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240" yWindow="75" windowWidth="20055" windowHeight="7935"/>
  </bookViews>
  <sheets>
    <sheet name="Custos e ML" sheetId="5" r:id="rId1"/>
    <sheet name="02º Via" sheetId="1" r:id="rId2"/>
    <sheet name="Processos" sheetId="2" r:id="rId3"/>
    <sheet name="Protesto" sheetId="3" r:id="rId4"/>
    <sheet name="Imóveis" sheetId="4" r:id="rId5"/>
    <sheet name="Outros" sheetId="7" r:id="rId6"/>
  </sheets>
  <externalReferences>
    <externalReference r:id="rId7"/>
  </externalReferences>
  <definedNames>
    <definedName name="_xlnm._FilterDatabase" localSheetId="2" hidden="1">Processos!$B$12:$T$377</definedName>
    <definedName name="_xlnm._FilterDatabase" localSheetId="3" hidden="1">Protesto!$A$13:$T$20</definedName>
  </definedNames>
  <calcPr calcId="125725"/>
</workbook>
</file>

<file path=xl/calcChain.xml><?xml version="1.0" encoding="utf-8"?>
<calcChain xmlns="http://schemas.openxmlformats.org/spreadsheetml/2006/main">
  <c r="B7" i="5"/>
  <c r="G361" i="2" l="1"/>
  <c r="E41" i="1" l="1"/>
  <c r="D41"/>
  <c r="D38" i="4" l="1"/>
  <c r="D15" l="1"/>
  <c r="R30" i="7" l="1"/>
  <c r="F30"/>
  <c r="E30"/>
  <c r="R29"/>
  <c r="F29"/>
  <c r="E29"/>
  <c r="R28"/>
  <c r="F28"/>
  <c r="E28"/>
  <c r="R27"/>
  <c r="F27"/>
  <c r="E27"/>
  <c r="G27" s="1"/>
  <c r="R26"/>
  <c r="F26"/>
  <c r="E26"/>
  <c r="R25"/>
  <c r="F25"/>
  <c r="E25"/>
  <c r="R24"/>
  <c r="F24"/>
  <c r="E24"/>
  <c r="R23"/>
  <c r="F23"/>
  <c r="E23"/>
  <c r="G23" s="1"/>
  <c r="R22"/>
  <c r="F22"/>
  <c r="E22"/>
  <c r="R21"/>
  <c r="F21"/>
  <c r="E21"/>
  <c r="R20"/>
  <c r="F20"/>
  <c r="E20"/>
  <c r="R19"/>
  <c r="F19"/>
  <c r="E19"/>
  <c r="G19" s="1"/>
  <c r="R18"/>
  <c r="F18"/>
  <c r="E18"/>
  <c r="R17"/>
  <c r="F17"/>
  <c r="E17"/>
  <c r="R16"/>
  <c r="R15"/>
  <c r="G15" l="1"/>
  <c r="G16"/>
  <c r="P16" s="1"/>
  <c r="G20"/>
  <c r="P20" s="1"/>
  <c r="G24"/>
  <c r="P24" s="1"/>
  <c r="G28"/>
  <c r="P28" s="1"/>
  <c r="G17"/>
  <c r="G18"/>
  <c r="G21"/>
  <c r="G22"/>
  <c r="G25"/>
  <c r="G26"/>
  <c r="G29"/>
  <c r="G30"/>
  <c r="P22"/>
  <c r="P19"/>
  <c r="P23"/>
  <c r="P27"/>
  <c r="P15" l="1"/>
  <c r="P18"/>
  <c r="P30"/>
  <c r="P21"/>
  <c r="P26"/>
  <c r="P25"/>
  <c r="P29"/>
  <c r="P17"/>
  <c r="E16" i="4" l="1"/>
  <c r="E17"/>
  <c r="E18"/>
  <c r="E19"/>
  <c r="E20"/>
  <c r="E21"/>
  <c r="E22"/>
  <c r="R45"/>
  <c r="F45"/>
  <c r="E45"/>
  <c r="G45" s="1"/>
  <c r="R44"/>
  <c r="F44"/>
  <c r="E44"/>
  <c r="R43"/>
  <c r="F43"/>
  <c r="G43" s="1"/>
  <c r="E43"/>
  <c r="R42"/>
  <c r="F42"/>
  <c r="E42"/>
  <c r="R41"/>
  <c r="F41"/>
  <c r="E41"/>
  <c r="R40"/>
  <c r="F40"/>
  <c r="E40"/>
  <c r="R39"/>
  <c r="F39"/>
  <c r="E39"/>
  <c r="R36"/>
  <c r="F36"/>
  <c r="E36"/>
  <c r="R35"/>
  <c r="F35"/>
  <c r="E35"/>
  <c r="R34"/>
  <c r="F34"/>
  <c r="E34"/>
  <c r="R30"/>
  <c r="R29"/>
  <c r="R28"/>
  <c r="R27"/>
  <c r="R26"/>
  <c r="R25"/>
  <c r="R24"/>
  <c r="R23"/>
  <c r="R22"/>
  <c r="R21"/>
  <c r="R20"/>
  <c r="R19"/>
  <c r="R18"/>
  <c r="R17"/>
  <c r="R16"/>
  <c r="F30"/>
  <c r="E30"/>
  <c r="F29"/>
  <c r="E29"/>
  <c r="G29" s="1"/>
  <c r="F28"/>
  <c r="E28"/>
  <c r="F27"/>
  <c r="E27"/>
  <c r="F26"/>
  <c r="E26"/>
  <c r="F25"/>
  <c r="E25"/>
  <c r="F24"/>
  <c r="E24"/>
  <c r="F23"/>
  <c r="E23"/>
  <c r="G23" s="1"/>
  <c r="F22"/>
  <c r="F21"/>
  <c r="F20"/>
  <c r="F18"/>
  <c r="F17"/>
  <c r="F19"/>
  <c r="F16"/>
  <c r="R15"/>
  <c r="G37" l="1"/>
  <c r="G24"/>
  <c r="G28"/>
  <c r="G30"/>
  <c r="G36"/>
  <c r="G35"/>
  <c r="G40"/>
  <c r="P40" s="1"/>
  <c r="G42"/>
  <c r="P24"/>
  <c r="G34"/>
  <c r="G38"/>
  <c r="G39"/>
  <c r="G41"/>
  <c r="G44"/>
  <c r="P45"/>
  <c r="P43"/>
  <c r="P28"/>
  <c r="P30"/>
  <c r="G25"/>
  <c r="G27"/>
  <c r="P23"/>
  <c r="P29"/>
  <c r="G26"/>
  <c r="G22"/>
  <c r="G21"/>
  <c r="G20"/>
  <c r="G18"/>
  <c r="G17"/>
  <c r="P17" s="1"/>
  <c r="G19"/>
  <c r="G16"/>
  <c r="G15"/>
  <c r="P15" s="1"/>
  <c r="H59" i="3"/>
  <c r="H58"/>
  <c r="R59"/>
  <c r="G59"/>
  <c r="F58"/>
  <c r="E58"/>
  <c r="G58" s="1"/>
  <c r="R57"/>
  <c r="H57"/>
  <c r="F57"/>
  <c r="E57"/>
  <c r="R56"/>
  <c r="H56"/>
  <c r="F56"/>
  <c r="E56"/>
  <c r="G56" s="1"/>
  <c r="R52"/>
  <c r="H52"/>
  <c r="F52"/>
  <c r="E52"/>
  <c r="R51"/>
  <c r="H51"/>
  <c r="F51"/>
  <c r="E51"/>
  <c r="H50"/>
  <c r="F50"/>
  <c r="E50"/>
  <c r="F49"/>
  <c r="E49"/>
  <c r="R48"/>
  <c r="G48"/>
  <c r="P48" s="1"/>
  <c r="H47"/>
  <c r="F47"/>
  <c r="E47"/>
  <c r="G47" s="1"/>
  <c r="R46"/>
  <c r="H46"/>
  <c r="F46"/>
  <c r="E46"/>
  <c r="R45"/>
  <c r="H45"/>
  <c r="F45"/>
  <c r="E45"/>
  <c r="H40"/>
  <c r="F40"/>
  <c r="E40"/>
  <c r="F39"/>
  <c r="E39"/>
  <c r="F38"/>
  <c r="E38"/>
  <c r="G37"/>
  <c r="F36"/>
  <c r="E36"/>
  <c r="R41"/>
  <c r="H41"/>
  <c r="F41"/>
  <c r="E41"/>
  <c r="R35"/>
  <c r="H35"/>
  <c r="F35"/>
  <c r="E35"/>
  <c r="R34"/>
  <c r="H34"/>
  <c r="F34"/>
  <c r="E34"/>
  <c r="R30"/>
  <c r="H30"/>
  <c r="F30"/>
  <c r="E30"/>
  <c r="H29"/>
  <c r="F29"/>
  <c r="E29"/>
  <c r="R28"/>
  <c r="H28"/>
  <c r="F28"/>
  <c r="E28"/>
  <c r="R27"/>
  <c r="F27"/>
  <c r="E27"/>
  <c r="R26"/>
  <c r="F26"/>
  <c r="E26"/>
  <c r="R25"/>
  <c r="H25"/>
  <c r="F25"/>
  <c r="E25"/>
  <c r="R24"/>
  <c r="H24"/>
  <c r="F24"/>
  <c r="E24"/>
  <c r="F16"/>
  <c r="E16"/>
  <c r="H20"/>
  <c r="F20"/>
  <c r="E20"/>
  <c r="H19"/>
  <c r="F19"/>
  <c r="E19"/>
  <c r="H18"/>
  <c r="F18"/>
  <c r="E18"/>
  <c r="F17"/>
  <c r="E17"/>
  <c r="H15"/>
  <c r="F15"/>
  <c r="E15"/>
  <c r="H357" i="2"/>
  <c r="H14" i="3"/>
  <c r="F14"/>
  <c r="E14"/>
  <c r="P37" i="4" l="1"/>
  <c r="P35"/>
  <c r="P36"/>
  <c r="P42"/>
  <c r="P39"/>
  <c r="P41"/>
  <c r="P44"/>
  <c r="P34"/>
  <c r="P38"/>
  <c r="P18"/>
  <c r="P22"/>
  <c r="P16"/>
  <c r="P27"/>
  <c r="P19"/>
  <c r="P20"/>
  <c r="P26"/>
  <c r="P25"/>
  <c r="P21"/>
  <c r="G57" i="3"/>
  <c r="P56"/>
  <c r="P57"/>
  <c r="P59"/>
  <c r="G52"/>
  <c r="G49"/>
  <c r="G46"/>
  <c r="G50"/>
  <c r="R50" s="1"/>
  <c r="G51"/>
  <c r="P51" s="1"/>
  <c r="G34"/>
  <c r="P34" s="1"/>
  <c r="P49"/>
  <c r="R49"/>
  <c r="G27"/>
  <c r="G45"/>
  <c r="G39"/>
  <c r="P39" s="1"/>
  <c r="G40"/>
  <c r="G41"/>
  <c r="G36"/>
  <c r="G38"/>
  <c r="P38" s="1"/>
  <c r="G35"/>
  <c r="R40"/>
  <c r="P37"/>
  <c r="G29"/>
  <c r="P29" s="1"/>
  <c r="G30"/>
  <c r="G28"/>
  <c r="G24"/>
  <c r="P24" s="1"/>
  <c r="G26"/>
  <c r="P26" s="1"/>
  <c r="G25"/>
  <c r="G19"/>
  <c r="R19" s="1"/>
  <c r="G16"/>
  <c r="P16" s="1"/>
  <c r="G18"/>
  <c r="R18" s="1"/>
  <c r="G20"/>
  <c r="R20" s="1"/>
  <c r="G15"/>
  <c r="P15" s="1"/>
  <c r="G17"/>
  <c r="R17" s="1"/>
  <c r="G14"/>
  <c r="R14" s="1"/>
  <c r="Q357" i="2"/>
  <c r="G355"/>
  <c r="F355"/>
  <c r="G354"/>
  <c r="F354"/>
  <c r="G353"/>
  <c r="F353"/>
  <c r="H352"/>
  <c r="G370"/>
  <c r="F370"/>
  <c r="G369"/>
  <c r="F369"/>
  <c r="G368"/>
  <c r="F368"/>
  <c r="G367"/>
  <c r="F367"/>
  <c r="G366"/>
  <c r="F366"/>
  <c r="G365"/>
  <c r="F365"/>
  <c r="G364"/>
  <c r="F364"/>
  <c r="G363"/>
  <c r="F363"/>
  <c r="G362"/>
  <c r="F362"/>
  <c r="G360"/>
  <c r="F360"/>
  <c r="G359"/>
  <c r="F359"/>
  <c r="G358"/>
  <c r="F358"/>
  <c r="G356"/>
  <c r="F356"/>
  <c r="G351"/>
  <c r="F351"/>
  <c r="G350"/>
  <c r="F350"/>
  <c r="G349"/>
  <c r="F349"/>
  <c r="G348"/>
  <c r="F348"/>
  <c r="G346"/>
  <c r="F346"/>
  <c r="S377"/>
  <c r="R377"/>
  <c r="Q377"/>
  <c r="P377"/>
  <c r="S376"/>
  <c r="R376"/>
  <c r="Q376"/>
  <c r="P376"/>
  <c r="S375"/>
  <c r="R375"/>
  <c r="Q375"/>
  <c r="P375"/>
  <c r="S374"/>
  <c r="R374"/>
  <c r="Q374"/>
  <c r="P374"/>
  <c r="S373"/>
  <c r="S372"/>
  <c r="S371"/>
  <c r="S370"/>
  <c r="S369"/>
  <c r="S368"/>
  <c r="S367"/>
  <c r="S366"/>
  <c r="S365"/>
  <c r="S364"/>
  <c r="S363"/>
  <c r="S362"/>
  <c r="S360"/>
  <c r="S359"/>
  <c r="S358"/>
  <c r="S345"/>
  <c r="S343"/>
  <c r="S340"/>
  <c r="S339"/>
  <c r="S334"/>
  <c r="S333"/>
  <c r="S332"/>
  <c r="S326"/>
  <c r="S325"/>
  <c r="S324"/>
  <c r="S323"/>
  <c r="S322"/>
  <c r="S321"/>
  <c r="S320"/>
  <c r="S319"/>
  <c r="S318"/>
  <c r="S317"/>
  <c r="S315"/>
  <c r="S314"/>
  <c r="S313"/>
  <c r="S312"/>
  <c r="S311"/>
  <c r="S310"/>
  <c r="S309"/>
  <c r="S308"/>
  <c r="S307"/>
  <c r="S306"/>
  <c r="S305"/>
  <c r="S301"/>
  <c r="S298"/>
  <c r="S297"/>
  <c r="S296"/>
  <c r="S295"/>
  <c r="S294"/>
  <c r="S293"/>
  <c r="S292"/>
  <c r="S291"/>
  <c r="S290"/>
  <c r="S289"/>
  <c r="S288"/>
  <c r="S287"/>
  <c r="S286"/>
  <c r="S285"/>
  <c r="S284"/>
  <c r="S283"/>
  <c r="S282"/>
  <c r="S281"/>
  <c r="S280"/>
  <c r="S279"/>
  <c r="S278"/>
  <c r="S277"/>
  <c r="S273"/>
  <c r="S270"/>
  <c r="S269"/>
  <c r="S268"/>
  <c r="S267"/>
  <c r="S266"/>
  <c r="S265"/>
  <c r="S264"/>
  <c r="S263"/>
  <c r="S262"/>
  <c r="S261"/>
  <c r="S260"/>
  <c r="S259"/>
  <c r="S258"/>
  <c r="S257"/>
  <c r="S256"/>
  <c r="S255"/>
  <c r="S254"/>
  <c r="S253"/>
  <c r="S252"/>
  <c r="S251"/>
  <c r="S250"/>
  <c r="S249"/>
  <c r="S242"/>
  <c r="S231"/>
  <c r="S230"/>
  <c r="S229"/>
  <c r="G305"/>
  <c r="F305"/>
  <c r="G304"/>
  <c r="F304"/>
  <c r="G303"/>
  <c r="F303"/>
  <c r="G277"/>
  <c r="F277"/>
  <c r="G275"/>
  <c r="F275"/>
  <c r="G272"/>
  <c r="F272"/>
  <c r="H232"/>
  <c r="H225"/>
  <c r="H218"/>
  <c r="H211"/>
  <c r="H204"/>
  <c r="H197"/>
  <c r="H190"/>
  <c r="H183"/>
  <c r="H176"/>
  <c r="H169"/>
  <c r="H162"/>
  <c r="H155"/>
  <c r="H148"/>
  <c r="H141"/>
  <c r="H134"/>
  <c r="H127"/>
  <c r="H120"/>
  <c r="H113"/>
  <c r="H106"/>
  <c r="H99"/>
  <c r="H92"/>
  <c r="H85"/>
  <c r="H78"/>
  <c r="H71"/>
  <c r="H64"/>
  <c r="H57"/>
  <c r="H47"/>
  <c r="H40"/>
  <c r="H32"/>
  <c r="H24"/>
  <c r="G248"/>
  <c r="F248"/>
  <c r="G168"/>
  <c r="F168"/>
  <c r="G247"/>
  <c r="F247"/>
  <c r="H246"/>
  <c r="G244"/>
  <c r="F244"/>
  <c r="G210"/>
  <c r="F210"/>
  <c r="G209"/>
  <c r="F209"/>
  <c r="G196"/>
  <c r="F196"/>
  <c r="G195"/>
  <c r="F195"/>
  <c r="G84"/>
  <c r="F84"/>
  <c r="G83"/>
  <c r="F83"/>
  <c r="G70"/>
  <c r="F70"/>
  <c r="G69"/>
  <c r="F69"/>
  <c r="G56"/>
  <c r="F56"/>
  <c r="G55"/>
  <c r="F55"/>
  <c r="G227"/>
  <c r="G50"/>
  <c r="F50"/>
  <c r="P46" i="3" l="1"/>
  <c r="P52"/>
  <c r="P27"/>
  <c r="P50"/>
  <c r="P45"/>
  <c r="P35"/>
  <c r="P40"/>
  <c r="P41"/>
  <c r="P30"/>
  <c r="H364" i="2"/>
  <c r="Q364" s="1"/>
  <c r="H368"/>
  <c r="Q368" s="1"/>
  <c r="P28" i="3"/>
  <c r="P25"/>
  <c r="P20"/>
  <c r="P19"/>
  <c r="R16"/>
  <c r="P18"/>
  <c r="R15"/>
  <c r="P14"/>
  <c r="P17"/>
  <c r="H354" i="2"/>
  <c r="Q354" s="1"/>
  <c r="H367"/>
  <c r="Q367" s="1"/>
  <c r="H348"/>
  <c r="Q348" s="1"/>
  <c r="H351"/>
  <c r="Q351" s="1"/>
  <c r="H360"/>
  <c r="H361"/>
  <c r="H365"/>
  <c r="H350"/>
  <c r="Q350" s="1"/>
  <c r="H359"/>
  <c r="H370"/>
  <c r="H353"/>
  <c r="Q353" s="1"/>
  <c r="H355"/>
  <c r="Q355" s="1"/>
  <c r="H358"/>
  <c r="Q358" s="1"/>
  <c r="H362"/>
  <c r="H369"/>
  <c r="H356"/>
  <c r="H363"/>
  <c r="H366"/>
  <c r="H349"/>
  <c r="Q349" s="1"/>
  <c r="H347"/>
  <c r="H346"/>
  <c r="Q346" s="1"/>
  <c r="S350"/>
  <c r="Q211"/>
  <c r="Q225"/>
  <c r="Q183"/>
  <c r="Q197"/>
  <c r="Q246"/>
  <c r="Q190"/>
  <c r="Q204"/>
  <c r="Q218"/>
  <c r="Q232"/>
  <c r="H305"/>
  <c r="Q305" s="1"/>
  <c r="H304"/>
  <c r="H275"/>
  <c r="H303"/>
  <c r="H272"/>
  <c r="H277"/>
  <c r="H210"/>
  <c r="H209"/>
  <c r="H195"/>
  <c r="H84"/>
  <c r="H83"/>
  <c r="H248"/>
  <c r="H247"/>
  <c r="H244"/>
  <c r="H196"/>
  <c r="H69"/>
  <c r="H55"/>
  <c r="H56"/>
  <c r="H70"/>
  <c r="H50"/>
  <c r="Q50" s="1"/>
  <c r="G233"/>
  <c r="F233"/>
  <c r="G226"/>
  <c r="F226"/>
  <c r="G219"/>
  <c r="F219"/>
  <c r="G212"/>
  <c r="F212"/>
  <c r="G205"/>
  <c r="F205"/>
  <c r="G198"/>
  <c r="F198"/>
  <c r="G191"/>
  <c r="F191"/>
  <c r="G184"/>
  <c r="H184" s="1"/>
  <c r="H177"/>
  <c r="G170"/>
  <c r="F170"/>
  <c r="G163"/>
  <c r="F163"/>
  <c r="G156"/>
  <c r="F156"/>
  <c r="G149"/>
  <c r="F149"/>
  <c r="G142"/>
  <c r="F142"/>
  <c r="G135"/>
  <c r="F135"/>
  <c r="G128"/>
  <c r="F128"/>
  <c r="G121"/>
  <c r="F121"/>
  <c r="G114"/>
  <c r="F114"/>
  <c r="G107"/>
  <c r="F107"/>
  <c r="G100"/>
  <c r="F100"/>
  <c r="G93"/>
  <c r="F93"/>
  <c r="G86"/>
  <c r="F86"/>
  <c r="G79"/>
  <c r="F79"/>
  <c r="G72"/>
  <c r="F72"/>
  <c r="G65"/>
  <c r="F65"/>
  <c r="G58"/>
  <c r="F58"/>
  <c r="G48"/>
  <c r="F48"/>
  <c r="G41"/>
  <c r="F41"/>
  <c r="G33"/>
  <c r="F33"/>
  <c r="G25"/>
  <c r="F25"/>
  <c r="F17"/>
  <c r="Q352"/>
  <c r="I345"/>
  <c r="H345"/>
  <c r="Q345" s="1"/>
  <c r="H344"/>
  <c r="I343"/>
  <c r="H343"/>
  <c r="Q343" s="1"/>
  <c r="H342"/>
  <c r="H341"/>
  <c r="I340"/>
  <c r="H340"/>
  <c r="Q340" s="1"/>
  <c r="I339"/>
  <c r="H339"/>
  <c r="Q339" s="1"/>
  <c r="Q356" l="1"/>
  <c r="Q362"/>
  <c r="Q359"/>
  <c r="Q363"/>
  <c r="Q361"/>
  <c r="Q366"/>
  <c r="Q360"/>
  <c r="Q365"/>
  <c r="Q369"/>
  <c r="Q347"/>
  <c r="Q344"/>
  <c r="Q341"/>
  <c r="Q342"/>
  <c r="Q303"/>
  <c r="Q244"/>
  <c r="Q209"/>
  <c r="Q277"/>
  <c r="Q304"/>
  <c r="Q247"/>
  <c r="Q184"/>
  <c r="Q196"/>
  <c r="Q248"/>
  <c r="Q195"/>
  <c r="Q210"/>
  <c r="Q275"/>
  <c r="Q272"/>
  <c r="H25"/>
  <c r="H41"/>
  <c r="H58"/>
  <c r="H142"/>
  <c r="H156"/>
  <c r="H191"/>
  <c r="H205"/>
  <c r="H219"/>
  <c r="H121"/>
  <c r="H135"/>
  <c r="H163"/>
  <c r="H226"/>
  <c r="H33"/>
  <c r="H128"/>
  <c r="H149"/>
  <c r="H212"/>
  <c r="H233"/>
  <c r="H48"/>
  <c r="H65"/>
  <c r="H79"/>
  <c r="H93"/>
  <c r="H107"/>
  <c r="H72"/>
  <c r="H86"/>
  <c r="H170"/>
  <c r="H198"/>
  <c r="H100"/>
  <c r="H114"/>
  <c r="H335"/>
  <c r="I334"/>
  <c r="H334"/>
  <c r="Q334" s="1"/>
  <c r="I333"/>
  <c r="H333"/>
  <c r="Q333" s="1"/>
  <c r="I332"/>
  <c r="H332"/>
  <c r="Q332" s="1"/>
  <c r="H331"/>
  <c r="H330"/>
  <c r="H329"/>
  <c r="H328"/>
  <c r="H327"/>
  <c r="H337"/>
  <c r="H336"/>
  <c r="Q370"/>
  <c r="H338"/>
  <c r="H371"/>
  <c r="Q371" s="1"/>
  <c r="H372"/>
  <c r="Q372" s="1"/>
  <c r="I372"/>
  <c r="I319"/>
  <c r="H319"/>
  <c r="Q319" s="1"/>
  <c r="I318"/>
  <c r="G318"/>
  <c r="F318"/>
  <c r="I317"/>
  <c r="H317"/>
  <c r="Q317" s="1"/>
  <c r="I315"/>
  <c r="G315"/>
  <c r="F315"/>
  <c r="I314"/>
  <c r="G314"/>
  <c r="F314"/>
  <c r="I313"/>
  <c r="G313"/>
  <c r="F313"/>
  <c r="I312"/>
  <c r="H312"/>
  <c r="Q312" s="1"/>
  <c r="I311"/>
  <c r="G311"/>
  <c r="F311"/>
  <c r="I310"/>
  <c r="H310"/>
  <c r="Q310" s="1"/>
  <c r="I309"/>
  <c r="G309"/>
  <c r="F309"/>
  <c r="I308"/>
  <c r="G308"/>
  <c r="F308"/>
  <c r="I307"/>
  <c r="G307"/>
  <c r="F307"/>
  <c r="I306"/>
  <c r="G306"/>
  <c r="F306"/>
  <c r="I301"/>
  <c r="G301"/>
  <c r="F301"/>
  <c r="G300"/>
  <c r="F300"/>
  <c r="G299"/>
  <c r="F299"/>
  <c r="I298"/>
  <c r="H298"/>
  <c r="Q298" s="1"/>
  <c r="I297"/>
  <c r="G297"/>
  <c r="F297"/>
  <c r="I296"/>
  <c r="H296"/>
  <c r="Q296" s="1"/>
  <c r="I295"/>
  <c r="G295"/>
  <c r="F295"/>
  <c r="I294"/>
  <c r="G294"/>
  <c r="F294"/>
  <c r="I293"/>
  <c r="G293"/>
  <c r="F293"/>
  <c r="I292"/>
  <c r="G292"/>
  <c r="F292"/>
  <c r="F320"/>
  <c r="G320"/>
  <c r="I320"/>
  <c r="F321"/>
  <c r="G321"/>
  <c r="I321"/>
  <c r="F322"/>
  <c r="G322"/>
  <c r="I322"/>
  <c r="F323"/>
  <c r="G323"/>
  <c r="I323"/>
  <c r="H324"/>
  <c r="Q324" s="1"/>
  <c r="I324"/>
  <c r="F325"/>
  <c r="G325"/>
  <c r="I325"/>
  <c r="H326"/>
  <c r="Q326" s="1"/>
  <c r="I326"/>
  <c r="I287"/>
  <c r="H287"/>
  <c r="Q287" s="1"/>
  <c r="I286"/>
  <c r="G286"/>
  <c r="F286"/>
  <c r="I285"/>
  <c r="G285"/>
  <c r="F285"/>
  <c r="I291"/>
  <c r="H291"/>
  <c r="Q291" s="1"/>
  <c r="I290"/>
  <c r="G290"/>
  <c r="F290"/>
  <c r="I289"/>
  <c r="G289"/>
  <c r="F289"/>
  <c r="I288"/>
  <c r="G288"/>
  <c r="F288"/>
  <c r="I281"/>
  <c r="G281"/>
  <c r="F281"/>
  <c r="I280"/>
  <c r="H280"/>
  <c r="Q280" s="1"/>
  <c r="I279"/>
  <c r="G279"/>
  <c r="F279"/>
  <c r="I278"/>
  <c r="G278"/>
  <c r="F278"/>
  <c r="I284"/>
  <c r="H284"/>
  <c r="Q284" s="1"/>
  <c r="I283"/>
  <c r="G283"/>
  <c r="F283"/>
  <c r="I282"/>
  <c r="G282"/>
  <c r="F282"/>
  <c r="G276"/>
  <c r="F276"/>
  <c r="I273"/>
  <c r="G273"/>
  <c r="F273"/>
  <c r="I270"/>
  <c r="G270"/>
  <c r="F270"/>
  <c r="I269"/>
  <c r="H269"/>
  <c r="Q269" s="1"/>
  <c r="I268"/>
  <c r="G268"/>
  <c r="F268"/>
  <c r="I267"/>
  <c r="G267"/>
  <c r="F267"/>
  <c r="I266"/>
  <c r="H266"/>
  <c r="Q266" s="1"/>
  <c r="I265"/>
  <c r="G265"/>
  <c r="F265"/>
  <c r="G271"/>
  <c r="F271"/>
  <c r="I264"/>
  <c r="G264"/>
  <c r="F264"/>
  <c r="I263"/>
  <c r="H263"/>
  <c r="Q263" s="1"/>
  <c r="I262"/>
  <c r="G262"/>
  <c r="F262"/>
  <c r="I259"/>
  <c r="G259"/>
  <c r="F259"/>
  <c r="I258"/>
  <c r="H258"/>
  <c r="Q258" s="1"/>
  <c r="I257"/>
  <c r="G257"/>
  <c r="F257"/>
  <c r="I261"/>
  <c r="H261"/>
  <c r="Q261" s="1"/>
  <c r="I260"/>
  <c r="G260"/>
  <c r="F260"/>
  <c r="I256"/>
  <c r="H256"/>
  <c r="Q256" s="1"/>
  <c r="I255"/>
  <c r="G255"/>
  <c r="F255"/>
  <c r="I242"/>
  <c r="G242"/>
  <c r="F242"/>
  <c r="I254"/>
  <c r="G254"/>
  <c r="F254"/>
  <c r="I253"/>
  <c r="G253"/>
  <c r="F253"/>
  <c r="I252"/>
  <c r="G252"/>
  <c r="F252"/>
  <c r="I251"/>
  <c r="G251"/>
  <c r="F251"/>
  <c r="I249"/>
  <c r="G249"/>
  <c r="F249"/>
  <c r="G245"/>
  <c r="F245"/>
  <c r="G243"/>
  <c r="F243"/>
  <c r="Q337" l="1"/>
  <c r="Q335"/>
  <c r="Q338"/>
  <c r="Q336"/>
  <c r="Q331"/>
  <c r="Q330"/>
  <c r="Q329"/>
  <c r="Q233"/>
  <c r="Q328"/>
  <c r="Q212"/>
  <c r="Q198"/>
  <c r="Q226"/>
  <c r="Q219"/>
  <c r="Q327"/>
  <c r="Q205"/>
  <c r="Q191"/>
  <c r="H307"/>
  <c r="Q307" s="1"/>
  <c r="H297"/>
  <c r="Q297" s="1"/>
  <c r="H315"/>
  <c r="Q315" s="1"/>
  <c r="H301"/>
  <c r="Q301" s="1"/>
  <c r="H309"/>
  <c r="Q309" s="1"/>
  <c r="H314"/>
  <c r="Q314" s="1"/>
  <c r="H316"/>
  <c r="H313"/>
  <c r="Q313" s="1"/>
  <c r="H318"/>
  <c r="Q318" s="1"/>
  <c r="H300"/>
  <c r="H276"/>
  <c r="H282"/>
  <c r="Q282" s="1"/>
  <c r="H281"/>
  <c r="Q281" s="1"/>
  <c r="H288"/>
  <c r="Q288" s="1"/>
  <c r="H293"/>
  <c r="Q293" s="1"/>
  <c r="H295"/>
  <c r="Q295" s="1"/>
  <c r="H306"/>
  <c r="Q306" s="1"/>
  <c r="H308"/>
  <c r="Q308" s="1"/>
  <c r="H311"/>
  <c r="Q311" s="1"/>
  <c r="H302"/>
  <c r="H299"/>
  <c r="H292"/>
  <c r="Q292" s="1"/>
  <c r="H286"/>
  <c r="Q286" s="1"/>
  <c r="H323"/>
  <c r="Q323" s="1"/>
  <c r="H321"/>
  <c r="Q321" s="1"/>
  <c r="H294"/>
  <c r="Q294" s="1"/>
  <c r="H325"/>
  <c r="Q325" s="1"/>
  <c r="H320"/>
  <c r="Q320" s="1"/>
  <c r="H322"/>
  <c r="Q322" s="1"/>
  <c r="H285"/>
  <c r="Q285" s="1"/>
  <c r="H290"/>
  <c r="Q290" s="1"/>
  <c r="H289"/>
  <c r="Q289" s="1"/>
  <c r="H279"/>
  <c r="Q279" s="1"/>
  <c r="H278"/>
  <c r="Q278" s="1"/>
  <c r="H273"/>
  <c r="Q273" s="1"/>
  <c r="H283"/>
  <c r="Q283" s="1"/>
  <c r="H274"/>
  <c r="H270"/>
  <c r="Q270" s="1"/>
  <c r="H268"/>
  <c r="Q268" s="1"/>
  <c r="H265"/>
  <c r="Q265" s="1"/>
  <c r="H264"/>
  <c r="Q264" s="1"/>
  <c r="H267"/>
  <c r="Q267" s="1"/>
  <c r="H262"/>
  <c r="Q262" s="1"/>
  <c r="H259"/>
  <c r="Q259" s="1"/>
  <c r="H271"/>
  <c r="H255"/>
  <c r="Q255" s="1"/>
  <c r="H257"/>
  <c r="Q257" s="1"/>
  <c r="H242"/>
  <c r="Q242" s="1"/>
  <c r="H260"/>
  <c r="Q260" s="1"/>
  <c r="H252"/>
  <c r="Q252" s="1"/>
  <c r="H254"/>
  <c r="Q254" s="1"/>
  <c r="H249"/>
  <c r="Q249" s="1"/>
  <c r="H251"/>
  <c r="Q251" s="1"/>
  <c r="H253"/>
  <c r="Q253" s="1"/>
  <c r="H245"/>
  <c r="H243"/>
  <c r="Q300" l="1"/>
  <c r="Q274"/>
  <c r="Q299"/>
  <c r="Q243"/>
  <c r="Q302"/>
  <c r="Q245"/>
  <c r="Q276"/>
  <c r="Q316"/>
  <c r="Q271"/>
  <c r="F185" l="1"/>
  <c r="G182"/>
  <c r="F182"/>
  <c r="G241"/>
  <c r="F241"/>
  <c r="G240"/>
  <c r="F240"/>
  <c r="G238"/>
  <c r="F238"/>
  <c r="G237"/>
  <c r="F237"/>
  <c r="G236"/>
  <c r="F236"/>
  <c r="F250"/>
  <c r="G250"/>
  <c r="I250"/>
  <c r="G235"/>
  <c r="F235"/>
  <c r="I373"/>
  <c r="G373"/>
  <c r="F373"/>
  <c r="P378"/>
  <c r="Q378"/>
  <c r="R378"/>
  <c r="S378"/>
  <c r="G234"/>
  <c r="F234"/>
  <c r="I231"/>
  <c r="G231"/>
  <c r="F231"/>
  <c r="I230"/>
  <c r="G230"/>
  <c r="F230"/>
  <c r="I229"/>
  <c r="G229"/>
  <c r="F229"/>
  <c r="I228"/>
  <c r="G228"/>
  <c r="F228"/>
  <c r="F227"/>
  <c r="G224"/>
  <c r="G223"/>
  <c r="G222"/>
  <c r="I221"/>
  <c r="G221"/>
  <c r="F221"/>
  <c r="G220"/>
  <c r="F220"/>
  <c r="G217"/>
  <c r="F217"/>
  <c r="G216"/>
  <c r="F216"/>
  <c r="G215"/>
  <c r="F215"/>
  <c r="I214"/>
  <c r="G214"/>
  <c r="F214"/>
  <c r="I213"/>
  <c r="G213"/>
  <c r="F213"/>
  <c r="G208"/>
  <c r="F208"/>
  <c r="I207"/>
  <c r="G207"/>
  <c r="F207"/>
  <c r="I206"/>
  <c r="G206"/>
  <c r="F206"/>
  <c r="I203"/>
  <c r="G203"/>
  <c r="F203"/>
  <c r="I202"/>
  <c r="G202"/>
  <c r="F202"/>
  <c r="I201"/>
  <c r="G201"/>
  <c r="F201"/>
  <c r="I200"/>
  <c r="G200"/>
  <c r="F200"/>
  <c r="G199"/>
  <c r="F199"/>
  <c r="G194"/>
  <c r="F194"/>
  <c r="G193"/>
  <c r="F193"/>
  <c r="G192"/>
  <c r="F192"/>
  <c r="G189"/>
  <c r="F189"/>
  <c r="G188"/>
  <c r="F188"/>
  <c r="G187"/>
  <c r="F187"/>
  <c r="G172"/>
  <c r="F172"/>
  <c r="G171"/>
  <c r="F171"/>
  <c r="G165"/>
  <c r="F165"/>
  <c r="G164"/>
  <c r="F164"/>
  <c r="G161"/>
  <c r="F161"/>
  <c r="G160"/>
  <c r="F160"/>
  <c r="G159"/>
  <c r="F159"/>
  <c r="G158"/>
  <c r="F158"/>
  <c r="G157"/>
  <c r="F157"/>
  <c r="G154"/>
  <c r="F154"/>
  <c r="G153"/>
  <c r="F153"/>
  <c r="G152"/>
  <c r="F152"/>
  <c r="G151"/>
  <c r="F151"/>
  <c r="G150"/>
  <c r="F150"/>
  <c r="I144"/>
  <c r="G144"/>
  <c r="F144"/>
  <c r="G143"/>
  <c r="F143"/>
  <c r="G140"/>
  <c r="F140"/>
  <c r="G139"/>
  <c r="F139"/>
  <c r="G138"/>
  <c r="F138"/>
  <c r="I137"/>
  <c r="G137"/>
  <c r="F137"/>
  <c r="G136"/>
  <c r="F136"/>
  <c r="G133"/>
  <c r="F133"/>
  <c r="G132"/>
  <c r="F132"/>
  <c r="G131"/>
  <c r="F131"/>
  <c r="I130"/>
  <c r="G130"/>
  <c r="F130"/>
  <c r="G129"/>
  <c r="F129"/>
  <c r="G126"/>
  <c r="F126"/>
  <c r="G125"/>
  <c r="F125"/>
  <c r="G124"/>
  <c r="F124"/>
  <c r="G123"/>
  <c r="F123"/>
  <c r="G122"/>
  <c r="F122"/>
  <c r="G119"/>
  <c r="F119"/>
  <c r="G118"/>
  <c r="F118"/>
  <c r="G117"/>
  <c r="F117"/>
  <c r="G116"/>
  <c r="F116"/>
  <c r="G115"/>
  <c r="F115"/>
  <c r="G112"/>
  <c r="F112"/>
  <c r="G111"/>
  <c r="F111"/>
  <c r="G110"/>
  <c r="F110"/>
  <c r="G109"/>
  <c r="F109"/>
  <c r="G108"/>
  <c r="F108"/>
  <c r="G105"/>
  <c r="F105"/>
  <c r="G104"/>
  <c r="F104"/>
  <c r="G103"/>
  <c r="F103"/>
  <c r="G102"/>
  <c r="F102"/>
  <c r="G101"/>
  <c r="F101"/>
  <c r="G98"/>
  <c r="F98"/>
  <c r="G97"/>
  <c r="F97"/>
  <c r="G96"/>
  <c r="F96"/>
  <c r="I95"/>
  <c r="G95"/>
  <c r="F95"/>
  <c r="G94"/>
  <c r="F94"/>
  <c r="G91"/>
  <c r="F91"/>
  <c r="G90"/>
  <c r="F90"/>
  <c r="G89"/>
  <c r="F89"/>
  <c r="G88"/>
  <c r="F88"/>
  <c r="G87"/>
  <c r="F87"/>
  <c r="G82"/>
  <c r="F82"/>
  <c r="G81"/>
  <c r="F81"/>
  <c r="G80"/>
  <c r="F80"/>
  <c r="G77"/>
  <c r="F77"/>
  <c r="G76"/>
  <c r="G75"/>
  <c r="G74"/>
  <c r="F74"/>
  <c r="G73"/>
  <c r="F73"/>
  <c r="G68"/>
  <c r="F68"/>
  <c r="I67"/>
  <c r="G67"/>
  <c r="F67"/>
  <c r="G66"/>
  <c r="F66"/>
  <c r="G63"/>
  <c r="F63"/>
  <c r="G62"/>
  <c r="F62"/>
  <c r="G61"/>
  <c r="F61"/>
  <c r="I60"/>
  <c r="G60"/>
  <c r="F60"/>
  <c r="G59"/>
  <c r="F59"/>
  <c r="G54"/>
  <c r="F54"/>
  <c r="I53"/>
  <c r="G53"/>
  <c r="F53"/>
  <c r="I52"/>
  <c r="G52"/>
  <c r="F52"/>
  <c r="I51"/>
  <c r="G51"/>
  <c r="F51"/>
  <c r="G49"/>
  <c r="F49"/>
  <c r="I46"/>
  <c r="G46"/>
  <c r="F46"/>
  <c r="I45"/>
  <c r="G45"/>
  <c r="F45"/>
  <c r="I44"/>
  <c r="G44"/>
  <c r="F44"/>
  <c r="I43"/>
  <c r="G43"/>
  <c r="F43"/>
  <c r="G42"/>
  <c r="F42"/>
  <c r="G36"/>
  <c r="F36"/>
  <c r="G35"/>
  <c r="F35"/>
  <c r="G34"/>
  <c r="F34"/>
  <c r="G31"/>
  <c r="F31"/>
  <c r="G30"/>
  <c r="F30"/>
  <c r="G29"/>
  <c r="F29"/>
  <c r="G28"/>
  <c r="F28"/>
  <c r="G27"/>
  <c r="F27"/>
  <c r="G26"/>
  <c r="F26"/>
  <c r="G23"/>
  <c r="F23"/>
  <c r="G22"/>
  <c r="F22"/>
  <c r="G21"/>
  <c r="F21"/>
  <c r="G20"/>
  <c r="F20"/>
  <c r="G19"/>
  <c r="F19"/>
  <c r="G18"/>
  <c r="F18"/>
  <c r="G17"/>
  <c r="G15"/>
  <c r="F15"/>
  <c r="S53"/>
  <c r="S52"/>
  <c r="S46"/>
  <c r="S45"/>
  <c r="S44"/>
  <c r="G14"/>
  <c r="F14"/>
  <c r="G13"/>
  <c r="F13"/>
  <c r="H234" l="1"/>
  <c r="H186"/>
  <c r="H181"/>
  <c r="H174"/>
  <c r="H178"/>
  <c r="H179"/>
  <c r="H180"/>
  <c r="H173"/>
  <c r="H185"/>
  <c r="H182"/>
  <c r="H175"/>
  <c r="H239"/>
  <c r="H236"/>
  <c r="H240"/>
  <c r="H140"/>
  <c r="H164"/>
  <c r="H238"/>
  <c r="H241"/>
  <c r="H237"/>
  <c r="H250"/>
  <c r="Q250" s="1"/>
  <c r="H373"/>
  <c r="Q373" s="1"/>
  <c r="H235"/>
  <c r="H102"/>
  <c r="H158"/>
  <c r="H216"/>
  <c r="H220"/>
  <c r="Q69"/>
  <c r="H77"/>
  <c r="H133"/>
  <c r="H22"/>
  <c r="H26"/>
  <c r="H30"/>
  <c r="H34"/>
  <c r="H42"/>
  <c r="H46"/>
  <c r="H51"/>
  <c r="H87"/>
  <c r="H95"/>
  <c r="H159"/>
  <c r="H101"/>
  <c r="H125"/>
  <c r="Q141"/>
  <c r="H146"/>
  <c r="Q149"/>
  <c r="H157"/>
  <c r="H203"/>
  <c r="H227"/>
  <c r="H39"/>
  <c r="H188"/>
  <c r="H66"/>
  <c r="H165"/>
  <c r="H187"/>
  <c r="H16"/>
  <c r="H20"/>
  <c r="H61"/>
  <c r="H68"/>
  <c r="H94"/>
  <c r="H147"/>
  <c r="H151"/>
  <c r="H160"/>
  <c r="H206"/>
  <c r="H214"/>
  <c r="H229"/>
  <c r="Q229" s="1"/>
  <c r="H43"/>
  <c r="H52"/>
  <c r="H104"/>
  <c r="Q85"/>
  <c r="H112"/>
  <c r="H136"/>
  <c r="H168"/>
  <c r="H230"/>
  <c r="Q230" s="1"/>
  <c r="H17"/>
  <c r="H21"/>
  <c r="H29"/>
  <c r="H115"/>
  <c r="H144"/>
  <c r="H23"/>
  <c r="H45"/>
  <c r="H49"/>
  <c r="H62"/>
  <c r="H88"/>
  <c r="H96"/>
  <c r="Q100"/>
  <c r="H108"/>
  <c r="H109"/>
  <c r="H117"/>
  <c r="H123"/>
  <c r="Q127"/>
  <c r="H132"/>
  <c r="Q148"/>
  <c r="H166"/>
  <c r="H194"/>
  <c r="H91"/>
  <c r="H138"/>
  <c r="H192"/>
  <c r="H36"/>
  <c r="H37"/>
  <c r="H110"/>
  <c r="H53"/>
  <c r="Q70"/>
  <c r="H74"/>
  <c r="H75"/>
  <c r="H80"/>
  <c r="H82"/>
  <c r="Q128"/>
  <c r="H152"/>
  <c r="H201"/>
  <c r="H27"/>
  <c r="H31"/>
  <c r="H35"/>
  <c r="H38"/>
  <c r="H59"/>
  <c r="H119"/>
  <c r="H193"/>
  <c r="H224"/>
  <c r="H222"/>
  <c r="H15"/>
  <c r="H18"/>
  <c r="H19"/>
  <c r="H54"/>
  <c r="H116"/>
  <c r="H172"/>
  <c r="H111"/>
  <c r="H118"/>
  <c r="H122"/>
  <c r="H130"/>
  <c r="H131"/>
  <c r="H189"/>
  <c r="H199"/>
  <c r="H200"/>
  <c r="H208"/>
  <c r="H129"/>
  <c r="H139"/>
  <c r="H207"/>
  <c r="H213"/>
  <c r="H217"/>
  <c r="H81"/>
  <c r="H89"/>
  <c r="H90"/>
  <c r="H98"/>
  <c r="H143"/>
  <c r="H150"/>
  <c r="H153"/>
  <c r="H154"/>
  <c r="H221"/>
  <c r="H228"/>
  <c r="H231"/>
  <c r="Q231" s="1"/>
  <c r="H28"/>
  <c r="H44"/>
  <c r="H63"/>
  <c r="H67"/>
  <c r="H76"/>
  <c r="H97"/>
  <c r="H103"/>
  <c r="H126"/>
  <c r="H161"/>
  <c r="H167"/>
  <c r="H171"/>
  <c r="H145"/>
  <c r="H223"/>
  <c r="H60"/>
  <c r="H73"/>
  <c r="H105"/>
  <c r="H124"/>
  <c r="H137"/>
  <c r="H202"/>
  <c r="H215"/>
  <c r="H14"/>
  <c r="H13"/>
  <c r="O109" i="1"/>
  <c r="E107"/>
  <c r="E109"/>
  <c r="D109"/>
  <c r="E110"/>
  <c r="D110"/>
  <c r="E106"/>
  <c r="E100"/>
  <c r="D100"/>
  <c r="F100" s="1"/>
  <c r="E98"/>
  <c r="D98"/>
  <c r="E108"/>
  <c r="D108"/>
  <c r="G114"/>
  <c r="E114"/>
  <c r="D114"/>
  <c r="Q115"/>
  <c r="P115"/>
  <c r="O115"/>
  <c r="N115"/>
  <c r="E93"/>
  <c r="D93"/>
  <c r="E92"/>
  <c r="D92"/>
  <c r="Q77" i="2" l="1"/>
  <c r="Q223"/>
  <c r="Q217"/>
  <c r="Q189"/>
  <c r="Q222"/>
  <c r="Q194"/>
  <c r="Q187"/>
  <c r="Q239"/>
  <c r="Q215"/>
  <c r="Q213"/>
  <c r="Q208"/>
  <c r="Q224"/>
  <c r="Q201"/>
  <c r="Q192"/>
  <c r="Q227"/>
  <c r="Q237"/>
  <c r="Q202"/>
  <c r="Q228"/>
  <c r="Q207"/>
  <c r="Q200"/>
  <c r="Q193"/>
  <c r="Q214"/>
  <c r="Q203"/>
  <c r="Q220"/>
  <c r="Q235"/>
  <c r="Q241"/>
  <c r="Q240"/>
  <c r="Q182"/>
  <c r="Q186"/>
  <c r="Q221"/>
  <c r="Q199"/>
  <c r="Q206"/>
  <c r="Q188"/>
  <c r="Q216"/>
  <c r="Q238"/>
  <c r="Q236"/>
  <c r="Q185"/>
  <c r="Q234"/>
  <c r="Q132"/>
  <c r="Q112"/>
  <c r="Q140"/>
  <c r="Q180"/>
  <c r="Q117"/>
  <c r="Q62"/>
  <c r="Q68"/>
  <c r="Q61"/>
  <c r="Q158"/>
  <c r="Q109"/>
  <c r="Q88"/>
  <c r="Q165"/>
  <c r="Q164"/>
  <c r="Q178"/>
  <c r="Q94"/>
  <c r="Q66"/>
  <c r="Q34"/>
  <c r="Q14"/>
  <c r="Q174"/>
  <c r="Q181"/>
  <c r="Q179"/>
  <c r="Q176"/>
  <c r="Q175"/>
  <c r="Q173"/>
  <c r="Q177"/>
  <c r="Q72"/>
  <c r="Q159"/>
  <c r="Q155"/>
  <c r="Q102"/>
  <c r="Q116"/>
  <c r="Q110"/>
  <c r="Q87"/>
  <c r="Q125"/>
  <c r="Q123"/>
  <c r="Q133"/>
  <c r="Q95"/>
  <c r="Q115"/>
  <c r="Q91"/>
  <c r="Q39"/>
  <c r="Q146"/>
  <c r="Q93"/>
  <c r="Q168"/>
  <c r="Q147"/>
  <c r="Q74"/>
  <c r="Q16"/>
  <c r="Q170"/>
  <c r="Q33"/>
  <c r="Q166"/>
  <c r="Q101"/>
  <c r="Q106"/>
  <c r="Q82"/>
  <c r="Q157"/>
  <c r="Q47"/>
  <c r="Q31"/>
  <c r="Q43"/>
  <c r="Q151"/>
  <c r="Q64"/>
  <c r="Q29"/>
  <c r="Q114"/>
  <c r="Q160"/>
  <c r="Q144"/>
  <c r="Q58"/>
  <c r="Q134"/>
  <c r="Q52"/>
  <c r="Q36"/>
  <c r="Q83"/>
  <c r="Q35"/>
  <c r="Q27"/>
  <c r="Q96"/>
  <c r="Q104"/>
  <c r="Q136"/>
  <c r="Q108"/>
  <c r="Q172"/>
  <c r="Q80"/>
  <c r="Q37"/>
  <c r="Q152"/>
  <c r="Q138"/>
  <c r="Q56"/>
  <c r="Q142"/>
  <c r="Q120"/>
  <c r="Q53"/>
  <c r="Q84"/>
  <c r="Q75"/>
  <c r="Q119"/>
  <c r="Q137"/>
  <c r="Q73"/>
  <c r="Q126"/>
  <c r="Q163"/>
  <c r="Q154"/>
  <c r="Q99"/>
  <c r="Q90"/>
  <c r="Q78"/>
  <c r="Q139"/>
  <c r="Q129"/>
  <c r="Q118"/>
  <c r="Q156"/>
  <c r="Q92"/>
  <c r="Q145"/>
  <c r="Q113"/>
  <c r="Q171"/>
  <c r="Q161"/>
  <c r="Q103"/>
  <c r="Q79"/>
  <c r="Q67"/>
  <c r="Q63"/>
  <c r="Q150"/>
  <c r="Q86"/>
  <c r="Q130"/>
  <c r="Q121"/>
  <c r="Q111"/>
  <c r="Q169"/>
  <c r="Q105"/>
  <c r="Q162"/>
  <c r="Q153"/>
  <c r="Q143"/>
  <c r="Q98"/>
  <c r="Q89"/>
  <c r="Q81"/>
  <c r="Q135"/>
  <c r="Q124"/>
  <c r="Q167"/>
  <c r="Q107"/>
  <c r="Q97"/>
  <c r="Q76"/>
  <c r="Q65"/>
  <c r="Q71"/>
  <c r="Q131"/>
  <c r="Q122"/>
  <c r="Q17"/>
  <c r="Q32"/>
  <c r="Q57"/>
  <c r="Q24"/>
  <c r="Q60"/>
  <c r="Q25"/>
  <c r="Q48"/>
  <c r="Q54"/>
  <c r="Q45"/>
  <c r="Q23"/>
  <c r="Q46"/>
  <c r="Q26"/>
  <c r="Q30"/>
  <c r="Q21"/>
  <c r="Q38"/>
  <c r="Q44"/>
  <c r="Q22"/>
  <c r="Q41"/>
  <c r="Q51"/>
  <c r="Q55"/>
  <c r="Q28"/>
  <c r="Q49"/>
  <c r="Q40"/>
  <c r="Q20"/>
  <c r="Q42"/>
  <c r="Q59"/>
  <c r="Q15"/>
  <c r="Q18"/>
  <c r="Q19"/>
  <c r="Q13"/>
  <c r="F107" i="1"/>
  <c r="F109"/>
  <c r="F105"/>
  <c r="F108"/>
  <c r="O108" s="1"/>
  <c r="F98"/>
  <c r="F110"/>
  <c r="F106"/>
  <c r="O106" s="1"/>
  <c r="F104"/>
  <c r="O100"/>
  <c r="F99"/>
  <c r="F93"/>
  <c r="O93" s="1"/>
  <c r="F97"/>
  <c r="F92"/>
  <c r="O92" s="1"/>
  <c r="F114"/>
  <c r="O114" s="1"/>
  <c r="Q114"/>
  <c r="F79"/>
  <c r="F39"/>
  <c r="O105" l="1"/>
  <c r="O107"/>
  <c r="O110"/>
  <c r="O98"/>
  <c r="O104"/>
  <c r="O99"/>
  <c r="O97"/>
  <c r="O79"/>
  <c r="O39"/>
  <c r="B6" i="5"/>
  <c r="F80" i="1" l="1"/>
  <c r="O80" l="1"/>
  <c r="E56"/>
  <c r="E57"/>
  <c r="E58"/>
  <c r="E59"/>
  <c r="E60"/>
  <c r="E61"/>
  <c r="E62"/>
  <c r="E63"/>
  <c r="E64"/>
  <c r="E65"/>
  <c r="E66"/>
  <c r="E67"/>
  <c r="E68"/>
  <c r="E69"/>
  <c r="E70"/>
  <c r="E71"/>
  <c r="E72"/>
  <c r="E73"/>
  <c r="E74"/>
  <c r="E75"/>
  <c r="E76"/>
  <c r="E77"/>
  <c r="E78"/>
  <c r="E81"/>
  <c r="E82"/>
  <c r="E83"/>
  <c r="E84"/>
  <c r="E85"/>
  <c r="E86"/>
  <c r="E87"/>
  <c r="D56"/>
  <c r="D57"/>
  <c r="D58"/>
  <c r="D59"/>
  <c r="D60"/>
  <c r="D61"/>
  <c r="D62"/>
  <c r="D63"/>
  <c r="D64"/>
  <c r="D65"/>
  <c r="D66"/>
  <c r="D67"/>
  <c r="D68"/>
  <c r="D69"/>
  <c r="D70"/>
  <c r="D71"/>
  <c r="D72"/>
  <c r="D73"/>
  <c r="D74"/>
  <c r="D75"/>
  <c r="D76"/>
  <c r="D77"/>
  <c r="D78"/>
  <c r="D81"/>
  <c r="D82"/>
  <c r="D83"/>
  <c r="D84"/>
  <c r="D85"/>
  <c r="D86"/>
  <c r="D87"/>
  <c r="E55"/>
  <c r="D55"/>
  <c r="F76" l="1"/>
  <c r="O76" s="1"/>
  <c r="F68"/>
  <c r="O68" s="1"/>
  <c r="F64"/>
  <c r="F56"/>
  <c r="O56" s="1"/>
  <c r="F55"/>
  <c r="O55" s="1"/>
  <c r="F57"/>
  <c r="O57" s="1"/>
  <c r="F86"/>
  <c r="O86" s="1"/>
  <c r="F82"/>
  <c r="O82" s="1"/>
  <c r="F87"/>
  <c r="O87" s="1"/>
  <c r="F83"/>
  <c r="O83" s="1"/>
  <c r="F61"/>
  <c r="O61" s="1"/>
  <c r="F72"/>
  <c r="O72" s="1"/>
  <c r="F60"/>
  <c r="O60" s="1"/>
  <c r="F77"/>
  <c r="O77" s="1"/>
  <c r="F73"/>
  <c r="F69"/>
  <c r="O69" s="1"/>
  <c r="F65"/>
  <c r="O65" s="1"/>
  <c r="F85"/>
  <c r="F81"/>
  <c r="O81" s="1"/>
  <c r="F75"/>
  <c r="O75" s="1"/>
  <c r="F71"/>
  <c r="O71" s="1"/>
  <c r="F67"/>
  <c r="F63"/>
  <c r="F59"/>
  <c r="F84"/>
  <c r="O84" s="1"/>
  <c r="F78"/>
  <c r="F74"/>
  <c r="O74" s="1"/>
  <c r="F70"/>
  <c r="O70" s="1"/>
  <c r="F66"/>
  <c r="F62"/>
  <c r="F58"/>
  <c r="O58" s="1"/>
  <c r="O59"/>
  <c r="O66"/>
  <c r="O64"/>
  <c r="O73" l="1"/>
  <c r="O63"/>
  <c r="O67"/>
  <c r="O85"/>
  <c r="O62"/>
  <c r="O78"/>
  <c r="Q47"/>
  <c r="Q48"/>
  <c r="Q49"/>
  <c r="G47"/>
  <c r="G48"/>
  <c r="G49"/>
  <c r="E16"/>
  <c r="E17"/>
  <c r="E18"/>
  <c r="E19"/>
  <c r="E20"/>
  <c r="E21"/>
  <c r="E22"/>
  <c r="E23"/>
  <c r="E24"/>
  <c r="E25"/>
  <c r="E26"/>
  <c r="E27"/>
  <c r="E28"/>
  <c r="E29"/>
  <c r="E30"/>
  <c r="E31"/>
  <c r="E32"/>
  <c r="E33"/>
  <c r="E34"/>
  <c r="E35"/>
  <c r="E36"/>
  <c r="E37"/>
  <c r="E38"/>
  <c r="E42"/>
  <c r="E43"/>
  <c r="E44"/>
  <c r="E45"/>
  <c r="E46"/>
  <c r="E47"/>
  <c r="E48"/>
  <c r="E49"/>
  <c r="E15"/>
  <c r="D20"/>
  <c r="D21"/>
  <c r="D22"/>
  <c r="D23"/>
  <c r="D24"/>
  <c r="D25"/>
  <c r="D26"/>
  <c r="D27"/>
  <c r="D28"/>
  <c r="D29"/>
  <c r="D30"/>
  <c r="D31"/>
  <c r="D32"/>
  <c r="D33"/>
  <c r="D34"/>
  <c r="D35"/>
  <c r="D36"/>
  <c r="D37"/>
  <c r="F40"/>
  <c r="O40" s="1"/>
  <c r="D42"/>
  <c r="D43"/>
  <c r="D44"/>
  <c r="D45"/>
  <c r="D46"/>
  <c r="D47"/>
  <c r="D48"/>
  <c r="D49"/>
  <c r="D16"/>
  <c r="D17"/>
  <c r="D18"/>
  <c r="D19"/>
  <c r="D15"/>
  <c r="F16" l="1"/>
  <c r="F42"/>
  <c r="O42" s="1"/>
  <c r="F33"/>
  <c r="O33" s="1"/>
  <c r="F35"/>
  <c r="O35" s="1"/>
  <c r="F25"/>
  <c r="F48"/>
  <c r="O48" s="1"/>
  <c r="F44"/>
  <c r="O44" s="1"/>
  <c r="F24"/>
  <c r="O24" s="1"/>
  <c r="F17"/>
  <c r="O17" s="1"/>
  <c r="F19"/>
  <c r="F46"/>
  <c r="O46" s="1"/>
  <c r="F37"/>
  <c r="O37" s="1"/>
  <c r="F31"/>
  <c r="F29"/>
  <c r="F27"/>
  <c r="O27" s="1"/>
  <c r="F23"/>
  <c r="O23" s="1"/>
  <c r="O25"/>
  <c r="F47"/>
  <c r="F38"/>
  <c r="F30"/>
  <c r="F49"/>
  <c r="F45"/>
  <c r="F41"/>
  <c r="F36"/>
  <c r="F32"/>
  <c r="F28"/>
  <c r="F43"/>
  <c r="F34"/>
  <c r="F26"/>
  <c r="F22"/>
  <c r="F21"/>
  <c r="O21" s="1"/>
  <c r="F20"/>
  <c r="F18"/>
  <c r="G43"/>
  <c r="H39" i="3" l="1"/>
  <c r="H36"/>
  <c r="I77" i="2"/>
  <c r="I76"/>
  <c r="I232"/>
  <c r="I218"/>
  <c r="I204"/>
  <c r="I190"/>
  <c r="I162"/>
  <c r="I148"/>
  <c r="I134"/>
  <c r="I120"/>
  <c r="I106"/>
  <c r="I92"/>
  <c r="I78"/>
  <c r="I64"/>
  <c r="I47"/>
  <c r="I32"/>
  <c r="I244"/>
  <c r="I195"/>
  <c r="I69"/>
  <c r="I225"/>
  <c r="I197"/>
  <c r="I127"/>
  <c r="I99"/>
  <c r="I57"/>
  <c r="I24"/>
  <c r="I209"/>
  <c r="I56"/>
  <c r="I272"/>
  <c r="I196"/>
  <c r="I70"/>
  <c r="I20"/>
  <c r="I211"/>
  <c r="I155"/>
  <c r="I141"/>
  <c r="I113"/>
  <c r="I85"/>
  <c r="I71"/>
  <c r="I40"/>
  <c r="I83"/>
  <c r="I55"/>
  <c r="I210"/>
  <c r="I84"/>
  <c r="I50"/>
  <c r="I341"/>
  <c r="I336"/>
  <c r="I245"/>
  <c r="I300"/>
  <c r="I330"/>
  <c r="I243"/>
  <c r="I329"/>
  <c r="I299"/>
  <c r="I271"/>
  <c r="I335"/>
  <c r="I337"/>
  <c r="I328"/>
  <c r="I338"/>
  <c r="I180"/>
  <c r="I241"/>
  <c r="I237"/>
  <c r="I224"/>
  <c r="I222"/>
  <c r="I217"/>
  <c r="I199"/>
  <c r="I189"/>
  <c r="I160"/>
  <c r="I154"/>
  <c r="I150"/>
  <c r="I146"/>
  <c r="I140"/>
  <c r="I136"/>
  <c r="I124"/>
  <c r="I118"/>
  <c r="I112"/>
  <c r="I108"/>
  <c r="I102"/>
  <c r="I96"/>
  <c r="I90"/>
  <c r="I82"/>
  <c r="I68"/>
  <c r="I62"/>
  <c r="I54"/>
  <c r="I49"/>
  <c r="I37"/>
  <c r="I35"/>
  <c r="I29"/>
  <c r="I23"/>
  <c r="I174"/>
  <c r="I227"/>
  <c r="I215"/>
  <c r="I167"/>
  <c r="I158"/>
  <c r="I122"/>
  <c r="I104"/>
  <c r="I94"/>
  <c r="I80"/>
  <c r="I39"/>
  <c r="I27"/>
  <c r="I173"/>
  <c r="I188"/>
  <c r="I153"/>
  <c r="I139"/>
  <c r="I123"/>
  <c r="I105"/>
  <c r="I75"/>
  <c r="I38"/>
  <c r="I28"/>
  <c r="I238"/>
  <c r="I235"/>
  <c r="I220"/>
  <c r="I192"/>
  <c r="I172"/>
  <c r="I161"/>
  <c r="I157"/>
  <c r="I151"/>
  <c r="I145"/>
  <c r="I143"/>
  <c r="I131"/>
  <c r="I125"/>
  <c r="I119"/>
  <c r="I115"/>
  <c r="I109"/>
  <c r="I103"/>
  <c r="I97"/>
  <c r="I91"/>
  <c r="I87"/>
  <c r="I73"/>
  <c r="I63"/>
  <c r="I59"/>
  <c r="I36"/>
  <c r="I30"/>
  <c r="I26"/>
  <c r="I223"/>
  <c r="I193"/>
  <c r="I187"/>
  <c r="I164"/>
  <c r="I152"/>
  <c r="I138"/>
  <c r="I132"/>
  <c r="I126"/>
  <c r="I116"/>
  <c r="I110"/>
  <c r="I98"/>
  <c r="I88"/>
  <c r="I74"/>
  <c r="I66"/>
  <c r="I31"/>
  <c r="I21"/>
  <c r="I18"/>
  <c r="I181"/>
  <c r="I236"/>
  <c r="I234"/>
  <c r="I216"/>
  <c r="I208"/>
  <c r="I194"/>
  <c r="I165"/>
  <c r="I159"/>
  <c r="I147"/>
  <c r="I133"/>
  <c r="I129"/>
  <c r="I117"/>
  <c r="I111"/>
  <c r="I101"/>
  <c r="I89"/>
  <c r="I81"/>
  <c r="I61"/>
  <c r="I42"/>
  <c r="I34"/>
  <c r="I22"/>
  <c r="I19"/>
  <c r="I233"/>
  <c r="I226"/>
  <c r="I121"/>
  <c r="I114"/>
  <c r="I107"/>
  <c r="I58"/>
  <c r="I41"/>
  <c r="I25"/>
  <c r="I191"/>
  <c r="I135"/>
  <c r="I128"/>
  <c r="I72"/>
  <c r="I65"/>
  <c r="I48"/>
  <c r="I33"/>
  <c r="I205"/>
  <c r="I198"/>
  <c r="I149"/>
  <c r="I142"/>
  <c r="I86"/>
  <c r="I79"/>
  <c r="I219"/>
  <c r="I212"/>
  <c r="I163"/>
  <c r="I156"/>
  <c r="I100"/>
  <c r="I93"/>
  <c r="I16"/>
  <c r="I13"/>
  <c r="I15"/>
  <c r="I14"/>
  <c r="I17"/>
  <c r="G92" i="1"/>
  <c r="G93"/>
  <c r="G110"/>
  <c r="G62"/>
  <c r="G65"/>
  <c r="G69"/>
  <c r="G73"/>
  <c r="G77"/>
  <c r="G85"/>
  <c r="G57"/>
  <c r="G68"/>
  <c r="G76"/>
  <c r="G60"/>
  <c r="G63"/>
  <c r="G66"/>
  <c r="G70"/>
  <c r="G74"/>
  <c r="G82"/>
  <c r="G86"/>
  <c r="G58"/>
  <c r="G55"/>
  <c r="G61"/>
  <c r="G72"/>
  <c r="G56"/>
  <c r="G67"/>
  <c r="G71"/>
  <c r="G75"/>
  <c r="G83"/>
  <c r="G87"/>
  <c r="G59"/>
  <c r="G64"/>
  <c r="G84"/>
  <c r="G34"/>
  <c r="G37"/>
  <c r="G45"/>
  <c r="G42"/>
  <c r="G46"/>
  <c r="G35"/>
  <c r="G36"/>
  <c r="G44"/>
  <c r="G33"/>
  <c r="G32"/>
  <c r="G16"/>
  <c r="G20"/>
  <c r="G25"/>
  <c r="G29"/>
  <c r="G15"/>
  <c r="G17"/>
  <c r="G21"/>
  <c r="G26"/>
  <c r="G30"/>
  <c r="G18"/>
  <c r="G22"/>
  <c r="G27"/>
  <c r="G31"/>
  <c r="G19"/>
  <c r="G23"/>
  <c r="G28"/>
  <c r="O31"/>
  <c r="O29"/>
  <c r="O28"/>
  <c r="O45"/>
  <c r="O38"/>
  <c r="O26"/>
  <c r="O32"/>
  <c r="O49"/>
  <c r="O47"/>
  <c r="O22"/>
  <c r="O34"/>
  <c r="O36"/>
  <c r="O20"/>
  <c r="O43"/>
  <c r="O41"/>
  <c r="O30"/>
  <c r="O18"/>
  <c r="O19"/>
  <c r="F15"/>
  <c r="O15" l="1"/>
  <c r="O16"/>
  <c r="B5" i="5" l="1"/>
  <c r="R38" i="4" l="1"/>
  <c r="S361" i="2"/>
  <c r="I38" i="1"/>
  <c r="I30"/>
  <c r="R37" i="4"/>
  <c r="J18" i="7"/>
  <c r="J29"/>
  <c r="J16"/>
  <c r="I22"/>
  <c r="I23"/>
  <c r="J27"/>
  <c r="J30"/>
  <c r="I20"/>
  <c r="J15"/>
  <c r="J17"/>
  <c r="I19"/>
  <c r="J19"/>
  <c r="J25"/>
  <c r="J22"/>
  <c r="I28"/>
  <c r="J20"/>
  <c r="J23"/>
  <c r="J26"/>
  <c r="J28"/>
  <c r="J21"/>
  <c r="I24"/>
  <c r="J24"/>
  <c r="I27"/>
  <c r="I30"/>
  <c r="I16"/>
  <c r="I18"/>
  <c r="I17"/>
  <c r="I26"/>
  <c r="I15"/>
  <c r="I29"/>
  <c r="I25"/>
  <c r="I21"/>
  <c r="J42" i="4"/>
  <c r="I29"/>
  <c r="J38"/>
  <c r="J36"/>
  <c r="J39"/>
  <c r="J37"/>
  <c r="J30"/>
  <c r="J23"/>
  <c r="J20"/>
  <c r="J15"/>
  <c r="J22"/>
  <c r="I43"/>
  <c r="J43"/>
  <c r="J29"/>
  <c r="I23"/>
  <c r="J21"/>
  <c r="J18"/>
  <c r="J26"/>
  <c r="I37"/>
  <c r="J45"/>
  <c r="J28"/>
  <c r="J16"/>
  <c r="J27"/>
  <c r="J17"/>
  <c r="J25"/>
  <c r="J35"/>
  <c r="I45"/>
  <c r="J34"/>
  <c r="J24"/>
  <c r="J19"/>
  <c r="J41"/>
  <c r="J44"/>
  <c r="J40"/>
  <c r="I39"/>
  <c r="I41"/>
  <c r="I30"/>
  <c r="I34"/>
  <c r="I35"/>
  <c r="I44"/>
  <c r="I24"/>
  <c r="I40"/>
  <c r="I15"/>
  <c r="I28"/>
  <c r="I42"/>
  <c r="I18"/>
  <c r="I16"/>
  <c r="I19"/>
  <c r="I26"/>
  <c r="I21"/>
  <c r="I36"/>
  <c r="I38"/>
  <c r="I22"/>
  <c r="I27"/>
  <c r="I20"/>
  <c r="I25"/>
  <c r="I17"/>
  <c r="K357" i="2"/>
  <c r="J48" i="3"/>
  <c r="J59"/>
  <c r="S357" i="2"/>
  <c r="J57" i="3"/>
  <c r="I56"/>
  <c r="J56"/>
  <c r="J46"/>
  <c r="I48"/>
  <c r="J51"/>
  <c r="J49"/>
  <c r="J35"/>
  <c r="J41"/>
  <c r="J25"/>
  <c r="J30"/>
  <c r="J29"/>
  <c r="J18"/>
  <c r="J14"/>
  <c r="J38"/>
  <c r="J58"/>
  <c r="J45"/>
  <c r="J36"/>
  <c r="J39"/>
  <c r="J357" i="2"/>
  <c r="I59" i="3"/>
  <c r="J52"/>
  <c r="J34"/>
  <c r="J27"/>
  <c r="J16"/>
  <c r="I37"/>
  <c r="I58"/>
  <c r="J50"/>
  <c r="J40"/>
  <c r="R37"/>
  <c r="J37"/>
  <c r="J26"/>
  <c r="J20"/>
  <c r="J17"/>
  <c r="J15"/>
  <c r="J24"/>
  <c r="J19"/>
  <c r="I47"/>
  <c r="J47"/>
  <c r="J28"/>
  <c r="I35"/>
  <c r="I46"/>
  <c r="I49"/>
  <c r="I34"/>
  <c r="R29"/>
  <c r="I19"/>
  <c r="I18"/>
  <c r="I30"/>
  <c r="R39"/>
  <c r="I24"/>
  <c r="I15"/>
  <c r="I41"/>
  <c r="I52"/>
  <c r="I51"/>
  <c r="I45"/>
  <c r="I40"/>
  <c r="I57"/>
  <c r="I36"/>
  <c r="I39"/>
  <c r="I38"/>
  <c r="I16"/>
  <c r="I14"/>
  <c r="I28"/>
  <c r="I25"/>
  <c r="I26"/>
  <c r="R38"/>
  <c r="I20"/>
  <c r="I17"/>
  <c r="I27"/>
  <c r="I50"/>
  <c r="I29"/>
  <c r="S356" i="2"/>
  <c r="S76"/>
  <c r="S77"/>
  <c r="K347"/>
  <c r="K176"/>
  <c r="K169"/>
  <c r="K342"/>
  <c r="K183"/>
  <c r="K246"/>
  <c r="K352"/>
  <c r="J169"/>
  <c r="K361"/>
  <c r="K304"/>
  <c r="J176"/>
  <c r="J364"/>
  <c r="K353"/>
  <c r="S225"/>
  <c r="K303"/>
  <c r="J355"/>
  <c r="K354"/>
  <c r="K363"/>
  <c r="K364"/>
  <c r="S346"/>
  <c r="J24"/>
  <c r="J85"/>
  <c r="J141"/>
  <c r="J64"/>
  <c r="J120"/>
  <c r="J204"/>
  <c r="K83"/>
  <c r="K209"/>
  <c r="K196"/>
  <c r="K70"/>
  <c r="J183"/>
  <c r="K365"/>
  <c r="K346"/>
  <c r="K349"/>
  <c r="K366"/>
  <c r="K355"/>
  <c r="K356"/>
  <c r="K305"/>
  <c r="S355"/>
  <c r="S353"/>
  <c r="K367"/>
  <c r="K368"/>
  <c r="J346"/>
  <c r="S190"/>
  <c r="S218"/>
  <c r="S183"/>
  <c r="J40"/>
  <c r="J99"/>
  <c r="J155"/>
  <c r="J78"/>
  <c r="J232"/>
  <c r="J190"/>
  <c r="K210"/>
  <c r="K369"/>
  <c r="K247"/>
  <c r="K358"/>
  <c r="J246"/>
  <c r="J367"/>
  <c r="J354"/>
  <c r="S352"/>
  <c r="K350"/>
  <c r="J348"/>
  <c r="K272"/>
  <c r="J113"/>
  <c r="J197"/>
  <c r="J92"/>
  <c r="J148"/>
  <c r="J218"/>
  <c r="K84"/>
  <c r="K55"/>
  <c r="K50"/>
  <c r="K348"/>
  <c r="K277"/>
  <c r="K248"/>
  <c r="K362"/>
  <c r="K370"/>
  <c r="S197"/>
  <c r="K275"/>
  <c r="S354"/>
  <c r="J352"/>
  <c r="K359"/>
  <c r="K360"/>
  <c r="S348"/>
  <c r="S204"/>
  <c r="S232"/>
  <c r="J71"/>
  <c r="J127"/>
  <c r="J47"/>
  <c r="J106"/>
  <c r="J162"/>
  <c r="J225"/>
  <c r="K69"/>
  <c r="K195"/>
  <c r="K244"/>
  <c r="K56"/>
  <c r="J134"/>
  <c r="S211"/>
  <c r="J368"/>
  <c r="K351"/>
  <c r="S246"/>
  <c r="J57"/>
  <c r="J32"/>
  <c r="J211"/>
  <c r="J55"/>
  <c r="J69"/>
  <c r="J356"/>
  <c r="J362"/>
  <c r="J363"/>
  <c r="J353"/>
  <c r="J351"/>
  <c r="S303"/>
  <c r="S244"/>
  <c r="S184"/>
  <c r="S195"/>
  <c r="J305"/>
  <c r="S272"/>
  <c r="J50"/>
  <c r="J347"/>
  <c r="S342"/>
  <c r="J195"/>
  <c r="J84"/>
  <c r="J56"/>
  <c r="J350"/>
  <c r="J370"/>
  <c r="J358"/>
  <c r="S351"/>
  <c r="S347"/>
  <c r="S341"/>
  <c r="J304"/>
  <c r="S248"/>
  <c r="J275"/>
  <c r="J303"/>
  <c r="J248"/>
  <c r="S50"/>
  <c r="J369"/>
  <c r="J83"/>
  <c r="J349"/>
  <c r="J361"/>
  <c r="J359"/>
  <c r="J209"/>
  <c r="S304"/>
  <c r="S247"/>
  <c r="J196"/>
  <c r="J210"/>
  <c r="S275"/>
  <c r="J272"/>
  <c r="J244"/>
  <c r="J365"/>
  <c r="J366"/>
  <c r="J70"/>
  <c r="J360"/>
  <c r="S349"/>
  <c r="S344"/>
  <c r="S209"/>
  <c r="J277"/>
  <c r="S196"/>
  <c r="S210"/>
  <c r="J247"/>
  <c r="S328"/>
  <c r="S198"/>
  <c r="S219"/>
  <c r="S327"/>
  <c r="S191"/>
  <c r="S335"/>
  <c r="S337"/>
  <c r="S338"/>
  <c r="S331"/>
  <c r="S329"/>
  <c r="S233"/>
  <c r="S212"/>
  <c r="S226"/>
  <c r="S205"/>
  <c r="S336"/>
  <c r="S330"/>
  <c r="S300"/>
  <c r="S299"/>
  <c r="S302"/>
  <c r="S271"/>
  <c r="S274"/>
  <c r="S243"/>
  <c r="S245"/>
  <c r="S316"/>
  <c r="S276"/>
  <c r="S169"/>
  <c r="S141"/>
  <c r="S113"/>
  <c r="S85"/>
  <c r="S69"/>
  <c r="S55"/>
  <c r="S32"/>
  <c r="S127"/>
  <c r="S83"/>
  <c r="S148"/>
  <c r="S92"/>
  <c r="S56"/>
  <c r="S40"/>
  <c r="S176"/>
  <c r="S162"/>
  <c r="S134"/>
  <c r="S106"/>
  <c r="S84"/>
  <c r="S64"/>
  <c r="S24"/>
  <c r="S155"/>
  <c r="S99"/>
  <c r="S71"/>
  <c r="S57"/>
  <c r="S120"/>
  <c r="S78"/>
  <c r="S70"/>
  <c r="S47"/>
  <c r="S161"/>
  <c r="S54"/>
  <c r="S43"/>
  <c r="S173"/>
  <c r="S90"/>
  <c r="S166"/>
  <c r="S159"/>
  <c r="S181"/>
  <c r="S63"/>
  <c r="S172"/>
  <c r="S75"/>
  <c r="S29"/>
  <c r="S20"/>
  <c r="S179"/>
  <c r="S59"/>
  <c r="S30"/>
  <c r="S111"/>
  <c r="S137"/>
  <c r="S143"/>
  <c r="S116"/>
  <c r="S37"/>
  <c r="S136"/>
  <c r="S133"/>
  <c r="S132"/>
  <c r="S140"/>
  <c r="S117"/>
  <c r="S68"/>
  <c r="S158"/>
  <c r="S88"/>
  <c r="S164"/>
  <c r="S94"/>
  <c r="S34"/>
  <c r="S139"/>
  <c r="S61"/>
  <c r="S178"/>
  <c r="S129"/>
  <c r="S151"/>
  <c r="S130"/>
  <c r="S147"/>
  <c r="S39"/>
  <c r="S97"/>
  <c r="S21"/>
  <c r="S222"/>
  <c r="S215"/>
  <c r="S28"/>
  <c r="S27"/>
  <c r="S160"/>
  <c r="S105"/>
  <c r="S131"/>
  <c r="S123"/>
  <c r="S26"/>
  <c r="S73"/>
  <c r="S150"/>
  <c r="S18"/>
  <c r="S110"/>
  <c r="S168"/>
  <c r="S95"/>
  <c r="S124"/>
  <c r="S36"/>
  <c r="S174"/>
  <c r="S80"/>
  <c r="S60"/>
  <c r="S81"/>
  <c r="S119"/>
  <c r="S91"/>
  <c r="S157"/>
  <c r="S223"/>
  <c r="S189"/>
  <c r="S194"/>
  <c r="S239"/>
  <c r="S213"/>
  <c r="S224"/>
  <c r="S192"/>
  <c r="S237"/>
  <c r="S228"/>
  <c r="S200"/>
  <c r="S214"/>
  <c r="S220"/>
  <c r="S241"/>
  <c r="S182"/>
  <c r="S221"/>
  <c r="S206"/>
  <c r="S216"/>
  <c r="S236"/>
  <c r="S234"/>
  <c r="S98"/>
  <c r="S82"/>
  <c r="S101"/>
  <c r="S145"/>
  <c r="S19"/>
  <c r="S115"/>
  <c r="S102"/>
  <c r="S171"/>
  <c r="S89"/>
  <c r="S35"/>
  <c r="S138"/>
  <c r="S104"/>
  <c r="S42"/>
  <c r="S154"/>
  <c r="S144"/>
  <c r="S126"/>
  <c r="S49"/>
  <c r="S167"/>
  <c r="S31"/>
  <c r="S23"/>
  <c r="S125"/>
  <c r="S112"/>
  <c r="S180"/>
  <c r="S62"/>
  <c r="S109"/>
  <c r="S165"/>
  <c r="S66"/>
  <c r="S108"/>
  <c r="S51"/>
  <c r="S67"/>
  <c r="S38"/>
  <c r="S175"/>
  <c r="S103"/>
  <c r="S152"/>
  <c r="S96"/>
  <c r="S22"/>
  <c r="S118"/>
  <c r="S153"/>
  <c r="S146"/>
  <c r="S122"/>
  <c r="S74"/>
  <c r="S87"/>
  <c r="S217"/>
  <c r="S187"/>
  <c r="S201"/>
  <c r="S193"/>
  <c r="S186"/>
  <c r="S185"/>
  <c r="S208"/>
  <c r="S207"/>
  <c r="S240"/>
  <c r="S238"/>
  <c r="S202"/>
  <c r="S188"/>
  <c r="S227"/>
  <c r="S203"/>
  <c r="S199"/>
  <c r="S235"/>
  <c r="K141"/>
  <c r="K71"/>
  <c r="K78"/>
  <c r="K211"/>
  <c r="K92"/>
  <c r="K120"/>
  <c r="K106"/>
  <c r="K85"/>
  <c r="K47"/>
  <c r="K127"/>
  <c r="K155"/>
  <c r="K134"/>
  <c r="K57"/>
  <c r="K148"/>
  <c r="K113"/>
  <c r="K162"/>
  <c r="K64"/>
  <c r="K24"/>
  <c r="K204"/>
  <c r="K225"/>
  <c r="K218"/>
  <c r="K99"/>
  <c r="K232"/>
  <c r="K190"/>
  <c r="K197"/>
  <c r="K32"/>
  <c r="K40"/>
  <c r="K177"/>
  <c r="K65"/>
  <c r="K48"/>
  <c r="K33"/>
  <c r="K79"/>
  <c r="K93"/>
  <c r="K107"/>
  <c r="K340"/>
  <c r="J72"/>
  <c r="J149"/>
  <c r="J33"/>
  <c r="J135"/>
  <c r="J191"/>
  <c r="K341"/>
  <c r="K100"/>
  <c r="J156"/>
  <c r="J86"/>
  <c r="J163"/>
  <c r="K128"/>
  <c r="K184"/>
  <c r="K72"/>
  <c r="J345"/>
  <c r="J344"/>
  <c r="J342"/>
  <c r="K345"/>
  <c r="K58"/>
  <c r="K114"/>
  <c r="K339"/>
  <c r="J58"/>
  <c r="J233"/>
  <c r="J219"/>
  <c r="K226"/>
  <c r="K25"/>
  <c r="J79"/>
  <c r="J177"/>
  <c r="J48"/>
  <c r="K163"/>
  <c r="K219"/>
  <c r="K343"/>
  <c r="J25"/>
  <c r="J107"/>
  <c r="K205"/>
  <c r="J93"/>
  <c r="K191"/>
  <c r="K142"/>
  <c r="K198"/>
  <c r="K86"/>
  <c r="J339"/>
  <c r="J340"/>
  <c r="K41"/>
  <c r="K121"/>
  <c r="J205"/>
  <c r="J65"/>
  <c r="J170"/>
  <c r="J226"/>
  <c r="K344"/>
  <c r="J41"/>
  <c r="J121"/>
  <c r="J212"/>
  <c r="K135"/>
  <c r="J198"/>
  <c r="K156"/>
  <c r="K212"/>
  <c r="J341"/>
  <c r="J128"/>
  <c r="K233"/>
  <c r="J184"/>
  <c r="K149"/>
  <c r="J142"/>
  <c r="K170"/>
  <c r="J343"/>
  <c r="J100"/>
  <c r="J114"/>
  <c r="S149"/>
  <c r="S121"/>
  <c r="S93"/>
  <c r="S65"/>
  <c r="S41"/>
  <c r="S33"/>
  <c r="S25"/>
  <c r="S17"/>
  <c r="S163"/>
  <c r="S135"/>
  <c r="S114"/>
  <c r="S58"/>
  <c r="S177"/>
  <c r="S156"/>
  <c r="S128"/>
  <c r="S100"/>
  <c r="S72"/>
  <c r="S48"/>
  <c r="S107"/>
  <c r="S79"/>
  <c r="S170"/>
  <c r="S142"/>
  <c r="S86"/>
  <c r="S16"/>
  <c r="S14"/>
  <c r="S13"/>
  <c r="S15"/>
  <c r="K372"/>
  <c r="J331"/>
  <c r="K266"/>
  <c r="K296"/>
  <c r="K338"/>
  <c r="K329"/>
  <c r="J371"/>
  <c r="J332"/>
  <c r="K269"/>
  <c r="K298"/>
  <c r="K371"/>
  <c r="K328"/>
  <c r="J335"/>
  <c r="K300"/>
  <c r="J372"/>
  <c r="K314"/>
  <c r="K318"/>
  <c r="J296"/>
  <c r="J291"/>
  <c r="K308"/>
  <c r="K292"/>
  <c r="J301"/>
  <c r="K326"/>
  <c r="K301"/>
  <c r="K295"/>
  <c r="K288"/>
  <c r="K289"/>
  <c r="K278"/>
  <c r="K265"/>
  <c r="J263"/>
  <c r="K271"/>
  <c r="K257"/>
  <c r="K255"/>
  <c r="K254"/>
  <c r="K249"/>
  <c r="K243"/>
  <c r="J336"/>
  <c r="J333"/>
  <c r="K331"/>
  <c r="K256"/>
  <c r="K330"/>
  <c r="K335"/>
  <c r="J328"/>
  <c r="J319"/>
  <c r="K302"/>
  <c r="J284"/>
  <c r="J326"/>
  <c r="K309"/>
  <c r="K321"/>
  <c r="K285"/>
  <c r="K320"/>
  <c r="J280"/>
  <c r="K281"/>
  <c r="J266"/>
  <c r="K267"/>
  <c r="K264"/>
  <c r="J327"/>
  <c r="K284"/>
  <c r="K336"/>
  <c r="J337"/>
  <c r="K280"/>
  <c r="K294"/>
  <c r="K299"/>
  <c r="J269"/>
  <c r="K282"/>
  <c r="J258"/>
  <c r="K260"/>
  <c r="K242"/>
  <c r="K251"/>
  <c r="J329"/>
  <c r="K291"/>
  <c r="K327"/>
  <c r="J330"/>
  <c r="K287"/>
  <c r="K337"/>
  <c r="J338"/>
  <c r="K316"/>
  <c r="K307"/>
  <c r="J307"/>
  <c r="K293"/>
  <c r="J324"/>
  <c r="K286"/>
  <c r="K268"/>
  <c r="K262"/>
  <c r="K252"/>
  <c r="K245"/>
  <c r="K261"/>
  <c r="K310"/>
  <c r="K333"/>
  <c r="K258"/>
  <c r="K312"/>
  <c r="K332"/>
  <c r="J317"/>
  <c r="K313"/>
  <c r="J310"/>
  <c r="K311"/>
  <c r="J287"/>
  <c r="J298"/>
  <c r="K325"/>
  <c r="K322"/>
  <c r="K279"/>
  <c r="K273"/>
  <c r="K270"/>
  <c r="J256"/>
  <c r="J334"/>
  <c r="K263"/>
  <c r="K317"/>
  <c r="K324"/>
  <c r="K319"/>
  <c r="K334"/>
  <c r="K315"/>
  <c r="K306"/>
  <c r="J312"/>
  <c r="K297"/>
  <c r="K323"/>
  <c r="K290"/>
  <c r="K283"/>
  <c r="K274"/>
  <c r="K276"/>
  <c r="J261"/>
  <c r="K259"/>
  <c r="K253"/>
  <c r="J255"/>
  <c r="J243"/>
  <c r="J314"/>
  <c r="J294"/>
  <c r="J290"/>
  <c r="J259"/>
  <c r="J289"/>
  <c r="J251"/>
  <c r="J322"/>
  <c r="J300"/>
  <c r="J295"/>
  <c r="J293"/>
  <c r="J308"/>
  <c r="J242"/>
  <c r="J288"/>
  <c r="J249"/>
  <c r="J245"/>
  <c r="J320"/>
  <c r="J264"/>
  <c r="J321"/>
  <c r="J262"/>
  <c r="J325"/>
  <c r="J315"/>
  <c r="J318"/>
  <c r="J286"/>
  <c r="J306"/>
  <c r="J316"/>
  <c r="J299"/>
  <c r="J254"/>
  <c r="J270"/>
  <c r="J276"/>
  <c r="J274"/>
  <c r="J292"/>
  <c r="J265"/>
  <c r="J323"/>
  <c r="J313"/>
  <c r="J257"/>
  <c r="J271"/>
  <c r="J253"/>
  <c r="J260"/>
  <c r="J297"/>
  <c r="J281"/>
  <c r="J268"/>
  <c r="J279"/>
  <c r="J252"/>
  <c r="J283"/>
  <c r="J302"/>
  <c r="J285"/>
  <c r="J282"/>
  <c r="J309"/>
  <c r="J311"/>
  <c r="J273"/>
  <c r="J278"/>
  <c r="J267"/>
  <c r="K175"/>
  <c r="K186"/>
  <c r="K173"/>
  <c r="K178"/>
  <c r="K240"/>
  <c r="K235"/>
  <c r="K373"/>
  <c r="K45"/>
  <c r="K80"/>
  <c r="K206"/>
  <c r="K37"/>
  <c r="K88"/>
  <c r="K230"/>
  <c r="K29"/>
  <c r="K82"/>
  <c r="K144"/>
  <c r="K222"/>
  <c r="K91"/>
  <c r="K192"/>
  <c r="K15"/>
  <c r="K112"/>
  <c r="K146"/>
  <c r="K31"/>
  <c r="K123"/>
  <c r="K188"/>
  <c r="K20"/>
  <c r="K111"/>
  <c r="K130"/>
  <c r="K189"/>
  <c r="K199"/>
  <c r="K208"/>
  <c r="K22"/>
  <c r="K140"/>
  <c r="K213"/>
  <c r="K81"/>
  <c r="K89"/>
  <c r="K98"/>
  <c r="K143"/>
  <c r="K153"/>
  <c r="K221"/>
  <c r="K231"/>
  <c r="K16"/>
  <c r="K68"/>
  <c r="K97"/>
  <c r="K167"/>
  <c r="K172"/>
  <c r="K95"/>
  <c r="K159"/>
  <c r="K105"/>
  <c r="K124"/>
  <c r="K53"/>
  <c r="K117"/>
  <c r="K227"/>
  <c r="K180"/>
  <c r="K238"/>
  <c r="K237"/>
  <c r="K239"/>
  <c r="K49"/>
  <c r="K75"/>
  <c r="K74"/>
  <c r="K17"/>
  <c r="K96"/>
  <c r="J140"/>
  <c r="K19"/>
  <c r="K28"/>
  <c r="K147"/>
  <c r="K224"/>
  <c r="K220"/>
  <c r="K35"/>
  <c r="K52"/>
  <c r="K34"/>
  <c r="K38"/>
  <c r="K94"/>
  <c r="K158"/>
  <c r="K26"/>
  <c r="K46"/>
  <c r="K126"/>
  <c r="K194"/>
  <c r="K132"/>
  <c r="K164"/>
  <c r="K87"/>
  <c r="K137"/>
  <c r="K229"/>
  <c r="K61"/>
  <c r="K44"/>
  <c r="K168"/>
  <c r="K102"/>
  <c r="K110"/>
  <c r="K43"/>
  <c r="K54"/>
  <c r="K131"/>
  <c r="K42"/>
  <c r="K150"/>
  <c r="K67"/>
  <c r="K161"/>
  <c r="K60"/>
  <c r="K77"/>
  <c r="K133"/>
  <c r="K187"/>
  <c r="K181"/>
  <c r="K174"/>
  <c r="K104"/>
  <c r="K136"/>
  <c r="K23"/>
  <c r="K216"/>
  <c r="K122"/>
  <c r="K139"/>
  <c r="K90"/>
  <c r="K228"/>
  <c r="K108"/>
  <c r="K145"/>
  <c r="K223"/>
  <c r="K73"/>
  <c r="K151"/>
  <c r="K101"/>
  <c r="K203"/>
  <c r="K13"/>
  <c r="K179"/>
  <c r="K250"/>
  <c r="K236"/>
  <c r="K59"/>
  <c r="K152"/>
  <c r="K160"/>
  <c r="K214"/>
  <c r="K138"/>
  <c r="K36"/>
  <c r="K201"/>
  <c r="K66"/>
  <c r="K27"/>
  <c r="K18"/>
  <c r="K200"/>
  <c r="K129"/>
  <c r="K217"/>
  <c r="K154"/>
  <c r="K30"/>
  <c r="K103"/>
  <c r="K116"/>
  <c r="K119"/>
  <c r="K202"/>
  <c r="K234"/>
  <c r="K109"/>
  <c r="K157"/>
  <c r="K14"/>
  <c r="K185"/>
  <c r="K182"/>
  <c r="K241"/>
  <c r="K62"/>
  <c r="K166"/>
  <c r="K21"/>
  <c r="K193"/>
  <c r="K39"/>
  <c r="K115"/>
  <c r="K51"/>
  <c r="K118"/>
  <c r="K63"/>
  <c r="K207"/>
  <c r="K76"/>
  <c r="K171"/>
  <c r="K215"/>
  <c r="K125"/>
  <c r="K165"/>
  <c r="J35"/>
  <c r="J49"/>
  <c r="J87"/>
  <c r="J239"/>
  <c r="J224"/>
  <c r="J82"/>
  <c r="J17"/>
  <c r="J43"/>
  <c r="J54"/>
  <c r="J160"/>
  <c r="J30"/>
  <c r="J75"/>
  <c r="J203"/>
  <c r="J240"/>
  <c r="J19"/>
  <c r="J136"/>
  <c r="J16"/>
  <c r="J133"/>
  <c r="J175"/>
  <c r="J44"/>
  <c r="J27"/>
  <c r="J45"/>
  <c r="J187"/>
  <c r="J22"/>
  <c r="J180"/>
  <c r="J164"/>
  <c r="J158"/>
  <c r="J112"/>
  <c r="J230"/>
  <c r="J108"/>
  <c r="J138"/>
  <c r="J154"/>
  <c r="J90"/>
  <c r="J217"/>
  <c r="J139"/>
  <c r="J63"/>
  <c r="J150"/>
  <c r="J221"/>
  <c r="J98"/>
  <c r="J250"/>
  <c r="J174"/>
  <c r="J168"/>
  <c r="J220"/>
  <c r="J185"/>
  <c r="J110"/>
  <c r="J23"/>
  <c r="J188"/>
  <c r="J216"/>
  <c r="J146"/>
  <c r="J60"/>
  <c r="J59"/>
  <c r="J52"/>
  <c r="J159"/>
  <c r="J373"/>
  <c r="J182"/>
  <c r="J37"/>
  <c r="J115"/>
  <c r="J157"/>
  <c r="J102"/>
  <c r="J186"/>
  <c r="J178"/>
  <c r="J241"/>
  <c r="J165"/>
  <c r="J77"/>
  <c r="J62"/>
  <c r="J109"/>
  <c r="J119"/>
  <c r="J137"/>
  <c r="J207"/>
  <c r="J129"/>
  <c r="J118"/>
  <c r="J223"/>
  <c r="J145"/>
  <c r="J171"/>
  <c r="J103"/>
  <c r="J67"/>
  <c r="J199"/>
  <c r="J130"/>
  <c r="J111"/>
  <c r="J105"/>
  <c r="J231"/>
  <c r="J89"/>
  <c r="J202"/>
  <c r="J167"/>
  <c r="J97"/>
  <c r="J131"/>
  <c r="J13"/>
  <c r="J74"/>
  <c r="J147"/>
  <c r="J238"/>
  <c r="J31"/>
  <c r="J96"/>
  <c r="J235"/>
  <c r="J179"/>
  <c r="J36"/>
  <c r="J29"/>
  <c r="J101"/>
  <c r="J28"/>
  <c r="J192"/>
  <c r="J214"/>
  <c r="J42"/>
  <c r="J237"/>
  <c r="J173"/>
  <c r="J18"/>
  <c r="J166"/>
  <c r="J21"/>
  <c r="J206"/>
  <c r="J125"/>
  <c r="J66"/>
  <c r="J144"/>
  <c r="J172"/>
  <c r="J80"/>
  <c r="J222"/>
  <c r="J152"/>
  <c r="J126"/>
  <c r="J228"/>
  <c r="J143"/>
  <c r="J213"/>
  <c r="J14"/>
  <c r="J20"/>
  <c r="J236"/>
  <c r="J15"/>
  <c r="J104"/>
  <c r="J194"/>
  <c r="J229"/>
  <c r="J46"/>
  <c r="J116"/>
  <c r="J39"/>
  <c r="J95"/>
  <c r="J91"/>
  <c r="J151"/>
  <c r="J26"/>
  <c r="J181"/>
  <c r="J38"/>
  <c r="J123"/>
  <c r="J51"/>
  <c r="J227"/>
  <c r="J34"/>
  <c r="J68"/>
  <c r="J61"/>
  <c r="J94"/>
  <c r="J88"/>
  <c r="J132"/>
  <c r="J117"/>
  <c r="J53"/>
  <c r="J193"/>
  <c r="J201"/>
  <c r="J81"/>
  <c r="J200"/>
  <c r="J124"/>
  <c r="J73"/>
  <c r="J234"/>
  <c r="J161"/>
  <c r="J189"/>
  <c r="J215"/>
  <c r="J208"/>
  <c r="J153"/>
  <c r="J76"/>
  <c r="J122"/>
  <c r="Q109" i="1"/>
  <c r="I99"/>
  <c r="I97"/>
  <c r="I104"/>
  <c r="I107"/>
  <c r="I105"/>
  <c r="I110"/>
  <c r="Q98"/>
  <c r="I114"/>
  <c r="H100"/>
  <c r="I92"/>
  <c r="I106"/>
  <c r="Q110"/>
  <c r="Q100"/>
  <c r="I108"/>
  <c r="I98"/>
  <c r="I93"/>
  <c r="I109"/>
  <c r="I100"/>
  <c r="H110"/>
  <c r="Q108"/>
  <c r="Q93"/>
  <c r="H106"/>
  <c r="Q99"/>
  <c r="H92"/>
  <c r="H114"/>
  <c r="Q105"/>
  <c r="H99"/>
  <c r="H109"/>
  <c r="Q107"/>
  <c r="H108"/>
  <c r="Q104"/>
  <c r="H93"/>
  <c r="Q92"/>
  <c r="Q97"/>
  <c r="H105"/>
  <c r="H107"/>
  <c r="H104"/>
  <c r="H97"/>
  <c r="H98"/>
  <c r="Q106"/>
  <c r="I39"/>
  <c r="I79"/>
  <c r="H79"/>
  <c r="H39"/>
  <c r="Q79"/>
  <c r="Q39"/>
  <c r="I80"/>
  <c r="Q82"/>
  <c r="Q75"/>
  <c r="Q77"/>
  <c r="Q76"/>
  <c r="H80"/>
  <c r="Q65"/>
  <c r="I68"/>
  <c r="I60"/>
  <c r="Q58"/>
  <c r="Q66"/>
  <c r="Q60"/>
  <c r="Q64"/>
  <c r="I69"/>
  <c r="I67"/>
  <c r="H82"/>
  <c r="H69"/>
  <c r="H60"/>
  <c r="I63"/>
  <c r="I56"/>
  <c r="I75"/>
  <c r="H68"/>
  <c r="I87"/>
  <c r="H84"/>
  <c r="H71"/>
  <c r="H75"/>
  <c r="Q45"/>
  <c r="Q42"/>
  <c r="Q34"/>
  <c r="I41"/>
  <c r="I32"/>
  <c r="H21"/>
  <c r="Q30"/>
  <c r="Q19"/>
  <c r="H49"/>
  <c r="I49"/>
  <c r="I21"/>
  <c r="H22"/>
  <c r="Q25"/>
  <c r="H44"/>
  <c r="I40"/>
  <c r="Q29"/>
  <c r="H20"/>
  <c r="I45"/>
  <c r="H45"/>
  <c r="H40"/>
  <c r="I28"/>
  <c r="Q15"/>
  <c r="I17"/>
  <c r="H26"/>
  <c r="Q78"/>
  <c r="Q84"/>
  <c r="I84"/>
  <c r="Q69"/>
  <c r="I74"/>
  <c r="Q73"/>
  <c r="I66"/>
  <c r="Q61"/>
  <c r="Q56"/>
  <c r="I65"/>
  <c r="I61"/>
  <c r="H66"/>
  <c r="H72"/>
  <c r="I55"/>
  <c r="I57"/>
  <c r="H74"/>
  <c r="H56"/>
  <c r="Q71"/>
  <c r="H87"/>
  <c r="I64"/>
  <c r="H61"/>
  <c r="Q35"/>
  <c r="H78"/>
  <c r="H73"/>
  <c r="Q46"/>
  <c r="Q38"/>
  <c r="I36"/>
  <c r="H46"/>
  <c r="Q20"/>
  <c r="I46"/>
  <c r="H23"/>
  <c r="Q18"/>
  <c r="I34"/>
  <c r="I26"/>
  <c r="B9" i="5"/>
  <c r="Q32" i="1"/>
  <c r="I33"/>
  <c r="Q86"/>
  <c r="I86"/>
  <c r="I76"/>
  <c r="I72"/>
  <c r="I82"/>
  <c r="H59"/>
  <c r="H64"/>
  <c r="H58"/>
  <c r="I73"/>
  <c r="H77"/>
  <c r="H70"/>
  <c r="Q36"/>
  <c r="H63"/>
  <c r="I19"/>
  <c r="H29"/>
  <c r="I22"/>
  <c r="H17"/>
  <c r="I16"/>
  <c r="I23"/>
  <c r="I18"/>
  <c r="H41"/>
  <c r="Q16"/>
  <c r="H38"/>
  <c r="I44"/>
  <c r="H32"/>
  <c r="H33"/>
  <c r="H18"/>
  <c r="Q80"/>
  <c r="I59"/>
  <c r="I58"/>
  <c r="Q72"/>
  <c r="Q74"/>
  <c r="I85"/>
  <c r="H83"/>
  <c r="I81"/>
  <c r="H57"/>
  <c r="Q55"/>
  <c r="H62"/>
  <c r="Q41"/>
  <c r="H85"/>
  <c r="I25"/>
  <c r="I31"/>
  <c r="H27"/>
  <c r="H42"/>
  <c r="I24"/>
  <c r="H25"/>
  <c r="Q21"/>
  <c r="H15"/>
  <c r="H19"/>
  <c r="Q28"/>
  <c r="H36"/>
  <c r="H35"/>
  <c r="I27"/>
  <c r="Q83"/>
  <c r="Q81"/>
  <c r="Q59"/>
  <c r="Q68"/>
  <c r="Q57"/>
  <c r="I83"/>
  <c r="H81"/>
  <c r="H55"/>
  <c r="Q67"/>
  <c r="H86"/>
  <c r="I62"/>
  <c r="Q40"/>
  <c r="H67"/>
  <c r="Q43"/>
  <c r="I47"/>
  <c r="I48"/>
  <c r="Q23"/>
  <c r="H30"/>
  <c r="I42"/>
  <c r="I20"/>
  <c r="Q22"/>
  <c r="I15"/>
  <c r="H31"/>
  <c r="I29"/>
  <c r="H37"/>
  <c r="Q24"/>
  <c r="H16"/>
  <c r="Q87"/>
  <c r="Q85"/>
  <c r="I78"/>
  <c r="Q62"/>
  <c r="Q70"/>
  <c r="I70"/>
  <c r="Q63"/>
  <c r="I77"/>
  <c r="H65"/>
  <c r="H76"/>
  <c r="I71"/>
  <c r="Q44"/>
  <c r="Q37"/>
  <c r="Q33"/>
  <c r="I35"/>
  <c r="I43"/>
  <c r="Q31"/>
  <c r="H43"/>
  <c r="H24"/>
  <c r="H48"/>
  <c r="H34"/>
  <c r="Q26"/>
  <c r="H28"/>
  <c r="I37"/>
  <c r="H47"/>
  <c r="Q27"/>
  <c r="Q17"/>
  <c r="Q26" i="7" l="1"/>
  <c r="O26"/>
  <c r="O30"/>
  <c r="Q30"/>
  <c r="O20"/>
  <c r="Q20"/>
  <c r="O17"/>
  <c r="Q17"/>
  <c r="O27"/>
  <c r="Q27"/>
  <c r="O19"/>
  <c r="Q19"/>
  <c r="O29"/>
  <c r="Q29"/>
  <c r="Q18"/>
  <c r="O18"/>
  <c r="Q21"/>
  <c r="O21"/>
  <c r="O22"/>
  <c r="Q22"/>
  <c r="Q25"/>
  <c r="O25"/>
  <c r="O28"/>
  <c r="Q28"/>
  <c r="Q15"/>
  <c r="O15"/>
  <c r="O16"/>
  <c r="Q16"/>
  <c r="O24"/>
  <c r="Q24"/>
  <c r="Q23"/>
  <c r="O23"/>
  <c r="Q17" i="4"/>
  <c r="O17"/>
  <c r="Q22"/>
  <c r="O22"/>
  <c r="Q26"/>
  <c r="O26"/>
  <c r="O42"/>
  <c r="Q42"/>
  <c r="Q24"/>
  <c r="O24"/>
  <c r="Q30"/>
  <c r="O30"/>
  <c r="O43"/>
  <c r="Q43"/>
  <c r="Q25"/>
  <c r="O25"/>
  <c r="O38"/>
  <c r="Q38"/>
  <c r="Q19"/>
  <c r="O19"/>
  <c r="Q28"/>
  <c r="O28"/>
  <c r="O44"/>
  <c r="Q44"/>
  <c r="O41"/>
  <c r="Q41"/>
  <c r="O45"/>
  <c r="Q45"/>
  <c r="Q37"/>
  <c r="O37"/>
  <c r="Q23"/>
  <c r="O23"/>
  <c r="Q20"/>
  <c r="O20"/>
  <c r="O36"/>
  <c r="Q36"/>
  <c r="Q16"/>
  <c r="O16"/>
  <c r="Q15"/>
  <c r="O15"/>
  <c r="O35"/>
  <c r="Q35"/>
  <c r="O39"/>
  <c r="Q39"/>
  <c r="Q29"/>
  <c r="O29"/>
  <c r="Q27"/>
  <c r="O27"/>
  <c r="Q21"/>
  <c r="O21"/>
  <c r="Q18"/>
  <c r="O18"/>
  <c r="Q40"/>
  <c r="O40"/>
  <c r="O34"/>
  <c r="Q34"/>
  <c r="Q38" i="3"/>
  <c r="O38"/>
  <c r="O41"/>
  <c r="Q41"/>
  <c r="O34"/>
  <c r="Q34"/>
  <c r="Q20"/>
  <c r="O20"/>
  <c r="O39"/>
  <c r="Q39"/>
  <c r="Q45"/>
  <c r="O45"/>
  <c r="Q18"/>
  <c r="O18"/>
  <c r="O50"/>
  <c r="Q50"/>
  <c r="O14"/>
  <c r="Q14"/>
  <c r="Q51"/>
  <c r="O51"/>
  <c r="Q24"/>
  <c r="O24"/>
  <c r="O19"/>
  <c r="Q19"/>
  <c r="Q46"/>
  <c r="O46"/>
  <c r="O37"/>
  <c r="Q37"/>
  <c r="O56"/>
  <c r="Q56"/>
  <c r="Q17"/>
  <c r="O17"/>
  <c r="O25"/>
  <c r="Q25"/>
  <c r="Q40"/>
  <c r="O40"/>
  <c r="Q30"/>
  <c r="O30"/>
  <c r="P357" i="2"/>
  <c r="R357"/>
  <c r="O29" i="3"/>
  <c r="Q29"/>
  <c r="Q28"/>
  <c r="O28"/>
  <c r="O15"/>
  <c r="Q15"/>
  <c r="O49"/>
  <c r="Q49"/>
  <c r="O27"/>
  <c r="Q27"/>
  <c r="Q26"/>
  <c r="O26"/>
  <c r="O16"/>
  <c r="Q16"/>
  <c r="O57"/>
  <c r="Q57"/>
  <c r="O52"/>
  <c r="Q52"/>
  <c r="Q35"/>
  <c r="O35"/>
  <c r="O59"/>
  <c r="Q59"/>
  <c r="Q48"/>
  <c r="O48"/>
  <c r="R210" i="2"/>
  <c r="P210"/>
  <c r="R209"/>
  <c r="P209"/>
  <c r="R303"/>
  <c r="P303"/>
  <c r="R195"/>
  <c r="P195"/>
  <c r="R218"/>
  <c r="P218"/>
  <c r="R190"/>
  <c r="P190"/>
  <c r="P277"/>
  <c r="R277"/>
  <c r="P244"/>
  <c r="R244"/>
  <c r="P196"/>
  <c r="R196"/>
  <c r="R275"/>
  <c r="P275"/>
  <c r="R305"/>
  <c r="P305"/>
  <c r="R211"/>
  <c r="P211"/>
  <c r="R225"/>
  <c r="P225"/>
  <c r="R232"/>
  <c r="P232"/>
  <c r="R183"/>
  <c r="P183"/>
  <c r="R247"/>
  <c r="P247"/>
  <c r="P272"/>
  <c r="R272"/>
  <c r="P204"/>
  <c r="R204"/>
  <c r="R248"/>
  <c r="P248"/>
  <c r="P304"/>
  <c r="R304"/>
  <c r="P50"/>
  <c r="R50"/>
  <c r="P197"/>
  <c r="R197"/>
  <c r="P246"/>
  <c r="R246"/>
  <c r="P235"/>
  <c r="R235"/>
  <c r="R231"/>
  <c r="P231"/>
  <c r="P224"/>
  <c r="R224"/>
  <c r="P285"/>
  <c r="R285"/>
  <c r="R313"/>
  <c r="P313"/>
  <c r="P299"/>
  <c r="R299"/>
  <c r="R249"/>
  <c r="P249"/>
  <c r="P294"/>
  <c r="R294"/>
  <c r="R266"/>
  <c r="P266"/>
  <c r="P332"/>
  <c r="R332"/>
  <c r="R250"/>
  <c r="P250"/>
  <c r="P189"/>
  <c r="R189"/>
  <c r="R193"/>
  <c r="P193"/>
  <c r="R213"/>
  <c r="P213"/>
  <c r="R237"/>
  <c r="P237"/>
  <c r="R238"/>
  <c r="P238"/>
  <c r="R241"/>
  <c r="P241"/>
  <c r="R373"/>
  <c r="P373"/>
  <c r="R221"/>
  <c r="P221"/>
  <c r="P217"/>
  <c r="R217"/>
  <c r="R240"/>
  <c r="P240"/>
  <c r="P278"/>
  <c r="R278"/>
  <c r="P282"/>
  <c r="R282"/>
  <c r="R252"/>
  <c r="P252"/>
  <c r="P297"/>
  <c r="R297"/>
  <c r="R257"/>
  <c r="P257"/>
  <c r="P292"/>
  <c r="R292"/>
  <c r="R254"/>
  <c r="P254"/>
  <c r="P286"/>
  <c r="R286"/>
  <c r="R262"/>
  <c r="P262"/>
  <c r="P245"/>
  <c r="R245"/>
  <c r="R308"/>
  <c r="P308"/>
  <c r="R322"/>
  <c r="P322"/>
  <c r="P290"/>
  <c r="R290"/>
  <c r="P255"/>
  <c r="R255"/>
  <c r="R310"/>
  <c r="P310"/>
  <c r="P307"/>
  <c r="R307"/>
  <c r="R326"/>
  <c r="P326"/>
  <c r="R328"/>
  <c r="P328"/>
  <c r="P336"/>
  <c r="R336"/>
  <c r="P335"/>
  <c r="R335"/>
  <c r="R364"/>
  <c r="P364"/>
  <c r="P341"/>
  <c r="R341"/>
  <c r="P356"/>
  <c r="R356"/>
  <c r="R205"/>
  <c r="P205"/>
  <c r="P339"/>
  <c r="R339"/>
  <c r="P359"/>
  <c r="R359"/>
  <c r="P351"/>
  <c r="R351"/>
  <c r="P342"/>
  <c r="R342"/>
  <c r="R369"/>
  <c r="P369"/>
  <c r="P200"/>
  <c r="R200"/>
  <c r="P227"/>
  <c r="R227"/>
  <c r="P229"/>
  <c r="R229"/>
  <c r="R236"/>
  <c r="P236"/>
  <c r="R222"/>
  <c r="P222"/>
  <c r="P199"/>
  <c r="R199"/>
  <c r="R207"/>
  <c r="P207"/>
  <c r="R230"/>
  <c r="P230"/>
  <c r="P203"/>
  <c r="R203"/>
  <c r="P273"/>
  <c r="R273"/>
  <c r="P279"/>
  <c r="R279"/>
  <c r="R260"/>
  <c r="P260"/>
  <c r="R274"/>
  <c r="P274"/>
  <c r="R318"/>
  <c r="P318"/>
  <c r="R321"/>
  <c r="P321"/>
  <c r="P293"/>
  <c r="R293"/>
  <c r="P251"/>
  <c r="R251"/>
  <c r="P298"/>
  <c r="R298"/>
  <c r="P329"/>
  <c r="R329"/>
  <c r="R258"/>
  <c r="P258"/>
  <c r="P284"/>
  <c r="R284"/>
  <c r="R370"/>
  <c r="P370"/>
  <c r="P350"/>
  <c r="R350"/>
  <c r="P212"/>
  <c r="R212"/>
  <c r="R366"/>
  <c r="P366"/>
  <c r="P361"/>
  <c r="R361"/>
  <c r="P353"/>
  <c r="R353"/>
  <c r="P208"/>
  <c r="R208"/>
  <c r="R234"/>
  <c r="P234"/>
  <c r="R194"/>
  <c r="P194"/>
  <c r="P228"/>
  <c r="R228"/>
  <c r="R214"/>
  <c r="P214"/>
  <c r="R223"/>
  <c r="P223"/>
  <c r="R186"/>
  <c r="P186"/>
  <c r="P216"/>
  <c r="R216"/>
  <c r="R185"/>
  <c r="P185"/>
  <c r="P239"/>
  <c r="R239"/>
  <c r="P311"/>
  <c r="R311"/>
  <c r="R302"/>
  <c r="P302"/>
  <c r="R268"/>
  <c r="P268"/>
  <c r="R253"/>
  <c r="P253"/>
  <c r="R323"/>
  <c r="P323"/>
  <c r="P276"/>
  <c r="R276"/>
  <c r="R316"/>
  <c r="P316"/>
  <c r="P315"/>
  <c r="R315"/>
  <c r="R264"/>
  <c r="P264"/>
  <c r="P288"/>
  <c r="R288"/>
  <c r="P295"/>
  <c r="R295"/>
  <c r="P289"/>
  <c r="R289"/>
  <c r="R314"/>
  <c r="P314"/>
  <c r="R312"/>
  <c r="P312"/>
  <c r="P334"/>
  <c r="R334"/>
  <c r="P287"/>
  <c r="R287"/>
  <c r="R317"/>
  <c r="P317"/>
  <c r="R324"/>
  <c r="P324"/>
  <c r="P330"/>
  <c r="R330"/>
  <c r="R327"/>
  <c r="P327"/>
  <c r="P291"/>
  <c r="R291"/>
  <c r="R372"/>
  <c r="P372"/>
  <c r="R371"/>
  <c r="P371"/>
  <c r="P184"/>
  <c r="R184"/>
  <c r="R367"/>
  <c r="P367"/>
  <c r="R363"/>
  <c r="P363"/>
  <c r="P340"/>
  <c r="R340"/>
  <c r="P352"/>
  <c r="R352"/>
  <c r="P355"/>
  <c r="R355"/>
  <c r="P346"/>
  <c r="R346"/>
  <c r="P219"/>
  <c r="R219"/>
  <c r="P344"/>
  <c r="R344"/>
  <c r="P345"/>
  <c r="R345"/>
  <c r="P191"/>
  <c r="R191"/>
  <c r="P348"/>
  <c r="R348"/>
  <c r="P215"/>
  <c r="R215"/>
  <c r="P201"/>
  <c r="R201"/>
  <c r="R206"/>
  <c r="P206"/>
  <c r="P192"/>
  <c r="R192"/>
  <c r="R202"/>
  <c r="P202"/>
  <c r="R182"/>
  <c r="P182"/>
  <c r="P188"/>
  <c r="R188"/>
  <c r="P220"/>
  <c r="R220"/>
  <c r="P187"/>
  <c r="R187"/>
  <c r="P267"/>
  <c r="R267"/>
  <c r="R309"/>
  <c r="P309"/>
  <c r="P283"/>
  <c r="R283"/>
  <c r="P281"/>
  <c r="R281"/>
  <c r="R265"/>
  <c r="P265"/>
  <c r="R270"/>
  <c r="P270"/>
  <c r="R306"/>
  <c r="P306"/>
  <c r="R325"/>
  <c r="P325"/>
  <c r="R320"/>
  <c r="P320"/>
  <c r="P242"/>
  <c r="R242"/>
  <c r="R300"/>
  <c r="P300"/>
  <c r="P259"/>
  <c r="R259"/>
  <c r="P243"/>
  <c r="R243"/>
  <c r="R261"/>
  <c r="P261"/>
  <c r="R256"/>
  <c r="P256"/>
  <c r="P338"/>
  <c r="R338"/>
  <c r="R269"/>
  <c r="P269"/>
  <c r="P337"/>
  <c r="R337"/>
  <c r="P280"/>
  <c r="R280"/>
  <c r="R319"/>
  <c r="P319"/>
  <c r="P333"/>
  <c r="R333"/>
  <c r="P263"/>
  <c r="R263"/>
  <c r="R301"/>
  <c r="P301"/>
  <c r="P296"/>
  <c r="R296"/>
  <c r="P331"/>
  <c r="R331"/>
  <c r="P343"/>
  <c r="R343"/>
  <c r="R365"/>
  <c r="P365"/>
  <c r="P349"/>
  <c r="R349"/>
  <c r="P354"/>
  <c r="R354"/>
  <c r="R198"/>
  <c r="P198"/>
  <c r="R226"/>
  <c r="P226"/>
  <c r="P360"/>
  <c r="R360"/>
  <c r="P347"/>
  <c r="R347"/>
  <c r="P358"/>
  <c r="R358"/>
  <c r="R368"/>
  <c r="P368"/>
  <c r="R233"/>
  <c r="P233"/>
  <c r="P362"/>
  <c r="R362"/>
  <c r="P122"/>
  <c r="R122"/>
  <c r="P113"/>
  <c r="R113"/>
  <c r="R161"/>
  <c r="P161"/>
  <c r="R121"/>
  <c r="P121"/>
  <c r="R81"/>
  <c r="P81"/>
  <c r="R128"/>
  <c r="P128"/>
  <c r="R88"/>
  <c r="P88"/>
  <c r="R72"/>
  <c r="P72"/>
  <c r="P123"/>
  <c r="R123"/>
  <c r="P26"/>
  <c r="R26"/>
  <c r="R134"/>
  <c r="P134"/>
  <c r="R46"/>
  <c r="P46"/>
  <c r="R15"/>
  <c r="P15"/>
  <c r="P58"/>
  <c r="R58"/>
  <c r="R162"/>
  <c r="P162"/>
  <c r="R99"/>
  <c r="P99"/>
  <c r="R144"/>
  <c r="P144"/>
  <c r="R66"/>
  <c r="P66"/>
  <c r="R21"/>
  <c r="P21"/>
  <c r="R55"/>
  <c r="P55"/>
  <c r="R179"/>
  <c r="P179"/>
  <c r="P31"/>
  <c r="R31"/>
  <c r="R74"/>
  <c r="P74"/>
  <c r="P65"/>
  <c r="R65"/>
  <c r="P89"/>
  <c r="R89"/>
  <c r="P130"/>
  <c r="R130"/>
  <c r="P171"/>
  <c r="R171"/>
  <c r="R118"/>
  <c r="P118"/>
  <c r="P119"/>
  <c r="R119"/>
  <c r="R109"/>
  <c r="P109"/>
  <c r="R77"/>
  <c r="P77"/>
  <c r="P178"/>
  <c r="R178"/>
  <c r="P157"/>
  <c r="R157"/>
  <c r="P57"/>
  <c r="R57"/>
  <c r="R52"/>
  <c r="P52"/>
  <c r="P146"/>
  <c r="R146"/>
  <c r="R23"/>
  <c r="P23"/>
  <c r="P168"/>
  <c r="R168"/>
  <c r="P135"/>
  <c r="R135"/>
  <c r="P150"/>
  <c r="R150"/>
  <c r="R138"/>
  <c r="P138"/>
  <c r="P141"/>
  <c r="R141"/>
  <c r="P45"/>
  <c r="R45"/>
  <c r="P133"/>
  <c r="R133"/>
  <c r="P19"/>
  <c r="R19"/>
  <c r="P30"/>
  <c r="R30"/>
  <c r="R35"/>
  <c r="P35"/>
  <c r="R271"/>
  <c r="P271"/>
  <c r="R76"/>
  <c r="P76"/>
  <c r="P92"/>
  <c r="R92"/>
  <c r="R169"/>
  <c r="P169"/>
  <c r="P53"/>
  <c r="R53"/>
  <c r="P117"/>
  <c r="R117"/>
  <c r="R94"/>
  <c r="P94"/>
  <c r="P34"/>
  <c r="R34"/>
  <c r="R51"/>
  <c r="P51"/>
  <c r="R38"/>
  <c r="P38"/>
  <c r="P151"/>
  <c r="R151"/>
  <c r="P95"/>
  <c r="R95"/>
  <c r="P104"/>
  <c r="R104"/>
  <c r="P14"/>
  <c r="R14"/>
  <c r="R86"/>
  <c r="P86"/>
  <c r="P163"/>
  <c r="R163"/>
  <c r="P166"/>
  <c r="R166"/>
  <c r="R42"/>
  <c r="P42"/>
  <c r="R28"/>
  <c r="P28"/>
  <c r="P101"/>
  <c r="R101"/>
  <c r="P56"/>
  <c r="R56"/>
  <c r="R13"/>
  <c r="P13"/>
  <c r="R97"/>
  <c r="P97"/>
  <c r="R145"/>
  <c r="P145"/>
  <c r="P129"/>
  <c r="R129"/>
  <c r="P84"/>
  <c r="R84"/>
  <c r="P70"/>
  <c r="R70"/>
  <c r="P165"/>
  <c r="R165"/>
  <c r="R47"/>
  <c r="P47"/>
  <c r="R48"/>
  <c r="P48"/>
  <c r="R41"/>
  <c r="P41"/>
  <c r="P110"/>
  <c r="R110"/>
  <c r="P114"/>
  <c r="R114"/>
  <c r="R40"/>
  <c r="P40"/>
  <c r="R98"/>
  <c r="P98"/>
  <c r="R63"/>
  <c r="P63"/>
  <c r="R90"/>
  <c r="P90"/>
  <c r="P108"/>
  <c r="R108"/>
  <c r="P112"/>
  <c r="R112"/>
  <c r="P158"/>
  <c r="R158"/>
  <c r="R22"/>
  <c r="P22"/>
  <c r="P27"/>
  <c r="R27"/>
  <c r="R16"/>
  <c r="P16"/>
  <c r="P160"/>
  <c r="R160"/>
  <c r="R43"/>
  <c r="P43"/>
  <c r="P153"/>
  <c r="R153"/>
  <c r="P73"/>
  <c r="R73"/>
  <c r="P132"/>
  <c r="R132"/>
  <c r="R61"/>
  <c r="P61"/>
  <c r="R69"/>
  <c r="P69"/>
  <c r="P32"/>
  <c r="R32"/>
  <c r="R181"/>
  <c r="P181"/>
  <c r="R39"/>
  <c r="P39"/>
  <c r="R33"/>
  <c r="P33"/>
  <c r="R20"/>
  <c r="P20"/>
  <c r="R126"/>
  <c r="P126"/>
  <c r="R80"/>
  <c r="P80"/>
  <c r="P125"/>
  <c r="R125"/>
  <c r="P18"/>
  <c r="R18"/>
  <c r="R93"/>
  <c r="P93"/>
  <c r="P29"/>
  <c r="R29"/>
  <c r="P64"/>
  <c r="R64"/>
  <c r="P131"/>
  <c r="R131"/>
  <c r="P167"/>
  <c r="R167"/>
  <c r="P105"/>
  <c r="R105"/>
  <c r="R67"/>
  <c r="P67"/>
  <c r="P120"/>
  <c r="R120"/>
  <c r="P176"/>
  <c r="R176"/>
  <c r="P115"/>
  <c r="R115"/>
  <c r="R59"/>
  <c r="P59"/>
  <c r="P142"/>
  <c r="R142"/>
  <c r="P83"/>
  <c r="R83"/>
  <c r="P79"/>
  <c r="R79"/>
  <c r="P154"/>
  <c r="R154"/>
  <c r="P85"/>
  <c r="R85"/>
  <c r="P164"/>
  <c r="R164"/>
  <c r="R44"/>
  <c r="P44"/>
  <c r="P136"/>
  <c r="R136"/>
  <c r="P155"/>
  <c r="R155"/>
  <c r="R17"/>
  <c r="P17"/>
  <c r="P87"/>
  <c r="R87"/>
  <c r="P140"/>
  <c r="R140"/>
  <c r="R124"/>
  <c r="P124"/>
  <c r="R107"/>
  <c r="P107"/>
  <c r="R149"/>
  <c r="P149"/>
  <c r="R68"/>
  <c r="P68"/>
  <c r="P177"/>
  <c r="R177"/>
  <c r="P91"/>
  <c r="R91"/>
  <c r="P116"/>
  <c r="R116"/>
  <c r="P143"/>
  <c r="R143"/>
  <c r="P78"/>
  <c r="R78"/>
  <c r="P152"/>
  <c r="R152"/>
  <c r="R172"/>
  <c r="P172"/>
  <c r="P148"/>
  <c r="R148"/>
  <c r="P173"/>
  <c r="R173"/>
  <c r="R25"/>
  <c r="P25"/>
  <c r="P24"/>
  <c r="R24"/>
  <c r="P36"/>
  <c r="R36"/>
  <c r="P96"/>
  <c r="R96"/>
  <c r="P147"/>
  <c r="R147"/>
  <c r="R111"/>
  <c r="P111"/>
  <c r="R103"/>
  <c r="P103"/>
  <c r="R156"/>
  <c r="P156"/>
  <c r="R137"/>
  <c r="P137"/>
  <c r="P100"/>
  <c r="R100"/>
  <c r="R62"/>
  <c r="P62"/>
  <c r="P102"/>
  <c r="R102"/>
  <c r="R37"/>
  <c r="P37"/>
  <c r="P159"/>
  <c r="R159"/>
  <c r="P60"/>
  <c r="R60"/>
  <c r="P174"/>
  <c r="R174"/>
  <c r="P71"/>
  <c r="R71"/>
  <c r="R139"/>
  <c r="P139"/>
  <c r="P127"/>
  <c r="R127"/>
  <c r="P180"/>
  <c r="R180"/>
  <c r="P106"/>
  <c r="R106"/>
  <c r="P175"/>
  <c r="R175"/>
  <c r="P170"/>
  <c r="R170"/>
  <c r="P75"/>
  <c r="R75"/>
  <c r="P54"/>
  <c r="R54"/>
  <c r="P82"/>
  <c r="R82"/>
  <c r="R49"/>
  <c r="P49"/>
  <c r="P98" i="1"/>
  <c r="N98"/>
  <c r="P99"/>
  <c r="N99"/>
  <c r="N97"/>
  <c r="P97"/>
  <c r="N108"/>
  <c r="P108"/>
  <c r="P104"/>
  <c r="N104"/>
  <c r="P114"/>
  <c r="N114"/>
  <c r="P100"/>
  <c r="N100"/>
  <c r="N105"/>
  <c r="P105"/>
  <c r="N110"/>
  <c r="P110"/>
  <c r="P106"/>
  <c r="N106"/>
  <c r="P107"/>
  <c r="N107"/>
  <c r="P93"/>
  <c r="N93"/>
  <c r="P109"/>
  <c r="N109"/>
  <c r="P92"/>
  <c r="N92"/>
  <c r="P39"/>
  <c r="N39"/>
  <c r="P79"/>
  <c r="N79"/>
  <c r="N47"/>
  <c r="P47"/>
  <c r="N34"/>
  <c r="P34"/>
  <c r="N65"/>
  <c r="P65"/>
  <c r="P55"/>
  <c r="N55"/>
  <c r="N25"/>
  <c r="P25"/>
  <c r="N62"/>
  <c r="P62"/>
  <c r="P83"/>
  <c r="N83"/>
  <c r="N33"/>
  <c r="P33"/>
  <c r="N77"/>
  <c r="P77"/>
  <c r="P59"/>
  <c r="N59"/>
  <c r="P23"/>
  <c r="N23"/>
  <c r="P78"/>
  <c r="N78"/>
  <c r="P87"/>
  <c r="N87"/>
  <c r="N45"/>
  <c r="P45"/>
  <c r="P22"/>
  <c r="N22"/>
  <c r="N75"/>
  <c r="P75"/>
  <c r="N68"/>
  <c r="P68"/>
  <c r="P60"/>
  <c r="N60"/>
  <c r="P80"/>
  <c r="N80"/>
  <c r="N48"/>
  <c r="P48"/>
  <c r="P16"/>
  <c r="N16"/>
  <c r="P31"/>
  <c r="N31"/>
  <c r="N81"/>
  <c r="P81"/>
  <c r="P35"/>
  <c r="N35"/>
  <c r="N19"/>
  <c r="P19"/>
  <c r="N32"/>
  <c r="P32"/>
  <c r="P41"/>
  <c r="N41"/>
  <c r="N17"/>
  <c r="P17"/>
  <c r="N63"/>
  <c r="P63"/>
  <c r="P71"/>
  <c r="N71"/>
  <c r="P69"/>
  <c r="N69"/>
  <c r="P28"/>
  <c r="N28"/>
  <c r="N24"/>
  <c r="P24"/>
  <c r="P30"/>
  <c r="N30"/>
  <c r="P86"/>
  <c r="N86"/>
  <c r="P36"/>
  <c r="N36"/>
  <c r="P15"/>
  <c r="N15"/>
  <c r="N42"/>
  <c r="P42"/>
  <c r="P85"/>
  <c r="N85"/>
  <c r="N57"/>
  <c r="P57"/>
  <c r="N58"/>
  <c r="P58"/>
  <c r="N61"/>
  <c r="P61"/>
  <c r="P56"/>
  <c r="N56"/>
  <c r="P72"/>
  <c r="N72"/>
  <c r="P44"/>
  <c r="N44"/>
  <c r="N21"/>
  <c r="P21"/>
  <c r="P84"/>
  <c r="N84"/>
  <c r="N82"/>
  <c r="P82"/>
  <c r="P43"/>
  <c r="N43"/>
  <c r="P76"/>
  <c r="N76"/>
  <c r="N37"/>
  <c r="P37"/>
  <c r="P67"/>
  <c r="N67"/>
  <c r="P27"/>
  <c r="N27"/>
  <c r="N18"/>
  <c r="P18"/>
  <c r="P38"/>
  <c r="N38"/>
  <c r="N29"/>
  <c r="P29"/>
  <c r="N70"/>
  <c r="P70"/>
  <c r="N64"/>
  <c r="P64"/>
  <c r="N46"/>
  <c r="P46"/>
  <c r="P73"/>
  <c r="N73"/>
  <c r="N74"/>
  <c r="P74"/>
  <c r="P66"/>
  <c r="N66"/>
  <c r="P26"/>
  <c r="N26"/>
  <c r="N40"/>
  <c r="P40"/>
  <c r="P20"/>
  <c r="N20"/>
  <c r="P49"/>
  <c r="N49"/>
</calcChain>
</file>

<file path=xl/comments1.xml><?xml version="1.0" encoding="utf-8"?>
<comments xmlns="http://schemas.openxmlformats.org/spreadsheetml/2006/main">
  <authors>
    <author>dfboff</author>
  </authors>
  <commentList>
    <comment ref="B3" authorId="0">
      <text>
        <r>
          <rPr>
            <sz val="9"/>
            <color indexed="81"/>
            <rFont val="Segoe UI"/>
            <family val="2"/>
          </rPr>
          <t>Carta Registrada + AR</t>
        </r>
      </text>
    </comment>
  </commentList>
</comments>
</file>

<file path=xl/comments2.xml><?xml version="1.0" encoding="utf-8"?>
<comments xmlns="http://schemas.openxmlformats.org/spreadsheetml/2006/main">
  <authors>
    <author>dfboff</author>
  </authors>
  <commentList>
    <comment ref="C14" authorId="0">
      <text>
        <r>
          <rPr>
            <sz val="9"/>
            <color indexed="81"/>
            <rFont val="Segoe UI"/>
            <family val="2"/>
          </rPr>
          <t>Preço médio do custo do documento no cartório.</t>
        </r>
      </text>
    </comment>
    <comment ref="D14" authorId="0">
      <text>
        <r>
          <rPr>
            <sz val="9"/>
            <color indexed="81"/>
            <rFont val="Segoe UI"/>
            <family val="2"/>
          </rPr>
          <t>Custos honorários. Padrão de 35,00 inter-rede</t>
        </r>
      </text>
    </comment>
    <comment ref="E14" authorId="0">
      <text>
        <r>
          <rPr>
            <sz val="9"/>
            <color indexed="81"/>
            <rFont val="Segoe UI"/>
            <family val="2"/>
          </rPr>
          <t>Considerando custo descrito na tabela de Custos de Carta Registrada com AR.</t>
        </r>
      </text>
    </comment>
    <comment ref="H14" authorId="0">
      <text>
        <r>
          <rPr>
            <sz val="9"/>
            <color indexed="81"/>
            <rFont val="Segoe UI"/>
            <family val="2"/>
          </rPr>
          <t>Incluso no custo unitário o valor da postagem.</t>
        </r>
      </text>
    </comment>
    <comment ref="R14" authorId="0">
      <text>
        <r>
          <rPr>
            <b/>
            <sz val="9"/>
            <color indexed="81"/>
            <rFont val="Segoe UI"/>
            <family val="2"/>
          </rPr>
          <t>dfboff:</t>
        </r>
        <r>
          <rPr>
            <sz val="9"/>
            <color indexed="81"/>
            <rFont val="Segoe UI"/>
            <family val="2"/>
          </rPr>
          <t xml:space="preserve">
Considerando preços do Cartório Expresso</t>
        </r>
      </text>
    </comment>
    <comment ref="C29" authorId="0">
      <text>
        <r>
          <rPr>
            <b/>
            <sz val="9"/>
            <color indexed="81"/>
            <rFont val="Segoe UI"/>
            <family val="2"/>
          </rPr>
          <t>dfboff:</t>
        </r>
        <r>
          <rPr>
            <sz val="9"/>
            <color indexed="81"/>
            <rFont val="Segoe UI"/>
            <family val="2"/>
          </rPr>
          <t xml:space="preserve">
Pode variar dependendo o tempo da emissão.</t>
        </r>
      </text>
    </comment>
    <comment ref="C32" authorId="0">
      <text>
        <r>
          <rPr>
            <b/>
            <sz val="9"/>
            <color indexed="81"/>
            <rFont val="Segoe UI"/>
            <family val="2"/>
          </rPr>
          <t>dfboff:</t>
        </r>
        <r>
          <rPr>
            <sz val="9"/>
            <color indexed="81"/>
            <rFont val="Segoe UI"/>
            <family val="2"/>
          </rPr>
          <t xml:space="preserve">
Pode variar dependendo o tempo da emissão.</t>
        </r>
      </text>
    </comment>
    <comment ref="C34" authorId="0">
      <text>
        <r>
          <rPr>
            <b/>
            <sz val="9"/>
            <color indexed="81"/>
            <rFont val="Segoe UI"/>
            <family val="2"/>
          </rPr>
          <t>dfboff:</t>
        </r>
        <r>
          <rPr>
            <sz val="9"/>
            <color indexed="81"/>
            <rFont val="Segoe UI"/>
            <family val="2"/>
          </rPr>
          <t xml:space="preserve">
Irá depender do ano na qual a certidão foi emitida. Deve ser consultado os valores.</t>
        </r>
      </text>
    </comment>
    <comment ref="C54" authorId="0">
      <text>
        <r>
          <rPr>
            <b/>
            <sz val="9"/>
            <color indexed="81"/>
            <rFont val="Segoe UI"/>
            <family val="2"/>
          </rPr>
          <t xml:space="preserve">dfboff:
</t>
        </r>
        <r>
          <rPr>
            <sz val="9"/>
            <color indexed="81"/>
            <rFont val="Segoe UI"/>
            <family val="2"/>
          </rPr>
          <t>Preço médio do custo do documento no cartório.</t>
        </r>
      </text>
    </comment>
    <comment ref="D54" authorId="0">
      <text>
        <r>
          <rPr>
            <b/>
            <sz val="9"/>
            <color indexed="81"/>
            <rFont val="Segoe UI"/>
            <family val="2"/>
          </rPr>
          <t>dfboff:</t>
        </r>
        <r>
          <rPr>
            <sz val="9"/>
            <color indexed="81"/>
            <rFont val="Segoe UI"/>
            <family val="2"/>
          </rPr>
          <t xml:space="preserve">
Custos honorários. Padrão de 35,00 inter-rede</t>
        </r>
      </text>
    </comment>
    <comment ref="E54" authorId="0">
      <text>
        <r>
          <rPr>
            <b/>
            <sz val="9"/>
            <color indexed="81"/>
            <rFont val="Segoe UI"/>
            <family val="2"/>
          </rPr>
          <t xml:space="preserve">dfboff:
</t>
        </r>
        <r>
          <rPr>
            <sz val="9"/>
            <color indexed="81"/>
            <rFont val="Segoe UI"/>
            <family val="2"/>
          </rPr>
          <t>Considerando custo descrito na tabela de Custos de Carta Registrada com AR.</t>
        </r>
      </text>
    </comment>
    <comment ref="H54" authorId="0">
      <text>
        <r>
          <rPr>
            <b/>
            <sz val="9"/>
            <color indexed="81"/>
            <rFont val="Segoe UI"/>
            <family val="2"/>
          </rPr>
          <t>dfboff:</t>
        </r>
        <r>
          <rPr>
            <sz val="9"/>
            <color indexed="81"/>
            <rFont val="Segoe UI"/>
            <family val="2"/>
          </rPr>
          <t xml:space="preserve">
Incluso no custo unitário o valor da postagem.</t>
        </r>
      </text>
    </comment>
    <comment ref="R54" authorId="0">
      <text>
        <r>
          <rPr>
            <b/>
            <sz val="9"/>
            <color indexed="81"/>
            <rFont val="Segoe UI"/>
            <family val="2"/>
          </rPr>
          <t>dfboff:</t>
        </r>
        <r>
          <rPr>
            <sz val="9"/>
            <color indexed="81"/>
            <rFont val="Segoe UI"/>
            <family val="2"/>
          </rPr>
          <t xml:space="preserve">
Considerando preços do Cartório Expresso</t>
        </r>
      </text>
    </comment>
    <comment ref="C91" authorId="0">
      <text>
        <r>
          <rPr>
            <b/>
            <sz val="9"/>
            <color indexed="81"/>
            <rFont val="Segoe UI"/>
            <family val="2"/>
          </rPr>
          <t xml:space="preserve">dfboff:
</t>
        </r>
        <r>
          <rPr>
            <sz val="9"/>
            <color indexed="81"/>
            <rFont val="Segoe UI"/>
            <family val="2"/>
          </rPr>
          <t>Preço médio do custo do documento no cartório.</t>
        </r>
      </text>
    </comment>
    <comment ref="D91" authorId="0">
      <text>
        <r>
          <rPr>
            <b/>
            <sz val="9"/>
            <color indexed="81"/>
            <rFont val="Segoe UI"/>
            <family val="2"/>
          </rPr>
          <t>dfboff:</t>
        </r>
        <r>
          <rPr>
            <sz val="9"/>
            <color indexed="81"/>
            <rFont val="Segoe UI"/>
            <family val="2"/>
          </rPr>
          <t xml:space="preserve">
Custos honorários. Padrão de 35,00 inter-rede</t>
        </r>
      </text>
    </comment>
    <comment ref="E91" authorId="0">
      <text>
        <r>
          <rPr>
            <b/>
            <sz val="9"/>
            <color indexed="81"/>
            <rFont val="Segoe UI"/>
            <family val="2"/>
          </rPr>
          <t xml:space="preserve">dfboff:
</t>
        </r>
        <r>
          <rPr>
            <sz val="9"/>
            <color indexed="81"/>
            <rFont val="Segoe UI"/>
            <family val="2"/>
          </rPr>
          <t>Considerando custo descrito na tabela de Custos de Carta Registrada com AR.</t>
        </r>
      </text>
    </comment>
    <comment ref="H91" authorId="0">
      <text>
        <r>
          <rPr>
            <b/>
            <sz val="9"/>
            <color indexed="81"/>
            <rFont val="Segoe UI"/>
            <family val="2"/>
          </rPr>
          <t>dfboff:</t>
        </r>
        <r>
          <rPr>
            <sz val="9"/>
            <color indexed="81"/>
            <rFont val="Segoe UI"/>
            <family val="2"/>
          </rPr>
          <t xml:space="preserve">
Incluso no custo unitário o valor da postagem.</t>
        </r>
      </text>
    </comment>
    <comment ref="R91" authorId="0">
      <text>
        <r>
          <rPr>
            <b/>
            <sz val="9"/>
            <color indexed="81"/>
            <rFont val="Segoe UI"/>
            <family val="2"/>
          </rPr>
          <t>dfboff:</t>
        </r>
        <r>
          <rPr>
            <sz val="9"/>
            <color indexed="81"/>
            <rFont val="Segoe UI"/>
            <family val="2"/>
          </rPr>
          <t xml:space="preserve">
Considerando preços do Cartório Expresso</t>
        </r>
      </text>
    </comment>
    <comment ref="C96" authorId="0">
      <text>
        <r>
          <rPr>
            <b/>
            <sz val="9"/>
            <color indexed="81"/>
            <rFont val="Segoe UI"/>
            <family val="2"/>
          </rPr>
          <t xml:space="preserve">dfboff:
</t>
        </r>
        <r>
          <rPr>
            <sz val="9"/>
            <color indexed="81"/>
            <rFont val="Segoe UI"/>
            <family val="2"/>
          </rPr>
          <t>Preço médio do custo do documento no cartório.</t>
        </r>
      </text>
    </comment>
    <comment ref="D96" authorId="0">
      <text>
        <r>
          <rPr>
            <b/>
            <sz val="9"/>
            <color indexed="81"/>
            <rFont val="Segoe UI"/>
            <family val="2"/>
          </rPr>
          <t>dfboff:</t>
        </r>
        <r>
          <rPr>
            <sz val="9"/>
            <color indexed="81"/>
            <rFont val="Segoe UI"/>
            <family val="2"/>
          </rPr>
          <t xml:space="preserve">
Custos honorários. Padrão de 35,00 inter-rede</t>
        </r>
      </text>
    </comment>
    <comment ref="E96" authorId="0">
      <text>
        <r>
          <rPr>
            <b/>
            <sz val="9"/>
            <color indexed="81"/>
            <rFont val="Segoe UI"/>
            <family val="2"/>
          </rPr>
          <t xml:space="preserve">dfboff:
</t>
        </r>
        <r>
          <rPr>
            <sz val="9"/>
            <color indexed="81"/>
            <rFont val="Segoe UI"/>
            <family val="2"/>
          </rPr>
          <t>Considerando custo descrito na tabela de Custos de Carta Registrada com AR.</t>
        </r>
      </text>
    </comment>
    <comment ref="H96" authorId="0">
      <text>
        <r>
          <rPr>
            <b/>
            <sz val="9"/>
            <color indexed="81"/>
            <rFont val="Segoe UI"/>
            <family val="2"/>
          </rPr>
          <t>dfboff:</t>
        </r>
        <r>
          <rPr>
            <sz val="9"/>
            <color indexed="81"/>
            <rFont val="Segoe UI"/>
            <family val="2"/>
          </rPr>
          <t xml:space="preserve">
Incluso no custo unitário o valor da postagem.</t>
        </r>
      </text>
    </comment>
    <comment ref="R96" authorId="0">
      <text>
        <r>
          <rPr>
            <b/>
            <sz val="9"/>
            <color indexed="81"/>
            <rFont val="Segoe UI"/>
            <family val="2"/>
          </rPr>
          <t>dfboff:</t>
        </r>
        <r>
          <rPr>
            <sz val="9"/>
            <color indexed="81"/>
            <rFont val="Segoe UI"/>
            <family val="2"/>
          </rPr>
          <t xml:space="preserve">
Considerando preços do Cartório Expresso</t>
        </r>
      </text>
    </comment>
    <comment ref="C103" authorId="0">
      <text>
        <r>
          <rPr>
            <b/>
            <sz val="9"/>
            <color indexed="81"/>
            <rFont val="Segoe UI"/>
            <family val="2"/>
          </rPr>
          <t xml:space="preserve">dfboff:
</t>
        </r>
        <r>
          <rPr>
            <sz val="9"/>
            <color indexed="81"/>
            <rFont val="Segoe UI"/>
            <family val="2"/>
          </rPr>
          <t>Preço médio do custo do documento no cartório.</t>
        </r>
      </text>
    </comment>
    <comment ref="D103" authorId="0">
      <text>
        <r>
          <rPr>
            <b/>
            <sz val="9"/>
            <color indexed="81"/>
            <rFont val="Segoe UI"/>
            <family val="2"/>
          </rPr>
          <t>dfboff:</t>
        </r>
        <r>
          <rPr>
            <sz val="9"/>
            <color indexed="81"/>
            <rFont val="Segoe UI"/>
            <family val="2"/>
          </rPr>
          <t xml:space="preserve">
Custos honorários. Padrão de 35,00 inter-rede</t>
        </r>
      </text>
    </comment>
    <comment ref="E103" authorId="0">
      <text>
        <r>
          <rPr>
            <b/>
            <sz val="9"/>
            <color indexed="81"/>
            <rFont val="Segoe UI"/>
            <family val="2"/>
          </rPr>
          <t xml:space="preserve">dfboff:
</t>
        </r>
        <r>
          <rPr>
            <sz val="9"/>
            <color indexed="81"/>
            <rFont val="Segoe UI"/>
            <family val="2"/>
          </rPr>
          <t>Considerando custo descrito na tabela de Custos de Carta Registrada com AR.</t>
        </r>
      </text>
    </comment>
    <comment ref="H103" authorId="0">
      <text>
        <r>
          <rPr>
            <b/>
            <sz val="9"/>
            <color indexed="81"/>
            <rFont val="Segoe UI"/>
            <family val="2"/>
          </rPr>
          <t>dfboff:</t>
        </r>
        <r>
          <rPr>
            <sz val="9"/>
            <color indexed="81"/>
            <rFont val="Segoe UI"/>
            <family val="2"/>
          </rPr>
          <t xml:space="preserve">
Incluso no custo unitário o valor da postagem.</t>
        </r>
      </text>
    </comment>
    <comment ref="R103" authorId="0">
      <text>
        <r>
          <rPr>
            <b/>
            <sz val="9"/>
            <color indexed="81"/>
            <rFont val="Segoe UI"/>
            <family val="2"/>
          </rPr>
          <t>dfboff:</t>
        </r>
        <r>
          <rPr>
            <sz val="9"/>
            <color indexed="81"/>
            <rFont val="Segoe UI"/>
            <family val="2"/>
          </rPr>
          <t xml:space="preserve">
Considerando preços do Cartório Expresso</t>
        </r>
      </text>
    </comment>
    <comment ref="C113" authorId="0">
      <text>
        <r>
          <rPr>
            <b/>
            <sz val="9"/>
            <color indexed="81"/>
            <rFont val="Segoe UI"/>
            <family val="2"/>
          </rPr>
          <t xml:space="preserve">dfboff:
</t>
        </r>
        <r>
          <rPr>
            <sz val="9"/>
            <color indexed="81"/>
            <rFont val="Segoe UI"/>
            <family val="2"/>
          </rPr>
          <t>Preço médio do custo do documento no cartório.</t>
        </r>
      </text>
    </comment>
    <comment ref="D113" authorId="0">
      <text>
        <r>
          <rPr>
            <b/>
            <sz val="9"/>
            <color indexed="81"/>
            <rFont val="Segoe UI"/>
            <family val="2"/>
          </rPr>
          <t>dfboff:</t>
        </r>
        <r>
          <rPr>
            <sz val="9"/>
            <color indexed="81"/>
            <rFont val="Segoe UI"/>
            <family val="2"/>
          </rPr>
          <t xml:space="preserve">
Custos honorários. Padrão de 35,00 inter-rede</t>
        </r>
      </text>
    </comment>
    <comment ref="E113" authorId="0">
      <text>
        <r>
          <rPr>
            <b/>
            <sz val="9"/>
            <color indexed="81"/>
            <rFont val="Segoe UI"/>
            <family val="2"/>
          </rPr>
          <t xml:space="preserve">dfboff:
</t>
        </r>
        <r>
          <rPr>
            <sz val="9"/>
            <color indexed="81"/>
            <rFont val="Segoe UI"/>
            <family val="2"/>
          </rPr>
          <t>Considerando custo descrito na tabela de Custos de Carta Registrada com AR.</t>
        </r>
      </text>
    </comment>
    <comment ref="H113" authorId="0">
      <text>
        <r>
          <rPr>
            <b/>
            <sz val="9"/>
            <color indexed="81"/>
            <rFont val="Segoe UI"/>
            <family val="2"/>
          </rPr>
          <t>dfboff:</t>
        </r>
        <r>
          <rPr>
            <sz val="9"/>
            <color indexed="81"/>
            <rFont val="Segoe UI"/>
            <family val="2"/>
          </rPr>
          <t xml:space="preserve">
Incluso no custo unitário o valor da postagem.</t>
        </r>
      </text>
    </comment>
    <comment ref="R113" authorId="0">
      <text>
        <r>
          <rPr>
            <b/>
            <sz val="9"/>
            <color indexed="81"/>
            <rFont val="Segoe UI"/>
            <family val="2"/>
          </rPr>
          <t>dfboff:</t>
        </r>
        <r>
          <rPr>
            <sz val="9"/>
            <color indexed="81"/>
            <rFont val="Segoe UI"/>
            <family val="2"/>
          </rPr>
          <t xml:space="preserve">
Considerando preços do Cartório Expresso</t>
        </r>
      </text>
    </comment>
  </commentList>
</comments>
</file>

<file path=xl/comments3.xml><?xml version="1.0" encoding="utf-8"?>
<comments xmlns="http://schemas.openxmlformats.org/spreadsheetml/2006/main">
  <authors>
    <author>dfboff</author>
  </authors>
  <commentList>
    <comment ref="E12" authorId="0">
      <text>
        <r>
          <rPr>
            <b/>
            <sz val="9"/>
            <color indexed="81"/>
            <rFont val="Segoe UI"/>
            <family val="2"/>
          </rPr>
          <t xml:space="preserve">dfboff:
</t>
        </r>
        <r>
          <rPr>
            <sz val="9"/>
            <color indexed="81"/>
            <rFont val="Segoe UI"/>
            <family val="2"/>
          </rPr>
          <t>Preço médio do custo do documento no cartório.</t>
        </r>
      </text>
    </comment>
    <comment ref="F12" authorId="0">
      <text>
        <r>
          <rPr>
            <b/>
            <sz val="9"/>
            <color indexed="81"/>
            <rFont val="Segoe UI"/>
            <family val="2"/>
          </rPr>
          <t>dfboff:</t>
        </r>
        <r>
          <rPr>
            <sz val="9"/>
            <color indexed="81"/>
            <rFont val="Segoe UI"/>
            <family val="2"/>
          </rPr>
          <t xml:space="preserve">
Custos honorários. Padrão de 35,00 inter-rede</t>
        </r>
      </text>
    </comment>
    <comment ref="G12" authorId="0">
      <text>
        <r>
          <rPr>
            <b/>
            <sz val="9"/>
            <color indexed="81"/>
            <rFont val="Segoe UI"/>
            <family val="2"/>
          </rPr>
          <t xml:space="preserve">dfboff:
</t>
        </r>
        <r>
          <rPr>
            <sz val="9"/>
            <color indexed="81"/>
            <rFont val="Segoe UI"/>
            <family val="2"/>
          </rPr>
          <t>Considerando custo descrito na tabela de Custos de Carta Registrada com AR.</t>
        </r>
      </text>
    </comment>
    <comment ref="J12" authorId="0">
      <text>
        <r>
          <rPr>
            <b/>
            <sz val="9"/>
            <color indexed="81"/>
            <rFont val="Segoe UI"/>
            <family val="2"/>
          </rPr>
          <t>dfboff:</t>
        </r>
        <r>
          <rPr>
            <sz val="9"/>
            <color indexed="81"/>
            <rFont val="Segoe UI"/>
            <family val="2"/>
          </rPr>
          <t xml:space="preserve">
Incluso no custo unitário o valor da postagem.</t>
        </r>
      </text>
    </comment>
    <comment ref="T12" authorId="0">
      <text>
        <r>
          <rPr>
            <b/>
            <sz val="9"/>
            <color indexed="81"/>
            <rFont val="Segoe UI"/>
            <family val="2"/>
          </rPr>
          <t>dfboff:</t>
        </r>
        <r>
          <rPr>
            <sz val="9"/>
            <color indexed="81"/>
            <rFont val="Segoe UI"/>
            <family val="2"/>
          </rPr>
          <t xml:space="preserve">
Considerando preços do Cartório Expresso</t>
        </r>
      </text>
    </comment>
    <comment ref="D13" authorId="0">
      <text>
        <r>
          <rPr>
            <b/>
            <sz val="9"/>
            <color indexed="81"/>
            <rFont val="Segoe UI"/>
            <family val="2"/>
          </rPr>
          <t>dfboff:</t>
        </r>
        <r>
          <rPr>
            <sz val="9"/>
            <color indexed="81"/>
            <rFont val="Segoe UI"/>
            <family val="2"/>
          </rPr>
          <t xml:space="preserve">
Adicional de 5,00 por folha.</t>
        </r>
      </text>
    </comment>
    <comment ref="D14" authorId="0">
      <text>
        <r>
          <rPr>
            <b/>
            <sz val="9"/>
            <color indexed="81"/>
            <rFont val="Segoe UI"/>
            <family val="2"/>
          </rPr>
          <t>dfboff:</t>
        </r>
        <r>
          <rPr>
            <sz val="9"/>
            <color indexed="81"/>
            <rFont val="Segoe UI"/>
            <family val="2"/>
          </rPr>
          <t xml:space="preserve">
Adicional de 5,00 por folha.</t>
        </r>
      </text>
    </comment>
    <comment ref="D15" authorId="0">
      <text>
        <r>
          <rPr>
            <b/>
            <sz val="9"/>
            <color indexed="81"/>
            <rFont val="Segoe UI"/>
            <family val="2"/>
          </rPr>
          <t>dfboff:</t>
        </r>
        <r>
          <rPr>
            <sz val="9"/>
            <color indexed="81"/>
            <rFont val="Segoe UI"/>
            <family val="2"/>
          </rPr>
          <t xml:space="preserve">
Adicional de 5,00 por folha.</t>
        </r>
      </text>
    </comment>
    <comment ref="D16" authorId="0">
      <text>
        <r>
          <rPr>
            <b/>
            <sz val="9"/>
            <color indexed="81"/>
            <rFont val="Segoe UI"/>
            <family val="2"/>
          </rPr>
          <t>dfboff:</t>
        </r>
        <r>
          <rPr>
            <sz val="9"/>
            <color indexed="81"/>
            <rFont val="Segoe UI"/>
            <family val="2"/>
          </rPr>
          <t xml:space="preserve">
Certidões On Line sem custo.</t>
        </r>
      </text>
    </comment>
    <comment ref="D17"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8" authorId="0">
      <text>
        <r>
          <rPr>
            <b/>
            <sz val="9"/>
            <color indexed="81"/>
            <rFont val="Segoe UI"/>
            <family val="2"/>
          </rPr>
          <t>dfboff:</t>
        </r>
        <r>
          <rPr>
            <sz val="9"/>
            <color indexed="81"/>
            <rFont val="Segoe UI"/>
            <family val="2"/>
          </rPr>
          <t xml:space="preserve">
9,34 por cartório</t>
        </r>
      </text>
    </comment>
    <comment ref="D19" authorId="0">
      <text>
        <r>
          <rPr>
            <b/>
            <sz val="9"/>
            <color indexed="81"/>
            <rFont val="Segoe UI"/>
            <family val="2"/>
          </rPr>
          <t>dfboff:</t>
        </r>
        <r>
          <rPr>
            <sz val="9"/>
            <color indexed="81"/>
            <rFont val="Segoe UI"/>
            <family val="2"/>
          </rPr>
          <t xml:space="preserve">
9,34 por cartório</t>
        </r>
      </text>
    </comment>
    <comment ref="D21" authorId="0">
      <text>
        <r>
          <rPr>
            <b/>
            <sz val="9"/>
            <color indexed="81"/>
            <rFont val="Segoe UI"/>
            <family val="2"/>
          </rPr>
          <t>dfboff:</t>
        </r>
        <r>
          <rPr>
            <sz val="9"/>
            <color indexed="81"/>
            <rFont val="Segoe UI"/>
            <family val="2"/>
          </rPr>
          <t xml:space="preserve">
Adicional de 5,00 por folha.</t>
        </r>
      </text>
    </comment>
    <comment ref="D22" authorId="0">
      <text>
        <r>
          <rPr>
            <b/>
            <sz val="9"/>
            <color indexed="81"/>
            <rFont val="Segoe UI"/>
            <family val="2"/>
          </rPr>
          <t>dfboff:</t>
        </r>
        <r>
          <rPr>
            <sz val="9"/>
            <color indexed="81"/>
            <rFont val="Segoe UI"/>
            <family val="2"/>
          </rPr>
          <t xml:space="preserve">
Adicional de 5,00 por folha.</t>
        </r>
      </text>
    </comment>
    <comment ref="D23" authorId="0">
      <text>
        <r>
          <rPr>
            <b/>
            <sz val="9"/>
            <color indexed="81"/>
            <rFont val="Segoe UI"/>
            <family val="2"/>
          </rPr>
          <t>dfboff:</t>
        </r>
        <r>
          <rPr>
            <sz val="9"/>
            <color indexed="81"/>
            <rFont val="Segoe UI"/>
            <family val="2"/>
          </rPr>
          <t xml:space="preserve">
Adicional de 5,00 por folha.</t>
        </r>
      </text>
    </comment>
    <comment ref="D24" authorId="0">
      <text>
        <r>
          <rPr>
            <b/>
            <sz val="9"/>
            <color indexed="81"/>
            <rFont val="Segoe UI"/>
            <family val="2"/>
          </rPr>
          <t>dfboff:</t>
        </r>
        <r>
          <rPr>
            <sz val="9"/>
            <color indexed="81"/>
            <rFont val="Segoe UI"/>
            <family val="2"/>
          </rPr>
          <t xml:space="preserve">
Certidões On Line sem custo.</t>
        </r>
      </text>
    </comment>
    <comment ref="D25"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29" authorId="0">
      <text>
        <r>
          <rPr>
            <b/>
            <sz val="9"/>
            <color indexed="81"/>
            <rFont val="Segoe UI"/>
            <family val="2"/>
          </rPr>
          <t>dfboff:</t>
        </r>
        <r>
          <rPr>
            <sz val="9"/>
            <color indexed="81"/>
            <rFont val="Segoe UI"/>
            <family val="2"/>
          </rPr>
          <t xml:space="preserve">
Adicional de 5,00 por folha.</t>
        </r>
      </text>
    </comment>
    <comment ref="D30" authorId="0">
      <text>
        <r>
          <rPr>
            <b/>
            <sz val="9"/>
            <color indexed="81"/>
            <rFont val="Segoe UI"/>
            <family val="2"/>
          </rPr>
          <t>dfboff:</t>
        </r>
        <r>
          <rPr>
            <sz val="9"/>
            <color indexed="81"/>
            <rFont val="Segoe UI"/>
            <family val="2"/>
          </rPr>
          <t xml:space="preserve">
Adicional de 5,00 por folha.</t>
        </r>
      </text>
    </comment>
    <comment ref="D31" authorId="0">
      <text>
        <r>
          <rPr>
            <b/>
            <sz val="9"/>
            <color indexed="81"/>
            <rFont val="Segoe UI"/>
            <family val="2"/>
          </rPr>
          <t>dfboff:</t>
        </r>
        <r>
          <rPr>
            <sz val="9"/>
            <color indexed="81"/>
            <rFont val="Segoe UI"/>
            <family val="2"/>
          </rPr>
          <t xml:space="preserve">
Adicional de 5,00 por folha.</t>
        </r>
      </text>
    </comment>
    <comment ref="D32" authorId="0">
      <text>
        <r>
          <rPr>
            <b/>
            <sz val="9"/>
            <color indexed="81"/>
            <rFont val="Segoe UI"/>
            <family val="2"/>
          </rPr>
          <t>dfboff:</t>
        </r>
        <r>
          <rPr>
            <sz val="9"/>
            <color indexed="81"/>
            <rFont val="Segoe UI"/>
            <family val="2"/>
          </rPr>
          <t xml:space="preserve">
Certidões On Line sem custo.</t>
        </r>
      </text>
    </comment>
    <comment ref="D33"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37" authorId="0">
      <text>
        <r>
          <rPr>
            <b/>
            <sz val="9"/>
            <color indexed="81"/>
            <rFont val="Segoe UI"/>
            <family val="2"/>
          </rPr>
          <t>dfboff:</t>
        </r>
        <r>
          <rPr>
            <sz val="9"/>
            <color indexed="81"/>
            <rFont val="Segoe UI"/>
            <family val="2"/>
          </rPr>
          <t xml:space="preserve">
Caso a certidão dê POSITIVO, pode ser oferecido o serviço de Certidão de Objeto e Pé.
http://www.tjac.jus.br/</t>
        </r>
      </text>
    </comment>
    <comment ref="D38" authorId="0">
      <text>
        <r>
          <rPr>
            <b/>
            <sz val="9"/>
            <color indexed="81"/>
            <rFont val="Segoe UI"/>
            <family val="2"/>
          </rPr>
          <t>dfboff:</t>
        </r>
        <r>
          <rPr>
            <sz val="9"/>
            <color indexed="81"/>
            <rFont val="Segoe UI"/>
            <family val="2"/>
          </rPr>
          <t xml:space="preserve">
Caso a certidão dê POSITIVO, pode ser oferecido o serviço de Certidão de Objeto e Pé.
http://www.tjac.jus.br/</t>
        </r>
      </text>
    </comment>
    <comment ref="D39" authorId="0">
      <text>
        <r>
          <rPr>
            <b/>
            <sz val="9"/>
            <color indexed="81"/>
            <rFont val="Segoe UI"/>
            <family val="2"/>
          </rPr>
          <t>dfboff:</t>
        </r>
        <r>
          <rPr>
            <sz val="9"/>
            <color indexed="81"/>
            <rFont val="Segoe UI"/>
            <family val="2"/>
          </rPr>
          <t xml:space="preserve">
Caso a certidão dê POSITIVO, pode ser oferecido o serviço de Certidão de Objeto e Pé.
http://www.tjac.jus.br/</t>
        </r>
      </text>
    </comment>
    <comment ref="D40" authorId="0">
      <text>
        <r>
          <rPr>
            <b/>
            <sz val="9"/>
            <color indexed="81"/>
            <rFont val="Segoe UI"/>
            <family val="2"/>
          </rPr>
          <t>dfboff:</t>
        </r>
        <r>
          <rPr>
            <sz val="9"/>
            <color indexed="81"/>
            <rFont val="Segoe UI"/>
            <family val="2"/>
          </rPr>
          <t xml:space="preserve">
Certidões On Line sem custo.</t>
        </r>
      </text>
    </comment>
    <comment ref="D47" authorId="0">
      <text>
        <r>
          <rPr>
            <b/>
            <sz val="9"/>
            <color indexed="81"/>
            <rFont val="Segoe UI"/>
            <family val="2"/>
          </rPr>
          <t>dfboff:</t>
        </r>
        <r>
          <rPr>
            <sz val="9"/>
            <color indexed="81"/>
            <rFont val="Segoe UI"/>
            <family val="2"/>
          </rPr>
          <t xml:space="preserve">
Certidões On Line sem custo.</t>
        </r>
      </text>
    </comment>
    <comment ref="D48"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54" authorId="0">
      <text>
        <r>
          <rPr>
            <b/>
            <sz val="9"/>
            <color indexed="81"/>
            <rFont val="Segoe UI"/>
            <family val="2"/>
          </rPr>
          <t>dfboff:</t>
        </r>
        <r>
          <rPr>
            <sz val="9"/>
            <color indexed="81"/>
            <rFont val="Segoe UI"/>
            <family val="2"/>
          </rPr>
          <t xml:space="preserve">
Caso a certidão dê POSITIVO, pode ser oferecido o serviço de Certidão de Objeto e Pé.
http://consultasaj.tjam.jus.br/esaj/portal.do?servico=810000</t>
        </r>
      </text>
    </comment>
    <comment ref="D55" authorId="0">
      <text>
        <r>
          <rPr>
            <b/>
            <sz val="9"/>
            <color indexed="81"/>
            <rFont val="Segoe UI"/>
            <family val="2"/>
          </rPr>
          <t>dfboff:</t>
        </r>
        <r>
          <rPr>
            <sz val="9"/>
            <color indexed="81"/>
            <rFont val="Segoe UI"/>
            <family val="2"/>
          </rPr>
          <t xml:space="preserve">
Caso a certidão dê POSITIVO, pode ser oferecido o serviço de Certidão de Objeto e Pé.
http://consultasaj.tjam.jus.br/esaj/portal.do?servico=810000</t>
        </r>
      </text>
    </comment>
    <comment ref="D56" authorId="0">
      <text>
        <r>
          <rPr>
            <b/>
            <sz val="9"/>
            <color indexed="81"/>
            <rFont val="Segoe UI"/>
            <family val="2"/>
          </rPr>
          <t>dfboff:</t>
        </r>
        <r>
          <rPr>
            <sz val="9"/>
            <color indexed="81"/>
            <rFont val="Segoe UI"/>
            <family val="2"/>
          </rPr>
          <t xml:space="preserve">
Caso a certidão dê POSITIVO, pode ser oferecido o serviço de Certidão de Objeto e Pé.
http://consultasaj.tjam.jus.br/esaj/portal.do?servico=810000</t>
        </r>
      </text>
    </comment>
    <comment ref="D57" authorId="0">
      <text>
        <r>
          <rPr>
            <b/>
            <sz val="9"/>
            <color indexed="81"/>
            <rFont val="Segoe UI"/>
            <family val="2"/>
          </rPr>
          <t>dfboff:</t>
        </r>
        <r>
          <rPr>
            <sz val="9"/>
            <color indexed="81"/>
            <rFont val="Segoe UI"/>
            <family val="2"/>
          </rPr>
          <t xml:space="preserve">
Certidões On Line sem custo.</t>
        </r>
      </text>
    </comment>
    <comment ref="D58"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59" authorId="0">
      <text>
        <r>
          <rPr>
            <b/>
            <sz val="9"/>
            <color indexed="81"/>
            <rFont val="Segoe UI"/>
            <family val="2"/>
          </rPr>
          <t>dfboff:</t>
        </r>
        <r>
          <rPr>
            <sz val="9"/>
            <color indexed="81"/>
            <rFont val="Segoe UI"/>
            <family val="2"/>
          </rPr>
          <t xml:space="preserve">
 Valor dos 6 Cartórios.
Consultar Valores
</t>
        </r>
      </text>
    </comment>
    <comment ref="D64" authorId="0">
      <text>
        <r>
          <rPr>
            <b/>
            <sz val="9"/>
            <color indexed="81"/>
            <rFont val="Segoe UI"/>
            <family val="2"/>
          </rPr>
          <t>dfboff:</t>
        </r>
        <r>
          <rPr>
            <sz val="9"/>
            <color indexed="81"/>
            <rFont val="Segoe UI"/>
            <family val="2"/>
          </rPr>
          <t xml:space="preserve">
Certidões On Line sem custo.</t>
        </r>
      </text>
    </comment>
    <comment ref="D65"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66" authorId="0">
      <text>
        <r>
          <rPr>
            <b/>
            <sz val="9"/>
            <color indexed="81"/>
            <rFont val="Segoe UI"/>
            <family val="2"/>
          </rPr>
          <t>dfboff:</t>
        </r>
        <r>
          <rPr>
            <sz val="9"/>
            <color indexed="81"/>
            <rFont val="Segoe UI"/>
            <family val="2"/>
          </rPr>
          <t xml:space="preserve">
R$ 2,13 por restrição
Consultar Cartório</t>
        </r>
      </text>
    </comment>
    <comment ref="D68" authorId="0">
      <text>
        <r>
          <rPr>
            <b/>
            <sz val="9"/>
            <color indexed="81"/>
            <rFont val="Segoe UI"/>
            <family val="2"/>
          </rPr>
          <t>dfboff:</t>
        </r>
        <r>
          <rPr>
            <sz val="9"/>
            <color indexed="81"/>
            <rFont val="Segoe UI"/>
            <family val="2"/>
          </rPr>
          <t xml:space="preserve">
17,63 + 0,69 por folha</t>
        </r>
      </text>
    </comment>
    <comment ref="D69" authorId="0">
      <text>
        <r>
          <rPr>
            <b/>
            <sz val="9"/>
            <color indexed="81"/>
            <rFont val="Segoe UI"/>
            <family val="2"/>
          </rPr>
          <t>dfboff:</t>
        </r>
        <r>
          <rPr>
            <sz val="9"/>
            <color indexed="81"/>
            <rFont val="Segoe UI"/>
            <family val="2"/>
          </rPr>
          <t xml:space="preserve">
17,63 + 0,69 por folha</t>
        </r>
      </text>
    </comment>
    <comment ref="D70" authorId="0">
      <text>
        <r>
          <rPr>
            <b/>
            <sz val="9"/>
            <color indexed="81"/>
            <rFont val="Segoe UI"/>
            <family val="2"/>
          </rPr>
          <t>dfboff:</t>
        </r>
        <r>
          <rPr>
            <sz val="9"/>
            <color indexed="81"/>
            <rFont val="Segoe UI"/>
            <family val="2"/>
          </rPr>
          <t xml:space="preserve">
17,63 + 0,69 por folha</t>
        </r>
      </text>
    </comment>
    <comment ref="D71" authorId="0">
      <text>
        <r>
          <rPr>
            <b/>
            <sz val="9"/>
            <color indexed="81"/>
            <rFont val="Segoe UI"/>
            <family val="2"/>
          </rPr>
          <t>dfboff:</t>
        </r>
        <r>
          <rPr>
            <sz val="9"/>
            <color indexed="81"/>
            <rFont val="Segoe UI"/>
            <family val="2"/>
          </rPr>
          <t xml:space="preserve">
Certidões On Line sem custo.</t>
        </r>
      </text>
    </comment>
    <comment ref="D72"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73" authorId="0">
      <text>
        <r>
          <rPr>
            <b/>
            <sz val="9"/>
            <color indexed="81"/>
            <rFont val="Segoe UI"/>
            <family val="2"/>
          </rPr>
          <t>dfboff:</t>
        </r>
        <r>
          <rPr>
            <sz val="9"/>
            <color indexed="81"/>
            <rFont val="Segoe UI"/>
            <family val="2"/>
          </rPr>
          <t xml:space="preserve">
Caso seja em Belo Horizonte a busca nos 4 cartórios custa R$27,57.
Caso saiba o cartório ou outra cidade de Minas 11,79.</t>
        </r>
      </text>
    </comment>
    <comment ref="D75" authorId="0">
      <text>
        <r>
          <rPr>
            <b/>
            <sz val="9"/>
            <color indexed="81"/>
            <rFont val="Segoe UI"/>
            <family val="2"/>
          </rPr>
          <t>dfboff:</t>
        </r>
        <r>
          <rPr>
            <sz val="9"/>
            <color indexed="81"/>
            <rFont val="Segoe UI"/>
            <family val="2"/>
          </rPr>
          <t xml:space="preserve">
http://wsconsultas.tjpa.jus.br/certidaocivel
</t>
        </r>
      </text>
    </comment>
    <comment ref="D78" authorId="0">
      <text>
        <r>
          <rPr>
            <b/>
            <sz val="9"/>
            <color indexed="81"/>
            <rFont val="Segoe UI"/>
            <family val="2"/>
          </rPr>
          <t>dfboff:</t>
        </r>
        <r>
          <rPr>
            <sz val="9"/>
            <color indexed="81"/>
            <rFont val="Segoe UI"/>
            <family val="2"/>
          </rPr>
          <t xml:space="preserve">
Certidões On Line sem custo.</t>
        </r>
      </text>
    </comment>
    <comment ref="D79"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82" authorId="0">
      <text>
        <r>
          <rPr>
            <b/>
            <sz val="9"/>
            <color indexed="81"/>
            <rFont val="Segoe UI"/>
            <family val="2"/>
          </rPr>
          <t>dfboff:</t>
        </r>
        <r>
          <rPr>
            <sz val="9"/>
            <color indexed="81"/>
            <rFont val="Segoe UI"/>
            <family val="2"/>
          </rPr>
          <t xml:space="preserve">
7,29 1ª Folha e 2,19 adicionais (tabela de preços dos cartórios).
No SAF apresenta valor maior.</t>
        </r>
      </text>
    </comment>
    <comment ref="D85" authorId="0">
      <text>
        <r>
          <rPr>
            <b/>
            <sz val="9"/>
            <color indexed="81"/>
            <rFont val="Segoe UI"/>
            <family val="2"/>
          </rPr>
          <t>dfboff:</t>
        </r>
        <r>
          <rPr>
            <sz val="9"/>
            <color indexed="81"/>
            <rFont val="Segoe UI"/>
            <family val="2"/>
          </rPr>
          <t xml:space="preserve">
Certidões On Line sem custo.</t>
        </r>
      </text>
    </comment>
    <comment ref="D86"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87" authorId="0">
      <text>
        <r>
          <rPr>
            <b/>
            <sz val="9"/>
            <color indexed="81"/>
            <rFont val="Segoe UI"/>
            <family val="2"/>
          </rPr>
          <t>dfboff:</t>
        </r>
        <r>
          <rPr>
            <sz val="9"/>
            <color indexed="81"/>
            <rFont val="Segoe UI"/>
            <family val="2"/>
          </rPr>
          <t xml:space="preserve">
Valor referente a procura em um cartório. Deve ser consultado. Para verificar valor correto.</t>
        </r>
      </text>
    </comment>
    <comment ref="D89" authorId="0">
      <text>
        <r>
          <rPr>
            <b/>
            <sz val="9"/>
            <color indexed="81"/>
            <rFont val="Segoe UI"/>
            <family val="2"/>
          </rPr>
          <t xml:space="preserve">dfboff:
</t>
        </r>
        <r>
          <rPr>
            <sz val="9"/>
            <color indexed="81"/>
            <rFont val="Segoe UI"/>
            <family val="2"/>
          </rPr>
          <t>Tabela de preços de serviços notariais:
4,69 + 1,18 por folha adicional</t>
        </r>
      </text>
    </comment>
    <comment ref="D90" authorId="0">
      <text>
        <r>
          <rPr>
            <b/>
            <sz val="9"/>
            <color indexed="81"/>
            <rFont val="Segoe UI"/>
            <family val="2"/>
          </rPr>
          <t>dfboff:</t>
        </r>
        <r>
          <rPr>
            <sz val="9"/>
            <color indexed="81"/>
            <rFont val="Segoe UI"/>
            <family val="2"/>
          </rPr>
          <t xml:space="preserve">
Tabela de preços de serviços notariais:
4,69 + 1,18 por folha adicional</t>
        </r>
      </text>
    </comment>
    <comment ref="D91" authorId="0">
      <text>
        <r>
          <rPr>
            <b/>
            <sz val="9"/>
            <color indexed="81"/>
            <rFont val="Segoe UI"/>
            <family val="2"/>
          </rPr>
          <t>dfboff:</t>
        </r>
        <r>
          <rPr>
            <sz val="9"/>
            <color indexed="81"/>
            <rFont val="Segoe UI"/>
            <family val="2"/>
          </rPr>
          <t xml:space="preserve">
Tabela de preços de serviços notariais:
4,69 + 1,18 por folha adicional</t>
        </r>
      </text>
    </comment>
    <comment ref="D92" authorId="0">
      <text>
        <r>
          <rPr>
            <b/>
            <sz val="9"/>
            <color indexed="81"/>
            <rFont val="Segoe UI"/>
            <family val="2"/>
          </rPr>
          <t>dfboff:</t>
        </r>
        <r>
          <rPr>
            <sz val="9"/>
            <color indexed="81"/>
            <rFont val="Segoe UI"/>
            <family val="2"/>
          </rPr>
          <t xml:space="preserve">
Certidões On Line sem custo.</t>
        </r>
      </text>
    </comment>
    <comment ref="D93"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99" authorId="0">
      <text>
        <r>
          <rPr>
            <b/>
            <sz val="9"/>
            <color indexed="81"/>
            <rFont val="Segoe UI"/>
            <family val="2"/>
          </rPr>
          <t>dfboff:</t>
        </r>
        <r>
          <rPr>
            <sz val="9"/>
            <color indexed="81"/>
            <rFont val="Segoe UI"/>
            <family val="2"/>
          </rPr>
          <t xml:space="preserve">
Certidões On Line sem custo.</t>
        </r>
      </text>
    </comment>
    <comment ref="D100"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06" authorId="0">
      <text>
        <r>
          <rPr>
            <b/>
            <sz val="9"/>
            <color indexed="81"/>
            <rFont val="Segoe UI"/>
            <family val="2"/>
          </rPr>
          <t>dfboff:</t>
        </r>
        <r>
          <rPr>
            <sz val="9"/>
            <color indexed="81"/>
            <rFont val="Segoe UI"/>
            <family val="2"/>
          </rPr>
          <t xml:space="preserve">
Certidões On Line sem custo.</t>
        </r>
      </text>
    </comment>
    <comment ref="D107"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08" authorId="0">
      <text>
        <r>
          <rPr>
            <b/>
            <sz val="9"/>
            <color indexed="81"/>
            <rFont val="Segoe UI"/>
            <family val="2"/>
          </rPr>
          <t>dfboff:</t>
        </r>
        <r>
          <rPr>
            <sz val="9"/>
            <color indexed="81"/>
            <rFont val="Segoe UI"/>
            <family val="2"/>
          </rPr>
          <t xml:space="preserve">
R$17,64 + adicional de R$2,31 por título</t>
        </r>
      </text>
    </comment>
    <comment ref="D110" authorId="0">
      <text>
        <r>
          <rPr>
            <b/>
            <sz val="9"/>
            <color indexed="81"/>
            <rFont val="Segoe UI"/>
            <family val="2"/>
          </rPr>
          <t>dfboff:</t>
        </r>
        <r>
          <rPr>
            <sz val="9"/>
            <color indexed="81"/>
            <rFont val="Segoe UI"/>
            <family val="2"/>
          </rPr>
          <t xml:space="preserve">
7,35 + 2,80 por folha adicional</t>
        </r>
      </text>
    </comment>
    <comment ref="D111" authorId="0">
      <text>
        <r>
          <rPr>
            <b/>
            <sz val="9"/>
            <color indexed="81"/>
            <rFont val="Segoe UI"/>
            <family val="2"/>
          </rPr>
          <t>dfboff:</t>
        </r>
        <r>
          <rPr>
            <sz val="9"/>
            <color indexed="81"/>
            <rFont val="Segoe UI"/>
            <family val="2"/>
          </rPr>
          <t xml:space="preserve">
7,35 + 2,80 por folha adicional</t>
        </r>
      </text>
    </comment>
    <comment ref="D112" authorId="0">
      <text>
        <r>
          <rPr>
            <b/>
            <sz val="9"/>
            <color indexed="81"/>
            <rFont val="Segoe UI"/>
            <family val="2"/>
          </rPr>
          <t>dfboff:</t>
        </r>
        <r>
          <rPr>
            <sz val="9"/>
            <color indexed="81"/>
            <rFont val="Segoe UI"/>
            <family val="2"/>
          </rPr>
          <t xml:space="preserve">
7,35 + 2,80 por folha adicional</t>
        </r>
      </text>
    </comment>
    <comment ref="D113" authorId="0">
      <text>
        <r>
          <rPr>
            <b/>
            <sz val="9"/>
            <color indexed="81"/>
            <rFont val="Segoe UI"/>
            <family val="2"/>
          </rPr>
          <t>dfboff:</t>
        </r>
        <r>
          <rPr>
            <sz val="9"/>
            <color indexed="81"/>
            <rFont val="Segoe UI"/>
            <family val="2"/>
          </rPr>
          <t xml:space="preserve">
Certidões On Line sem custo.</t>
        </r>
      </text>
    </comment>
    <comment ref="D114"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17" authorId="0">
      <text>
        <r>
          <rPr>
            <b/>
            <sz val="9"/>
            <color indexed="81"/>
            <rFont val="Segoe UI"/>
            <family val="2"/>
          </rPr>
          <t>dfboff:</t>
        </r>
        <r>
          <rPr>
            <sz val="9"/>
            <color indexed="81"/>
            <rFont val="Segoe UI"/>
            <family val="2"/>
          </rPr>
          <t xml:space="preserve">
Tabela cartorária: 23,37 + 1,75 por folha adicional</t>
        </r>
      </text>
    </comment>
    <comment ref="D118" authorId="0">
      <text>
        <r>
          <rPr>
            <b/>
            <sz val="9"/>
            <color indexed="81"/>
            <rFont val="Segoe UI"/>
            <family val="2"/>
          </rPr>
          <t>dfboff:</t>
        </r>
        <r>
          <rPr>
            <sz val="9"/>
            <color indexed="81"/>
            <rFont val="Segoe UI"/>
            <family val="2"/>
          </rPr>
          <t xml:space="preserve">
Tabela cartorária: 23,37 + 1,75 por folha adicional</t>
        </r>
      </text>
    </comment>
    <comment ref="D119" authorId="0">
      <text>
        <r>
          <rPr>
            <b/>
            <sz val="9"/>
            <color indexed="81"/>
            <rFont val="Segoe UI"/>
            <family val="2"/>
          </rPr>
          <t>dfboff:</t>
        </r>
        <r>
          <rPr>
            <sz val="9"/>
            <color indexed="81"/>
            <rFont val="Segoe UI"/>
            <family val="2"/>
          </rPr>
          <t xml:space="preserve">
Tabela cartorária: 23,37 + 1,75 por folha adicional</t>
        </r>
      </text>
    </comment>
    <comment ref="D120" authorId="0">
      <text>
        <r>
          <rPr>
            <b/>
            <sz val="9"/>
            <color indexed="81"/>
            <rFont val="Segoe UI"/>
            <family val="2"/>
          </rPr>
          <t>dfboff:</t>
        </r>
        <r>
          <rPr>
            <sz val="9"/>
            <color indexed="81"/>
            <rFont val="Segoe UI"/>
            <family val="2"/>
          </rPr>
          <t xml:space="preserve">
Certidões On Line sem custo.</t>
        </r>
      </text>
    </comment>
    <comment ref="D124" authorId="0">
      <text>
        <r>
          <rPr>
            <b/>
            <sz val="9"/>
            <color indexed="81"/>
            <rFont val="Segoe UI"/>
            <family val="2"/>
          </rPr>
          <t>dfboff:</t>
        </r>
        <r>
          <rPr>
            <sz val="9"/>
            <color indexed="81"/>
            <rFont val="Segoe UI"/>
            <family val="2"/>
          </rPr>
          <t xml:space="preserve">
4,80 por folha adicional</t>
        </r>
      </text>
    </comment>
    <comment ref="D125" authorId="0">
      <text>
        <r>
          <rPr>
            <b/>
            <sz val="9"/>
            <color indexed="81"/>
            <rFont val="Segoe UI"/>
            <family val="2"/>
          </rPr>
          <t>dfboff:</t>
        </r>
        <r>
          <rPr>
            <sz val="9"/>
            <color indexed="81"/>
            <rFont val="Segoe UI"/>
            <family val="2"/>
          </rPr>
          <t xml:space="preserve">
4,80 por folha adicional</t>
        </r>
      </text>
    </comment>
    <comment ref="D126" authorId="0">
      <text>
        <r>
          <rPr>
            <b/>
            <sz val="9"/>
            <color indexed="81"/>
            <rFont val="Segoe UI"/>
            <family val="2"/>
          </rPr>
          <t>dfboff:</t>
        </r>
        <r>
          <rPr>
            <sz val="9"/>
            <color indexed="81"/>
            <rFont val="Segoe UI"/>
            <family val="2"/>
          </rPr>
          <t xml:space="preserve">
4,80 por folha adicional</t>
        </r>
      </text>
    </comment>
    <comment ref="D127" authorId="0">
      <text>
        <r>
          <rPr>
            <b/>
            <sz val="9"/>
            <color indexed="81"/>
            <rFont val="Segoe UI"/>
            <family val="2"/>
          </rPr>
          <t>dfboff:</t>
        </r>
        <r>
          <rPr>
            <sz val="9"/>
            <color indexed="81"/>
            <rFont val="Segoe UI"/>
            <family val="2"/>
          </rPr>
          <t xml:space="preserve">
Certidões On Line sem custo.</t>
        </r>
      </text>
    </comment>
    <comment ref="D128"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34" authorId="0">
      <text>
        <r>
          <rPr>
            <b/>
            <sz val="9"/>
            <color indexed="81"/>
            <rFont val="Segoe UI"/>
            <family val="2"/>
          </rPr>
          <t>dfboff:</t>
        </r>
        <r>
          <rPr>
            <sz val="9"/>
            <color indexed="81"/>
            <rFont val="Segoe UI"/>
            <family val="2"/>
          </rPr>
          <t xml:space="preserve">
Certidões On Line sem custo.</t>
        </r>
      </text>
    </comment>
    <comment ref="D135"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36" authorId="0">
      <text>
        <r>
          <rPr>
            <b/>
            <sz val="9"/>
            <color indexed="81"/>
            <rFont val="Segoe UI"/>
            <family val="2"/>
          </rPr>
          <t>dfboff:</t>
        </r>
        <r>
          <rPr>
            <sz val="9"/>
            <color indexed="81"/>
            <rFont val="Segoe UI"/>
            <family val="2"/>
          </rPr>
          <t xml:space="preserve">
R$ 30,00 / R$ 5,00 por folha adicional</t>
        </r>
      </text>
    </comment>
    <comment ref="D141" authorId="0">
      <text>
        <r>
          <rPr>
            <b/>
            <sz val="9"/>
            <color indexed="81"/>
            <rFont val="Segoe UI"/>
            <family val="2"/>
          </rPr>
          <t>dfboff:</t>
        </r>
        <r>
          <rPr>
            <sz val="9"/>
            <color indexed="81"/>
            <rFont val="Segoe UI"/>
            <family val="2"/>
          </rPr>
          <t xml:space="preserve">
Certidões On Line sem custo.</t>
        </r>
      </text>
    </comment>
    <comment ref="D142"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43" authorId="0">
      <text>
        <r>
          <rPr>
            <b/>
            <sz val="9"/>
            <color indexed="81"/>
            <rFont val="Segoe UI"/>
            <family val="2"/>
          </rPr>
          <t>dfboff:</t>
        </r>
        <r>
          <rPr>
            <sz val="9"/>
            <color indexed="81"/>
            <rFont val="Segoe UI"/>
            <family val="2"/>
          </rPr>
          <t xml:space="preserve">
14,00 + 1,69 por título</t>
        </r>
      </text>
    </comment>
    <comment ref="D148" authorId="0">
      <text>
        <r>
          <rPr>
            <b/>
            <sz val="9"/>
            <color indexed="81"/>
            <rFont val="Segoe UI"/>
            <family val="2"/>
          </rPr>
          <t>dfboff:</t>
        </r>
        <r>
          <rPr>
            <sz val="9"/>
            <color indexed="81"/>
            <rFont val="Segoe UI"/>
            <family val="2"/>
          </rPr>
          <t xml:space="preserve">
Certidões On Line sem custo.</t>
        </r>
      </text>
    </comment>
    <comment ref="D149"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55" authorId="0">
      <text>
        <r>
          <rPr>
            <b/>
            <sz val="9"/>
            <color indexed="81"/>
            <rFont val="Segoe UI"/>
            <family val="2"/>
          </rPr>
          <t>dfboff:</t>
        </r>
        <r>
          <rPr>
            <sz val="9"/>
            <color indexed="81"/>
            <rFont val="Segoe UI"/>
            <family val="2"/>
          </rPr>
          <t xml:space="preserve">
Certidões On Line sem custo.</t>
        </r>
      </text>
    </comment>
    <comment ref="D156"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57" authorId="0">
      <text>
        <r>
          <rPr>
            <b/>
            <sz val="9"/>
            <color indexed="81"/>
            <rFont val="Segoe UI"/>
            <family val="2"/>
          </rPr>
          <t>dfboff:</t>
        </r>
        <r>
          <rPr>
            <sz val="9"/>
            <color indexed="81"/>
            <rFont val="Segoe UI"/>
            <family val="2"/>
          </rPr>
          <t xml:space="preserve">
Consultar
6,82 + 11,93 por folha</t>
        </r>
      </text>
    </comment>
    <comment ref="D158" authorId="0">
      <text>
        <r>
          <rPr>
            <b/>
            <sz val="9"/>
            <color indexed="81"/>
            <rFont val="Segoe UI"/>
            <family val="2"/>
          </rPr>
          <t>dfboff:</t>
        </r>
        <r>
          <rPr>
            <sz val="9"/>
            <color indexed="81"/>
            <rFont val="Segoe UI"/>
            <family val="2"/>
          </rPr>
          <t xml:space="preserve">
 (folha adc. 5,95)</t>
        </r>
      </text>
    </comment>
    <comment ref="D162" authorId="0">
      <text>
        <r>
          <rPr>
            <b/>
            <sz val="9"/>
            <color indexed="81"/>
            <rFont val="Segoe UI"/>
            <family val="2"/>
          </rPr>
          <t>dfboff:</t>
        </r>
        <r>
          <rPr>
            <sz val="9"/>
            <color indexed="81"/>
            <rFont val="Segoe UI"/>
            <family val="2"/>
          </rPr>
          <t xml:space="preserve">
Certidões On Line sem custo.</t>
        </r>
      </text>
    </comment>
    <comment ref="D163"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65" authorId="0">
      <text>
        <r>
          <rPr>
            <b/>
            <sz val="9"/>
            <color indexed="81"/>
            <rFont val="Segoe UI"/>
            <family val="2"/>
          </rPr>
          <t>dfboff:</t>
        </r>
        <r>
          <rPr>
            <sz val="9"/>
            <color indexed="81"/>
            <rFont val="Segoe UI"/>
            <family val="2"/>
          </rPr>
          <t xml:space="preserve">
Na tabela do tribunal consta valor de 7,70.
Na tabela da franqueada 150,00. CONSULTAR</t>
        </r>
      </text>
    </comment>
    <comment ref="D166" authorId="0">
      <text>
        <r>
          <rPr>
            <b/>
            <sz val="9"/>
            <color indexed="81"/>
            <rFont val="Segoe UI"/>
            <family val="2"/>
          </rPr>
          <t>dfboff:</t>
        </r>
        <r>
          <rPr>
            <sz val="9"/>
            <color indexed="81"/>
            <rFont val="Segoe UI"/>
            <family val="2"/>
          </rPr>
          <t xml:space="preserve">
Se for positiva verificar se pessoa quer certidão que possui o custo de 3,90.</t>
        </r>
      </text>
    </comment>
    <comment ref="D167" authorId="0">
      <text>
        <r>
          <rPr>
            <b/>
            <sz val="9"/>
            <color indexed="81"/>
            <rFont val="Segoe UI"/>
            <family val="2"/>
          </rPr>
          <t>dfboff:</t>
        </r>
        <r>
          <rPr>
            <sz val="9"/>
            <color indexed="81"/>
            <rFont val="Segoe UI"/>
            <family val="2"/>
          </rPr>
          <t xml:space="preserve">
Se for positiva verificar se pessoa quer certidão que possui o custo de 3,90.</t>
        </r>
      </text>
    </comment>
    <comment ref="D169" authorId="0">
      <text>
        <r>
          <rPr>
            <b/>
            <sz val="9"/>
            <color indexed="81"/>
            <rFont val="Segoe UI"/>
            <family val="2"/>
          </rPr>
          <t>dfboff:</t>
        </r>
        <r>
          <rPr>
            <sz val="9"/>
            <color indexed="81"/>
            <rFont val="Segoe UI"/>
            <family val="2"/>
          </rPr>
          <t xml:space="preserve">
Certidões On Line sem custo.</t>
        </r>
      </text>
    </comment>
    <comment ref="D170"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71" authorId="0">
      <text>
        <r>
          <rPr>
            <b/>
            <sz val="9"/>
            <color indexed="81"/>
            <rFont val="Segoe UI"/>
            <family val="2"/>
          </rPr>
          <t>dfboff:</t>
        </r>
        <r>
          <rPr>
            <sz val="9"/>
            <color indexed="81"/>
            <rFont val="Segoe UI"/>
            <family val="2"/>
          </rPr>
          <t xml:space="preserve">
Valor na tabela referente a busca em três cartórios.
A busca direto em 1 cartório é 18,60.</t>
        </r>
      </text>
    </comment>
    <comment ref="D173" authorId="0">
      <text>
        <r>
          <rPr>
            <b/>
            <sz val="9"/>
            <color indexed="81"/>
            <rFont val="Segoe UI"/>
            <family val="2"/>
          </rPr>
          <t>dfboff:</t>
        </r>
        <r>
          <rPr>
            <sz val="9"/>
            <color indexed="81"/>
            <rFont val="Segoe UI"/>
            <family val="2"/>
          </rPr>
          <t xml:space="preserve">
Se for positiva verificar se pessoa quer certidão que possui o custo de 3,90.</t>
        </r>
      </text>
    </comment>
    <comment ref="M173" authorId="0">
      <text>
        <r>
          <rPr>
            <b/>
            <sz val="9"/>
            <color indexed="81"/>
            <rFont val="Segoe UI"/>
            <family val="2"/>
          </rPr>
          <t>dfboff:</t>
        </r>
        <r>
          <rPr>
            <sz val="9"/>
            <color indexed="81"/>
            <rFont val="Segoe UI"/>
            <family val="2"/>
          </rPr>
          <t xml:space="preserve">
Pode demorar até mais se o processo estiver arquivado.</t>
        </r>
      </text>
    </comment>
    <comment ref="D174" authorId="0">
      <text>
        <r>
          <rPr>
            <b/>
            <sz val="9"/>
            <color indexed="81"/>
            <rFont val="Segoe UI"/>
            <family val="2"/>
          </rPr>
          <t>dfboff:</t>
        </r>
        <r>
          <rPr>
            <sz val="9"/>
            <color indexed="81"/>
            <rFont val="Segoe UI"/>
            <family val="2"/>
          </rPr>
          <t xml:space="preserve">
Se for positiva verificar se pessoa quer certidão que possui o custo de 3,90.</t>
        </r>
      </text>
    </comment>
    <comment ref="M174" authorId="0">
      <text>
        <r>
          <rPr>
            <b/>
            <sz val="9"/>
            <color indexed="81"/>
            <rFont val="Segoe UI"/>
            <family val="2"/>
          </rPr>
          <t>dfboff:</t>
        </r>
        <r>
          <rPr>
            <sz val="9"/>
            <color indexed="81"/>
            <rFont val="Segoe UI"/>
            <family val="2"/>
          </rPr>
          <t xml:space="preserve">
Pode demorar até mais se o processo estiver arquivado.</t>
        </r>
      </text>
    </comment>
    <comment ref="M175" authorId="0">
      <text>
        <r>
          <rPr>
            <b/>
            <sz val="9"/>
            <color indexed="81"/>
            <rFont val="Segoe UI"/>
            <family val="2"/>
          </rPr>
          <t>dfboff:</t>
        </r>
        <r>
          <rPr>
            <sz val="9"/>
            <color indexed="81"/>
            <rFont val="Segoe UI"/>
            <family val="2"/>
          </rPr>
          <t xml:space="preserve">
Pode demorar até mais se o processo estiver arquivado.</t>
        </r>
      </text>
    </comment>
    <comment ref="D176" authorId="0">
      <text>
        <r>
          <rPr>
            <b/>
            <sz val="9"/>
            <color indexed="81"/>
            <rFont val="Segoe UI"/>
            <family val="2"/>
          </rPr>
          <t>dfboff:</t>
        </r>
        <r>
          <rPr>
            <sz val="9"/>
            <color indexed="81"/>
            <rFont val="Segoe UI"/>
            <family val="2"/>
          </rPr>
          <t xml:space="preserve">
Certidões On Line sem custo.</t>
        </r>
      </text>
    </comment>
    <comment ref="D177"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M180" authorId="0">
      <text>
        <r>
          <rPr>
            <b/>
            <sz val="9"/>
            <color indexed="81"/>
            <rFont val="Segoe UI"/>
            <family val="2"/>
          </rPr>
          <t>dfboff:</t>
        </r>
        <r>
          <rPr>
            <sz val="9"/>
            <color indexed="81"/>
            <rFont val="Segoe UI"/>
            <family val="2"/>
          </rPr>
          <t xml:space="preserve">
Pode demorar até mais se o processo estiver arquivado.</t>
        </r>
      </text>
    </comment>
    <comment ref="M181" authorId="0">
      <text>
        <r>
          <rPr>
            <b/>
            <sz val="9"/>
            <color indexed="81"/>
            <rFont val="Segoe UI"/>
            <family val="2"/>
          </rPr>
          <t>dfboff:</t>
        </r>
        <r>
          <rPr>
            <sz val="9"/>
            <color indexed="81"/>
            <rFont val="Segoe UI"/>
            <family val="2"/>
          </rPr>
          <t xml:space="preserve">
Pode demorar até mais se o processo estiver arquivado.</t>
        </r>
      </text>
    </comment>
    <comment ref="M182" authorId="0">
      <text>
        <r>
          <rPr>
            <b/>
            <sz val="9"/>
            <color indexed="81"/>
            <rFont val="Segoe UI"/>
            <family val="2"/>
          </rPr>
          <t>dfboff:</t>
        </r>
        <r>
          <rPr>
            <sz val="9"/>
            <color indexed="81"/>
            <rFont val="Segoe UI"/>
            <family val="2"/>
          </rPr>
          <t xml:space="preserve">
Pode demorar até mais se o processo estiver arquivado.</t>
        </r>
      </text>
    </comment>
    <comment ref="D183" authorId="0">
      <text>
        <r>
          <rPr>
            <b/>
            <sz val="9"/>
            <color indexed="81"/>
            <rFont val="Segoe UI"/>
            <family val="2"/>
          </rPr>
          <t>dfboff:</t>
        </r>
        <r>
          <rPr>
            <sz val="9"/>
            <color indexed="81"/>
            <rFont val="Segoe UI"/>
            <family val="2"/>
          </rPr>
          <t xml:space="preserve">
Certidões On Line sem custo.</t>
        </r>
      </text>
    </comment>
    <comment ref="D184"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187" authorId="0">
      <text>
        <r>
          <rPr>
            <b/>
            <sz val="9"/>
            <color indexed="81"/>
            <rFont val="Segoe UI"/>
            <family val="2"/>
          </rPr>
          <t>dfboff:</t>
        </r>
        <r>
          <rPr>
            <sz val="9"/>
            <color indexed="81"/>
            <rFont val="Segoe UI"/>
            <family val="2"/>
          </rPr>
          <t xml:space="preserve">
4 cartórios (80,38 cada)</t>
        </r>
      </text>
    </comment>
    <comment ref="D189" authorId="0">
      <text>
        <r>
          <rPr>
            <b/>
            <sz val="9"/>
            <color indexed="81"/>
            <rFont val="Segoe UI"/>
            <family val="2"/>
          </rPr>
          <t>dfboff:</t>
        </r>
        <r>
          <rPr>
            <sz val="9"/>
            <color indexed="81"/>
            <rFont val="Segoe UI"/>
            <family val="2"/>
          </rPr>
          <t xml:space="preserve">
4 cartórios (80,38 cada)</t>
        </r>
      </text>
    </comment>
    <comment ref="D190" authorId="0">
      <text>
        <r>
          <rPr>
            <b/>
            <sz val="9"/>
            <color indexed="81"/>
            <rFont val="Segoe UI"/>
            <family val="2"/>
          </rPr>
          <t>dfboff:</t>
        </r>
        <r>
          <rPr>
            <sz val="9"/>
            <color indexed="81"/>
            <rFont val="Segoe UI"/>
            <family val="2"/>
          </rPr>
          <t xml:space="preserve">
Certidões On Line sem custo.</t>
        </r>
      </text>
    </comment>
    <comment ref="D197" authorId="0">
      <text>
        <r>
          <rPr>
            <b/>
            <sz val="9"/>
            <color indexed="81"/>
            <rFont val="Segoe UI"/>
            <family val="2"/>
          </rPr>
          <t>dfboff:</t>
        </r>
        <r>
          <rPr>
            <sz val="9"/>
            <color indexed="81"/>
            <rFont val="Segoe UI"/>
            <family val="2"/>
          </rPr>
          <t xml:space="preserve">
Certidões On Line sem custo.</t>
        </r>
      </text>
    </comment>
    <comment ref="D204" authorId="0">
      <text>
        <r>
          <rPr>
            <b/>
            <sz val="9"/>
            <color indexed="81"/>
            <rFont val="Segoe UI"/>
            <family val="2"/>
          </rPr>
          <t>dfboff:</t>
        </r>
        <r>
          <rPr>
            <sz val="9"/>
            <color indexed="81"/>
            <rFont val="Segoe UI"/>
            <family val="2"/>
          </rPr>
          <t xml:space="preserve">
Certidões On Line sem custo.</t>
        </r>
      </text>
    </comment>
    <comment ref="D205"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206" authorId="0">
      <text>
        <r>
          <rPr>
            <b/>
            <sz val="9"/>
            <color indexed="81"/>
            <rFont val="Segoe UI"/>
            <family val="2"/>
          </rPr>
          <t>dfboff:</t>
        </r>
        <r>
          <rPr>
            <sz val="9"/>
            <color indexed="81"/>
            <rFont val="Segoe UI"/>
            <family val="2"/>
          </rPr>
          <t xml:space="preserve">
Consultar Cartórios</t>
        </r>
      </text>
    </comment>
    <comment ref="D211" authorId="0">
      <text>
        <r>
          <rPr>
            <b/>
            <sz val="9"/>
            <color indexed="81"/>
            <rFont val="Segoe UI"/>
            <family val="2"/>
          </rPr>
          <t>dfboff:</t>
        </r>
        <r>
          <rPr>
            <sz val="9"/>
            <color indexed="81"/>
            <rFont val="Segoe UI"/>
            <family val="2"/>
          </rPr>
          <t xml:space="preserve">
Certidões On Line sem custo.</t>
        </r>
      </text>
    </comment>
    <comment ref="D212"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218" authorId="0">
      <text>
        <r>
          <rPr>
            <b/>
            <sz val="9"/>
            <color indexed="81"/>
            <rFont val="Segoe UI"/>
            <family val="2"/>
          </rPr>
          <t>dfboff:</t>
        </r>
        <r>
          <rPr>
            <sz val="9"/>
            <color indexed="81"/>
            <rFont val="Segoe UI"/>
            <family val="2"/>
          </rPr>
          <t xml:space="preserve">
Certidões On Line sem custo.</t>
        </r>
      </text>
    </comment>
    <comment ref="D219"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220" authorId="0">
      <text>
        <r>
          <rPr>
            <b/>
            <sz val="9"/>
            <color indexed="81"/>
            <rFont val="Segoe UI"/>
            <family val="2"/>
          </rPr>
          <t>dfboff:</t>
        </r>
        <r>
          <rPr>
            <sz val="9"/>
            <color indexed="81"/>
            <rFont val="Segoe UI"/>
            <family val="2"/>
          </rPr>
          <t xml:space="preserve">
11,90 + 2,90 por folha adicional</t>
        </r>
      </text>
    </comment>
    <comment ref="D225" authorId="0">
      <text>
        <r>
          <rPr>
            <b/>
            <sz val="9"/>
            <color indexed="81"/>
            <rFont val="Segoe UI"/>
            <family val="2"/>
          </rPr>
          <t>dfboff:</t>
        </r>
        <r>
          <rPr>
            <sz val="9"/>
            <color indexed="81"/>
            <rFont val="Segoe UI"/>
            <family val="2"/>
          </rPr>
          <t xml:space="preserve">
Certidões On Line sem custo.</t>
        </r>
      </text>
    </comment>
    <comment ref="D232" authorId="0">
      <text>
        <r>
          <rPr>
            <b/>
            <sz val="9"/>
            <color indexed="81"/>
            <rFont val="Segoe UI"/>
            <family val="2"/>
          </rPr>
          <t>dfboff:</t>
        </r>
        <r>
          <rPr>
            <sz val="9"/>
            <color indexed="81"/>
            <rFont val="Segoe UI"/>
            <family val="2"/>
          </rPr>
          <t xml:space="preserve">
Certidões On Line sem custo.</t>
        </r>
      </text>
    </comment>
    <comment ref="D233" authorId="0">
      <text>
        <r>
          <rPr>
            <b/>
            <sz val="9"/>
            <color indexed="81"/>
            <rFont val="Segoe UI"/>
            <family val="2"/>
          </rPr>
          <t>dfboff:</t>
        </r>
        <r>
          <rPr>
            <sz val="9"/>
            <color indexed="81"/>
            <rFont val="Segoe UI"/>
            <family val="2"/>
          </rPr>
          <t xml:space="preserve">
Certidão emitida pelos Fóruns Trabalhistas que averiguam se constam ou não, ações de cunho trabalhista. 
</t>
        </r>
        <r>
          <rPr>
            <b/>
            <sz val="9"/>
            <color indexed="81"/>
            <rFont val="Segoe UI"/>
            <family val="2"/>
          </rPr>
          <t>Órgão:</t>
        </r>
        <r>
          <rPr>
            <sz val="9"/>
            <color indexed="81"/>
            <rFont val="Segoe UI"/>
            <family val="2"/>
          </rPr>
          <t xml:space="preserve"> Fórum Trabalhista Verificar de qual (Cidade/Estado) o cliente deseja a certidão. 
</t>
        </r>
        <r>
          <rPr>
            <b/>
            <sz val="9"/>
            <color indexed="81"/>
            <rFont val="Segoe UI"/>
            <family val="2"/>
          </rPr>
          <t>Dados Necessários:</t>
        </r>
        <r>
          <rPr>
            <sz val="9"/>
            <color indexed="81"/>
            <rFont val="Segoe UI"/>
            <family val="2"/>
          </rPr>
          <t xml:space="preserve"> 
Pessoa Física: Nome completo, CPF, RG Finalidade da certidão Pessoa Jurídica: Nome completo, CNPJ Finalidade da certidão
Por lei 15 dias para emitir a certidão.
Pg 21 Manual Processo</t>
        </r>
      </text>
    </comment>
    <comment ref="D234" authorId="0">
      <text>
        <r>
          <rPr>
            <b/>
            <sz val="9"/>
            <color indexed="81"/>
            <rFont val="Segoe UI"/>
            <family val="2"/>
          </rPr>
          <t>dfboff:</t>
        </r>
        <r>
          <rPr>
            <sz val="9"/>
            <color indexed="81"/>
            <rFont val="Segoe UI"/>
            <family val="2"/>
          </rPr>
          <t xml:space="preserve">
14,11 por cartório.
Em Palmas é 33,21 (2 cartórios)</t>
        </r>
      </text>
    </comment>
    <comment ref="D236" authorId="0">
      <text>
        <r>
          <rPr>
            <b/>
            <sz val="9"/>
            <color indexed="81"/>
            <rFont val="Segoe UI"/>
            <family val="2"/>
          </rPr>
          <t>dfboff:</t>
        </r>
        <r>
          <rPr>
            <sz val="9"/>
            <color indexed="81"/>
            <rFont val="Segoe UI"/>
            <family val="2"/>
          </rPr>
          <t xml:space="preserve">
É necessário a cópia RG e CPF / Acresce Custas</t>
        </r>
      </text>
    </comment>
    <comment ref="D237" authorId="0">
      <text>
        <r>
          <rPr>
            <b/>
            <sz val="9"/>
            <color indexed="81"/>
            <rFont val="Segoe UI"/>
            <family val="2"/>
          </rPr>
          <t>dfboff:</t>
        </r>
        <r>
          <rPr>
            <sz val="9"/>
            <color indexed="81"/>
            <rFont val="Segoe UI"/>
            <family val="2"/>
          </rPr>
          <t xml:space="preserve">
É necessário a cópia RG e CPF / Acresce Custas</t>
        </r>
      </text>
    </comment>
    <comment ref="D238" authorId="0">
      <text>
        <r>
          <rPr>
            <b/>
            <sz val="9"/>
            <color indexed="81"/>
            <rFont val="Segoe UI"/>
            <family val="2"/>
          </rPr>
          <t>dfboff:</t>
        </r>
        <r>
          <rPr>
            <sz val="9"/>
            <color indexed="81"/>
            <rFont val="Segoe UI"/>
            <family val="2"/>
          </rPr>
          <t xml:space="preserve">
É necessário a cópia RG e CPF / Acresce Custas</t>
        </r>
      </text>
    </comment>
    <comment ref="D239" authorId="0">
      <text>
        <r>
          <rPr>
            <b/>
            <sz val="9"/>
            <color indexed="81"/>
            <rFont val="Segoe UI"/>
            <family val="2"/>
          </rPr>
          <t>dfboff:</t>
        </r>
        <r>
          <rPr>
            <sz val="9"/>
            <color indexed="81"/>
            <rFont val="Segoe UI"/>
            <family val="2"/>
          </rPr>
          <t xml:space="preserve">
É necessário a cópia RG e CPF / Acresce Custas</t>
        </r>
      </text>
    </comment>
    <comment ref="D240" authorId="0">
      <text>
        <r>
          <rPr>
            <b/>
            <sz val="9"/>
            <color indexed="81"/>
            <rFont val="Segoe UI"/>
            <family val="2"/>
          </rPr>
          <t>dfboff:</t>
        </r>
        <r>
          <rPr>
            <sz val="9"/>
            <color indexed="81"/>
            <rFont val="Segoe UI"/>
            <family val="2"/>
          </rPr>
          <t xml:space="preserve">
É necessário a cópia RG e CPF / Acresce Custas</t>
        </r>
      </text>
    </comment>
    <comment ref="D241" authorId="0">
      <text>
        <r>
          <rPr>
            <b/>
            <sz val="9"/>
            <color indexed="81"/>
            <rFont val="Segoe UI"/>
            <family val="2"/>
          </rPr>
          <t>dfboff:</t>
        </r>
        <r>
          <rPr>
            <sz val="9"/>
            <color indexed="81"/>
            <rFont val="Segoe UI"/>
            <family val="2"/>
          </rPr>
          <t xml:space="preserve">
É necessário a cópia RG e CPF / Acresce Custas</t>
        </r>
      </text>
    </comment>
    <comment ref="D242" authorId="0">
      <text>
        <r>
          <rPr>
            <b/>
            <sz val="9"/>
            <color indexed="81"/>
            <rFont val="Segoe UI"/>
            <family val="2"/>
          </rPr>
          <t>dfboff:</t>
        </r>
        <r>
          <rPr>
            <sz val="9"/>
            <color indexed="81"/>
            <rFont val="Segoe UI"/>
            <family val="2"/>
          </rPr>
          <t xml:space="preserve">
É necessário a cópia RG e CPF / Acresce Custas</t>
        </r>
      </text>
    </comment>
    <comment ref="D243" authorId="0">
      <text>
        <r>
          <rPr>
            <b/>
            <sz val="9"/>
            <color indexed="81"/>
            <rFont val="Segoe UI"/>
            <family val="2"/>
          </rPr>
          <t>dfboff:</t>
        </r>
        <r>
          <rPr>
            <sz val="9"/>
            <color indexed="81"/>
            <rFont val="Segoe UI"/>
            <family val="2"/>
          </rPr>
          <t xml:space="preserve">
É necessário a cópia RG e CPF / Acresce Custas</t>
        </r>
      </text>
    </comment>
    <comment ref="D244" authorId="0">
      <text>
        <r>
          <rPr>
            <b/>
            <sz val="9"/>
            <color indexed="81"/>
            <rFont val="Segoe UI"/>
            <family val="2"/>
          </rPr>
          <t>dfboff:</t>
        </r>
        <r>
          <rPr>
            <sz val="9"/>
            <color indexed="81"/>
            <rFont val="Segoe UI"/>
            <family val="2"/>
          </rPr>
          <t xml:space="preserve">
É necessário a cópia RG e CPF / Acresce Custas</t>
        </r>
      </text>
    </comment>
    <comment ref="D245" authorId="0">
      <text>
        <r>
          <rPr>
            <b/>
            <sz val="9"/>
            <color indexed="81"/>
            <rFont val="Segoe UI"/>
            <family val="2"/>
          </rPr>
          <t>dfboff:</t>
        </r>
        <r>
          <rPr>
            <sz val="9"/>
            <color indexed="81"/>
            <rFont val="Segoe UI"/>
            <family val="2"/>
          </rPr>
          <t xml:space="preserve">
É necessário a cópia RG e CPF / Acresce Custas
66,44 cada cartório totalizando 265,76 - 4 cartórios</t>
        </r>
      </text>
    </comment>
    <comment ref="D246" authorId="0">
      <text>
        <r>
          <rPr>
            <b/>
            <sz val="9"/>
            <color indexed="81"/>
            <rFont val="Segoe UI"/>
            <family val="2"/>
          </rPr>
          <t>dfboff:</t>
        </r>
        <r>
          <rPr>
            <sz val="9"/>
            <color indexed="81"/>
            <rFont val="Segoe UI"/>
            <family val="2"/>
          </rPr>
          <t xml:space="preserve">
É necessário a cópia RG e CPF / Acresce Custas</t>
        </r>
      </text>
    </comment>
    <comment ref="M246" authorId="0">
      <text>
        <r>
          <rPr>
            <b/>
            <sz val="9"/>
            <color indexed="81"/>
            <rFont val="Segoe UI"/>
            <family val="2"/>
          </rPr>
          <t>dfboff:</t>
        </r>
        <r>
          <rPr>
            <sz val="9"/>
            <color indexed="81"/>
            <rFont val="Segoe UI"/>
            <family val="2"/>
          </rPr>
          <t xml:space="preserve">
Pode demorar até mais se o processo estiver arquivado.</t>
        </r>
      </text>
    </comment>
    <comment ref="D247" authorId="0">
      <text>
        <r>
          <rPr>
            <b/>
            <sz val="9"/>
            <color indexed="81"/>
            <rFont val="Segoe UI"/>
            <family val="2"/>
          </rPr>
          <t>dfboff:</t>
        </r>
        <r>
          <rPr>
            <sz val="9"/>
            <color indexed="81"/>
            <rFont val="Segoe UI"/>
            <family val="2"/>
          </rPr>
          <t xml:space="preserve">
É necessário a cópia RG e CPF / Acresce Custas</t>
        </r>
      </text>
    </comment>
    <comment ref="M247" authorId="0">
      <text>
        <r>
          <rPr>
            <b/>
            <sz val="9"/>
            <color indexed="81"/>
            <rFont val="Segoe UI"/>
            <family val="2"/>
          </rPr>
          <t>dfboff:</t>
        </r>
        <r>
          <rPr>
            <sz val="9"/>
            <color indexed="81"/>
            <rFont val="Segoe UI"/>
            <family val="2"/>
          </rPr>
          <t xml:space="preserve">
Pode demorar até mais se o processo estiver arquivado.</t>
        </r>
      </text>
    </comment>
    <comment ref="D248" authorId="0">
      <text>
        <r>
          <rPr>
            <b/>
            <sz val="9"/>
            <color indexed="81"/>
            <rFont val="Segoe UI"/>
            <family val="2"/>
          </rPr>
          <t>dfboff:</t>
        </r>
        <r>
          <rPr>
            <sz val="9"/>
            <color indexed="81"/>
            <rFont val="Segoe UI"/>
            <family val="2"/>
          </rPr>
          <t xml:space="preserve">
É necessário a cópia RG e CPF / Acresce Custas</t>
        </r>
      </text>
    </comment>
    <comment ref="D249" authorId="0">
      <text>
        <r>
          <rPr>
            <b/>
            <sz val="9"/>
            <color indexed="81"/>
            <rFont val="Segoe UI"/>
            <family val="2"/>
          </rPr>
          <t>dfboff:</t>
        </r>
        <r>
          <rPr>
            <sz val="9"/>
            <color indexed="81"/>
            <rFont val="Segoe UI"/>
            <family val="2"/>
          </rPr>
          <t xml:space="preserve">
É necessário a cópia RG e CPF / Acresce Custas</t>
        </r>
      </text>
    </comment>
    <comment ref="D250"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1"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2"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3"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4"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5"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6" authorId="0">
      <text>
        <r>
          <rPr>
            <b/>
            <sz val="9"/>
            <color indexed="81"/>
            <rFont val="Segoe UI"/>
            <family val="2"/>
          </rPr>
          <t>dfboff:</t>
        </r>
        <r>
          <rPr>
            <sz val="9"/>
            <color indexed="81"/>
            <rFont val="Segoe UI"/>
            <family val="2"/>
          </rPr>
          <t xml:space="preserve">
Cartório avalia o contrato e após avaliaçãi informa o valor para registro e prazo.
Cliente nos encaminha o Contrato (em três vias originais) o cartório e a comarca (cidade/estado) para enviarmos o mesmo para registro. Solicita-se no Cartório de Títulos e Documentos (CDT) ou Cartório de Registro de Imóveis (CRI). 
</t>
        </r>
        <r>
          <rPr>
            <b/>
            <sz val="9"/>
            <color indexed="81"/>
            <rFont val="Segoe UI"/>
            <family val="2"/>
          </rPr>
          <t>Verificar no contrato:</t>
        </r>
        <r>
          <rPr>
            <sz val="9"/>
            <color indexed="81"/>
            <rFont val="Segoe UI"/>
            <family val="2"/>
          </rPr>
          <t xml:space="preserve"> Nome Completo Pessoa Física / Jurídica / CPF/CNPJ / Cidade / Estado Número do Contrato Valor do Contrato
Pg. 55 Manual de Processo</t>
        </r>
      </text>
    </comment>
    <comment ref="D257"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58"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59"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60"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61"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62"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63"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 xml:space="preserve">Dados Necessários: </t>
        </r>
        <r>
          <rPr>
            <sz val="9"/>
            <color indexed="81"/>
            <rFont val="Segoe UI"/>
            <family val="2"/>
          </rPr>
          <t>Cliente deve informar em qual cartório foi registrado o contrato: Pessoa Física / Jurídica: Nome Completo / CPF / CNPJ / Cidade / Estado Nº do contrato ou da microfilmagem.
Pg. 43 Manual de Processo</t>
        </r>
      </text>
    </comment>
    <comment ref="D264"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65"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66"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67"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68"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69"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70" authorId="0">
      <text>
        <r>
          <rPr>
            <b/>
            <sz val="9"/>
            <color indexed="81"/>
            <rFont val="Segoe UI"/>
            <family val="2"/>
          </rPr>
          <t>dfboff:</t>
        </r>
        <r>
          <rPr>
            <sz val="9"/>
            <color indexed="81"/>
            <rFont val="Segoe UI"/>
            <family val="2"/>
          </rPr>
          <t xml:space="preserve">
</t>
        </r>
        <r>
          <rPr>
            <b/>
            <sz val="9"/>
            <color indexed="81"/>
            <rFont val="Segoe UI"/>
            <family val="2"/>
          </rPr>
          <t xml:space="preserve">Órgão: </t>
        </r>
        <r>
          <rPr>
            <sz val="9"/>
            <color indexed="81"/>
            <rFont val="Segoe UI"/>
            <family val="2"/>
          </rPr>
          <t xml:space="preserve">Cartório de Notas. 
</t>
        </r>
        <r>
          <rPr>
            <b/>
            <sz val="9"/>
            <color indexed="81"/>
            <rFont val="Segoe UI"/>
            <family val="2"/>
          </rPr>
          <t>Dados Necessários:</t>
        </r>
        <r>
          <rPr>
            <sz val="9"/>
            <color indexed="81"/>
            <rFont val="Segoe UI"/>
            <family val="2"/>
          </rPr>
          <t xml:space="preserve"> Qual cartório está escritura ou título Livro, Folha, Data quando lavrou o documento Cidade e Estado 
Ligar no cartório para informação de procedimentos, prazos, custas.
Órgão exige documentos do cliente e avalia.
Pg. 42 Manual de Processo</t>
        </r>
      </text>
    </comment>
    <comment ref="D271"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2"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3"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4"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5"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6"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7" authorId="0">
      <text>
        <r>
          <rPr>
            <b/>
            <sz val="9"/>
            <color indexed="81"/>
            <rFont val="Segoe UI"/>
            <family val="2"/>
          </rPr>
          <t>dfboff:</t>
        </r>
        <r>
          <rPr>
            <sz val="9"/>
            <color indexed="81"/>
            <rFont val="Segoe UI"/>
            <family val="2"/>
          </rPr>
          <t xml:space="preserve">
Procuração é um documento (público ou particular), no qual você designa alguém para atuar em seu nome.
A solicitação deverá ser feita nos Cartórios de Notas e em alguns casos nos Cartórios de Registro Civil. 
</t>
        </r>
        <r>
          <rPr>
            <b/>
            <sz val="9"/>
            <color indexed="81"/>
            <rFont val="Segoe UI"/>
            <family val="2"/>
          </rPr>
          <t>Dados Necessários</t>
        </r>
        <r>
          <rPr>
            <sz val="9"/>
            <color indexed="81"/>
            <rFont val="Segoe UI"/>
            <family val="2"/>
          </rPr>
          <t xml:space="preserve">: Nome completo Pessoa Física/Jurídica: RG / CPF/CNPJ: Livro/ Folha: Data da Procuração/Ano: Cidade: / Estado: Qual o Cartório:
</t>
        </r>
        <r>
          <rPr>
            <b/>
            <sz val="9"/>
            <color indexed="81"/>
            <rFont val="Segoe UI"/>
            <family val="2"/>
          </rPr>
          <t xml:space="preserve">Dica: </t>
        </r>
        <r>
          <rPr>
            <sz val="9"/>
            <color indexed="81"/>
            <rFont val="Segoe UI"/>
            <family val="2"/>
          </rPr>
          <t>O solicitante não sabe em qual cartório está à procuração, será feita uma busca em todos os cartórios de notas e dependendo também nos cartórios de registro civil da cidade.
Pg. 27 Manual de Processo</t>
        </r>
      </text>
    </comment>
    <comment ref="D278"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79"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80"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81"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82"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83"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84" authorId="0">
      <text>
        <r>
          <rPr>
            <b/>
            <sz val="9"/>
            <color indexed="81"/>
            <rFont val="Segoe UI"/>
            <family val="2"/>
          </rPr>
          <t>dfboff:</t>
        </r>
        <r>
          <rPr>
            <sz val="9"/>
            <color indexed="81"/>
            <rFont val="Segoe UI"/>
            <family val="2"/>
          </rPr>
          <t xml:space="preserve">
Testamento é o ato revogável pelo qual alguém, de conformidade com a lei, dispõe, no todo ou em parte, do seu patrimônio, para depois da sua morte. Pode ser público, cerrado ou particular.
</t>
        </r>
        <r>
          <rPr>
            <b/>
            <sz val="9"/>
            <color indexed="81"/>
            <rFont val="Segoe UI"/>
            <family val="2"/>
          </rPr>
          <t>Órgão:</t>
        </r>
        <r>
          <rPr>
            <sz val="9"/>
            <color indexed="81"/>
            <rFont val="Segoe UI"/>
            <family val="2"/>
          </rPr>
          <t xml:space="preserve"> Cartório de Notas 
</t>
        </r>
        <r>
          <rPr>
            <b/>
            <sz val="9"/>
            <color indexed="81"/>
            <rFont val="Segoe UI"/>
            <family val="2"/>
          </rPr>
          <t>Dados Necessários:</t>
        </r>
        <r>
          <rPr>
            <sz val="9"/>
            <color indexed="81"/>
            <rFont val="Segoe UI"/>
            <family val="2"/>
          </rPr>
          <t xml:space="preserve"> Nome da parte / CPF/  Cidade e Estado
</t>
        </r>
        <r>
          <rPr>
            <b/>
            <sz val="9"/>
            <color indexed="81"/>
            <rFont val="Segoe UI"/>
            <family val="2"/>
          </rPr>
          <t>Como Pedir:</t>
        </r>
        <r>
          <rPr>
            <sz val="9"/>
            <color indexed="81"/>
            <rFont val="Segoe UI"/>
            <family val="2"/>
          </rPr>
          <t xml:space="preserve"> Para a realização de busca de testamento, é necessária a apresentação de cópias reprográficas ou digitalizadas dos seguintes documentos: (a) Certidão de Óbito; (b) dados da cédula de identidade (RG) e do CPF/MF.
Pg. 35 Manual de Processo</t>
        </r>
      </text>
    </comment>
    <comment ref="D285"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86"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87"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88"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89"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90"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91" authorId="0">
      <text>
        <r>
          <rPr>
            <b/>
            <sz val="9"/>
            <color indexed="81"/>
            <rFont val="Segoe UI"/>
            <family val="2"/>
          </rPr>
          <t>dfboff:</t>
        </r>
        <r>
          <rPr>
            <sz val="9"/>
            <color indexed="81"/>
            <rFont val="Segoe UI"/>
            <family val="2"/>
          </rPr>
          <t xml:space="preserve">
É a Constituição da Empresa
Solicitar: Junta Comercial do Estado
Tipos de Empresas registradas na Junta Comercial: Empresarial Limitada (LTDA) Sociedade Anônima (S/A) Cooperativa Consórcio
</t>
        </r>
        <r>
          <rPr>
            <b/>
            <sz val="9"/>
            <color indexed="81"/>
            <rFont val="Segoe UI"/>
            <family val="2"/>
          </rPr>
          <t>Dados necessários:</t>
        </r>
        <r>
          <rPr>
            <sz val="9"/>
            <color indexed="81"/>
            <rFont val="Segoe UI"/>
            <family val="2"/>
          </rPr>
          <t xml:space="preserve"> NIRE da empresa = (Número de Inscrição de Registro da Empresa na Junta Comercial) Nome completo – CNPJ / Endereço da empresa </t>
        </r>
        <r>
          <rPr>
            <b/>
            <sz val="9"/>
            <color indexed="81"/>
            <rFont val="Segoe UI"/>
            <family val="2"/>
          </rPr>
          <t xml:space="preserve">Atenção: </t>
        </r>
        <r>
          <rPr>
            <sz val="9"/>
            <color indexed="81"/>
            <rFont val="Segoe UI"/>
            <family val="2"/>
          </rPr>
          <t>Caso o cliente não tenha o número do NIRE, teremos que solicitar Busca e após, solicitar a cópia do contrato social.
ACRESCE CUSTA + DESPESAS
Pg. 41 Manual de Processo</t>
        </r>
      </text>
    </comment>
    <comment ref="D292"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3"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4"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5"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6"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7"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8" authorId="0">
      <text>
        <r>
          <rPr>
            <b/>
            <sz val="9"/>
            <color indexed="81"/>
            <rFont val="Segoe UI"/>
            <family val="2"/>
          </rPr>
          <t>dfboff:</t>
        </r>
        <r>
          <rPr>
            <sz val="9"/>
            <color indexed="81"/>
            <rFont val="Segoe UI"/>
            <family val="2"/>
          </rPr>
          <t xml:space="preserve">
A solicitação pode ser tanto em CDT (Cartório de Títulos e Documentos) ou CRI (Cartório de Registro de Imóveis).
</t>
        </r>
        <r>
          <rPr>
            <b/>
            <sz val="9"/>
            <color indexed="81"/>
            <rFont val="Segoe UI"/>
            <family val="2"/>
          </rPr>
          <t>Dados Necessários:</t>
        </r>
        <r>
          <rPr>
            <sz val="9"/>
            <color indexed="81"/>
            <rFont val="Segoe UI"/>
            <family val="2"/>
          </rPr>
          <t xml:space="preserve"> Cliente deve informar em qual cartório foi registrado o contrato: 
Pessoa Física / Jurídica: Nome Completo / CPF / CNPJ / Cidade / Estado Nº do contrato ou da microfilmagem.
ACRESCE CUSTA + DESPESAS
Pg. 43 Manual de Processo</t>
        </r>
      </text>
    </comment>
    <comment ref="D299" authorId="0">
      <text>
        <r>
          <rPr>
            <b/>
            <sz val="9"/>
            <color indexed="81"/>
            <rFont val="Segoe UI"/>
            <family val="2"/>
          </rPr>
          <t>dfboff:</t>
        </r>
        <r>
          <rPr>
            <sz val="9"/>
            <color indexed="81"/>
            <rFont val="Segoe UI"/>
            <family val="2"/>
          </rPr>
          <t xml:space="preserve">
Breve Relato é informações de uma determinada empresa.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0" authorId="0">
      <text>
        <r>
          <rPr>
            <b/>
            <sz val="9"/>
            <color indexed="81"/>
            <rFont val="Segoe UI"/>
            <family val="2"/>
          </rPr>
          <t>dfboff:</t>
        </r>
        <r>
          <rPr>
            <sz val="9"/>
            <color indexed="81"/>
            <rFont val="Segoe UI"/>
            <family val="2"/>
          </rPr>
          <t xml:space="preserve">
Breve Relato é informações de uma determinada empresa.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1" authorId="0">
      <text>
        <r>
          <rPr>
            <b/>
            <sz val="9"/>
            <color indexed="81"/>
            <rFont val="Segoe UI"/>
            <family val="2"/>
          </rPr>
          <t>dfboff:</t>
        </r>
        <r>
          <rPr>
            <sz val="9"/>
            <color indexed="81"/>
            <rFont val="Segoe UI"/>
            <family val="2"/>
          </rPr>
          <t xml:space="preserve">
Breve Relato é informações de uma determinada empresa.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2" authorId="0">
      <text>
        <r>
          <rPr>
            <b/>
            <sz val="9"/>
            <color indexed="81"/>
            <rFont val="Segoe UI"/>
            <family val="2"/>
          </rPr>
          <t>dfboff:</t>
        </r>
        <r>
          <rPr>
            <sz val="9"/>
            <color indexed="81"/>
            <rFont val="Segoe UI"/>
            <family val="2"/>
          </rPr>
          <t xml:space="preserve">
Breve Relato é informações de uma determinada empresa.
Até 3 folhas 20,00; 4 a 49 folhas 50,00; 49 para cima 100,00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3" authorId="0">
      <text>
        <r>
          <rPr>
            <b/>
            <sz val="9"/>
            <color indexed="81"/>
            <rFont val="Segoe UI"/>
            <family val="2"/>
          </rPr>
          <t>dfboff:</t>
        </r>
        <r>
          <rPr>
            <sz val="9"/>
            <color indexed="81"/>
            <rFont val="Segoe UI"/>
            <family val="2"/>
          </rPr>
          <t xml:space="preserve">
Breve Relato é informações de uma determinada empresa.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4" authorId="0">
      <text>
        <r>
          <rPr>
            <b/>
            <sz val="9"/>
            <color indexed="81"/>
            <rFont val="Segoe UI"/>
            <family val="2"/>
          </rPr>
          <t>dfboff:</t>
        </r>
        <r>
          <rPr>
            <sz val="9"/>
            <color indexed="81"/>
            <rFont val="Segoe UI"/>
            <family val="2"/>
          </rPr>
          <t xml:space="preserve">
Breve Relato é informações de uma determinada empresa.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5" authorId="0">
      <text>
        <r>
          <rPr>
            <b/>
            <sz val="9"/>
            <color indexed="81"/>
            <rFont val="Segoe UI"/>
            <family val="2"/>
          </rPr>
          <t>dfboff:</t>
        </r>
        <r>
          <rPr>
            <sz val="9"/>
            <color indexed="81"/>
            <rFont val="Segoe UI"/>
            <family val="2"/>
          </rPr>
          <t xml:space="preserve">
Breve Relato é informações de uma determinada empresa.
</t>
        </r>
        <r>
          <rPr>
            <b/>
            <sz val="9"/>
            <color indexed="81"/>
            <rFont val="Segoe UI"/>
            <family val="2"/>
          </rPr>
          <t>Dados Necessários da Pessoa Jurídica:</t>
        </r>
        <r>
          <rPr>
            <sz val="9"/>
            <color indexed="81"/>
            <rFont val="Segoe UI"/>
            <family val="2"/>
          </rPr>
          <t xml:space="preserve">
É necessário o NIRE da Empresa. 
NIRE: Número de Identificação (inscrição) da empresa no órgão
Nome completo – CNPJ
Cidade / Estado
</t>
        </r>
        <r>
          <rPr>
            <b/>
            <sz val="9"/>
            <color indexed="81"/>
            <rFont val="Segoe UI"/>
            <family val="2"/>
          </rPr>
          <t>As informações abaixo ajudam:</t>
        </r>
        <r>
          <rPr>
            <sz val="9"/>
            <color indexed="81"/>
            <rFont val="Segoe UI"/>
            <family val="2"/>
          </rPr>
          <t xml:space="preserve">
Endereço da Empresa / Ano da Empresa
Nome dos Sócios com CPF/RG Caso o cliente não possua o NIRE, será necessário solicitar a busca Verificar o procedimento na Junta Comercial do Estado.
ACRESCE CUSTA + DESPESAS
Pg. 32 Manual de Processo</t>
        </r>
      </text>
    </comment>
    <comment ref="D306"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07"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08"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09"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10"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11"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12" authorId="0">
      <text>
        <r>
          <rPr>
            <b/>
            <sz val="9"/>
            <color indexed="81"/>
            <rFont val="Segoe UI"/>
            <family val="2"/>
          </rPr>
          <t>dfboff:</t>
        </r>
        <r>
          <rPr>
            <sz val="9"/>
            <color indexed="81"/>
            <rFont val="Segoe UI"/>
            <family val="2"/>
          </rPr>
          <t xml:space="preserve">
É necessário solicitar o Breve Relato Completo p/ se obter a Fotocópia.
Prazo da junta 15 dias Breve Relato + 15 Dias Fotocópia</t>
        </r>
      </text>
    </comment>
    <comment ref="D313"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14"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15"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16"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17"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18"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19" authorId="0">
      <text>
        <r>
          <rPr>
            <b/>
            <sz val="9"/>
            <color indexed="81"/>
            <rFont val="Segoe UI"/>
            <family val="2"/>
          </rPr>
          <t>dfboff:</t>
        </r>
        <r>
          <rPr>
            <sz val="9"/>
            <color indexed="81"/>
            <rFont val="Segoe UI"/>
            <family val="2"/>
          </rPr>
          <t xml:space="preserve">
</t>
        </r>
        <r>
          <rPr>
            <b/>
            <sz val="9"/>
            <color indexed="81"/>
            <rFont val="Segoe UI"/>
            <family val="2"/>
          </rPr>
          <t>Órgão:</t>
        </r>
        <r>
          <rPr>
            <sz val="9"/>
            <color indexed="81"/>
            <rFont val="Segoe UI"/>
            <family val="2"/>
          </rPr>
          <t xml:space="preserve"> 
Prefeitura Solicitasse para ver o valor atual do imóvel (Quanto vale o imóvel) 
É necessário saber para qual fim é a certidão para que a prefeitura emita a mesma. (Exemplo: Compra e Venda do imóvel) 
</t>
        </r>
        <r>
          <rPr>
            <b/>
            <sz val="9"/>
            <color indexed="81"/>
            <rFont val="Segoe UI"/>
            <family val="2"/>
          </rPr>
          <t>Dados necessários:</t>
        </r>
        <r>
          <rPr>
            <sz val="9"/>
            <color indexed="81"/>
            <rFont val="Segoe UI"/>
            <family val="2"/>
          </rPr>
          <t xml:space="preserve"> Número do contribuinte do IPTU Cópia RG, CPF e do IPTU vigente
ACRESCE CUSTA + DESPESAS
Pg. 59 Manual de Processo</t>
        </r>
      </text>
    </comment>
    <comment ref="D320"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ACRESCE CUSTA + DESPESAS
Pg. 29 Manual de Processo</t>
        </r>
      </text>
    </comment>
    <comment ref="D321"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ACRESCE CUSTA + DESPESAS
Pg. 29 Manual de Processo</t>
        </r>
      </text>
    </comment>
    <comment ref="D322"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ACRESCE CUSTA + DESPESAS
Pg. 29 Manual de Processo</t>
        </r>
      </text>
    </comment>
    <comment ref="D323"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OBS: A NEGATIVA PODE SER EMITIDA ON LINE NO RS. BASTA TER A CÓPIA DO RG. CASO FOR EMITIR NEGATIVA </t>
        </r>
        <r>
          <rPr>
            <b/>
            <sz val="9"/>
            <color indexed="81"/>
            <rFont val="Segoe UI"/>
            <family val="2"/>
          </rPr>
          <t>COBRAR 10,00</t>
        </r>
        <r>
          <rPr>
            <sz val="9"/>
            <color indexed="81"/>
            <rFont val="Segoe UI"/>
            <family val="2"/>
          </rPr>
          <t xml:space="preserve">
ACRESCE CUSTA + DESPESAS
Pg. 29 Manual de Processo</t>
        </r>
      </text>
    </comment>
    <comment ref="D324"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OBS: A NEGATIVA PODE SER EMITIDA ON LINE NO RS. BASTA TER A CÓPIA DO RG. CASO FOR EMITIR NEGATIVA </t>
        </r>
        <r>
          <rPr>
            <b/>
            <sz val="9"/>
            <color indexed="81"/>
            <rFont val="Segoe UI"/>
            <family val="2"/>
          </rPr>
          <t>COBRAR 10,00</t>
        </r>
        <r>
          <rPr>
            <sz val="9"/>
            <color indexed="81"/>
            <rFont val="Segoe UI"/>
            <family val="2"/>
          </rPr>
          <t xml:space="preserve">
ACRESCE CUSTA + DESPESAS
Pg. 29 Manual de Processo</t>
        </r>
      </text>
    </comment>
    <comment ref="D325"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OBS: A NEGATIVA PODE SER EMITIDA ON LINE NO RS. BASTA TER A CÓPIA DO RG. CASO FOR EMITIR NEGATIVA </t>
        </r>
        <r>
          <rPr>
            <b/>
            <sz val="9"/>
            <color indexed="81"/>
            <rFont val="Segoe UI"/>
            <family val="2"/>
          </rPr>
          <t>COBRAR 10,00</t>
        </r>
        <r>
          <rPr>
            <sz val="9"/>
            <color indexed="81"/>
            <rFont val="Segoe UI"/>
            <family val="2"/>
          </rPr>
          <t xml:space="preserve">
ACRESCE CUSTA + DESPESAS
Pg. 29 Manual de Processo</t>
        </r>
      </text>
    </comment>
    <comment ref="D326" authorId="0">
      <text>
        <r>
          <rPr>
            <b/>
            <sz val="9"/>
            <color indexed="81"/>
            <rFont val="Segoe UI"/>
            <family val="2"/>
          </rPr>
          <t>dfboff:</t>
        </r>
        <r>
          <rPr>
            <sz val="9"/>
            <color indexed="81"/>
            <rFont val="Segoe UI"/>
            <family val="2"/>
          </rPr>
          <t xml:space="preserve">
Se consta ou não passagem criminal (Passagem pela Policia) contra o individuo.
</t>
        </r>
        <r>
          <rPr>
            <b/>
            <sz val="9"/>
            <color indexed="81"/>
            <rFont val="Segoe UI"/>
            <family val="2"/>
          </rPr>
          <t>Órgão:</t>
        </r>
        <r>
          <rPr>
            <sz val="9"/>
            <color indexed="81"/>
            <rFont val="Segoe UI"/>
            <family val="2"/>
          </rPr>
          <t xml:space="preserve"> Polícia Civil (Antecedentes Criminais Estadual) ou Polícia Federal (Antecedentes Criminais Federal) ou Fórum
</t>
        </r>
        <r>
          <rPr>
            <b/>
            <sz val="9"/>
            <color indexed="81"/>
            <rFont val="Segoe UI"/>
            <family val="2"/>
          </rPr>
          <t>Dados necessários:</t>
        </r>
        <r>
          <rPr>
            <sz val="9"/>
            <color indexed="81"/>
            <rFont val="Segoe UI"/>
            <family val="2"/>
          </rPr>
          <t xml:space="preserve"> 
Pessoa Física: Nome completo / RG / Órgão Emissor do RG Data de Expedição do RG/ Data de Nascimento: Natural de qual cidade/estado CPF/ Filiação Cidade e Estado de emissão desta certidão
Cópia Simples do RG e CPF
ACRESCE CUSTA + DESPESAS
Pg. 29 Manual de Processo</t>
        </r>
      </text>
    </comment>
    <comment ref="D327" authorId="0">
      <text>
        <r>
          <rPr>
            <b/>
            <sz val="9"/>
            <color indexed="81"/>
            <rFont val="Segoe UI"/>
            <family val="2"/>
          </rPr>
          <t>dfboff:</t>
        </r>
        <r>
          <rPr>
            <sz val="9"/>
            <color indexed="81"/>
            <rFont val="Segoe UI"/>
            <family val="2"/>
          </rPr>
          <t xml:space="preserve">
PF
http://www.dpf.gov.br/servicos/antecedentes-criminais
Utilizar Microsoft Explorer
Pg. 29 Manual de Processo</t>
        </r>
      </text>
    </comment>
    <comment ref="D328" authorId="0">
      <text>
        <r>
          <rPr>
            <b/>
            <sz val="9"/>
            <color indexed="81"/>
            <rFont val="Segoe UI"/>
            <family val="2"/>
          </rPr>
          <t>dfboff:</t>
        </r>
        <r>
          <rPr>
            <sz val="9"/>
            <color indexed="81"/>
            <rFont val="Segoe UI"/>
            <family val="2"/>
          </rPr>
          <t xml:space="preserve">
Certidão que demonstra a regularidade da empresa com o recolhimento dos impostos da União. 
</t>
        </r>
        <r>
          <rPr>
            <b/>
            <sz val="9"/>
            <color indexed="81"/>
            <rFont val="Segoe UI"/>
            <family val="2"/>
          </rPr>
          <t>Dados Necessários:</t>
        </r>
        <r>
          <rPr>
            <sz val="9"/>
            <color indexed="81"/>
            <rFont val="Segoe UI"/>
            <family val="2"/>
          </rPr>
          <t xml:space="preserve"> Nome Completo / CPF/CNPJ / Cidade e Estado
PF:
http://www.receita.fazenda.gov.br/Aplicacoes/ATSPO/Certidao/CndConjuntaInter/InformaNICertidao.asp?Tipo=2
PJ:
http://www.receita.fazenda.gov.br/Aplicacoes/ATSPO/Certidao/CndConjuntaInter/InformaNICertidao.asp?Tipo=1
Pg. 39 Manual de Processo
Em caso de apontamento é cobrado R$300,00 + o Serviço + Custas</t>
        </r>
      </text>
    </comment>
    <comment ref="D329" authorId="0">
      <text>
        <r>
          <rPr>
            <b/>
            <sz val="9"/>
            <color indexed="81"/>
            <rFont val="Segoe UI"/>
            <family val="2"/>
          </rPr>
          <t>dfboff:</t>
        </r>
        <r>
          <rPr>
            <sz val="9"/>
            <color indexed="81"/>
            <rFont val="Segoe UI"/>
            <family val="2"/>
          </rPr>
          <t xml:space="preserve">
Certidão que demonstra a regularidade da empresa com o recolhimento do imposto do INSS. Prazo de validade na certidão.
</t>
        </r>
        <r>
          <rPr>
            <b/>
            <sz val="9"/>
            <color indexed="81"/>
            <rFont val="Segoe UI"/>
            <family val="2"/>
          </rPr>
          <t>PJ:</t>
        </r>
        <r>
          <rPr>
            <sz val="9"/>
            <color indexed="81"/>
            <rFont val="Segoe UI"/>
            <family val="2"/>
          </rPr>
          <t xml:space="preserve">
Caso não seja emitida a certidão, colocar pendente no sistema e informar que precisa de procuração com firma reconhecida, cópia do RG simples do representante legal da empresa e do contrato social para, ir até a agência do INSS. O órgão emitirá extrato da dívida.
</t>
        </r>
        <r>
          <rPr>
            <b/>
            <sz val="9"/>
            <color indexed="81"/>
            <rFont val="Segoe UI"/>
            <family val="2"/>
          </rPr>
          <t>PF:</t>
        </r>
        <r>
          <rPr>
            <sz val="9"/>
            <color indexed="81"/>
            <rFont val="Segoe UI"/>
            <family val="2"/>
          </rPr>
          <t xml:space="preserve">
Caso não seja emitida a certidão e o cliente não tenha o CEI (Cadastro Especifico do INSS), colocar pendente no sistema e informar que precisa de procuração com firma reconhecida e cópia do RG simples para ir até a agência do INSS. O órgão emitirá a certidão de nada consta ou relação da dívida.
LINK: http://www.dataprev.gov.br/servicos/cnd1.htm
Pg. 37 Manual de Processos</t>
        </r>
      </text>
    </comment>
    <comment ref="D330" authorId="0">
      <text>
        <r>
          <rPr>
            <b/>
            <sz val="9"/>
            <color indexed="81"/>
            <rFont val="Segoe UI"/>
            <family val="2"/>
          </rPr>
          <t>dfboff:</t>
        </r>
        <r>
          <rPr>
            <sz val="9"/>
            <color indexed="81"/>
            <rFont val="Segoe UI"/>
            <family val="2"/>
          </rPr>
          <t xml:space="preserve">
Certidão que demonstra a regularidade da empresa com o recolhimento do FGTS de seus empregados. 
Pode ser retirada pelo site da Caixa Econômica Federal. 
</t>
        </r>
        <r>
          <rPr>
            <b/>
            <sz val="9"/>
            <color indexed="81"/>
            <rFont val="Segoe UI"/>
            <family val="2"/>
          </rPr>
          <t xml:space="preserve">Dados Necessários: </t>
        </r>
        <r>
          <rPr>
            <sz val="9"/>
            <color indexed="81"/>
            <rFont val="Segoe UI"/>
            <family val="2"/>
          </rPr>
          <t xml:space="preserve">
Pessoa Física: Nome Completo, CPF, RG e Nº CEI &gt; (cadastro especifica do INSS); E para qual finalidade é a certidão. 
</t>
        </r>
        <r>
          <rPr>
            <b/>
            <sz val="9"/>
            <color indexed="81"/>
            <rFont val="Segoe UI"/>
            <family val="2"/>
          </rPr>
          <t>Pessoa Jurídica:</t>
        </r>
        <r>
          <rPr>
            <sz val="9"/>
            <color indexed="81"/>
            <rFont val="Segoe UI"/>
            <family val="2"/>
          </rPr>
          <t xml:space="preserve"> Nome Completo, CNPJ e para qual finalidade é a certidão.
Necessário cópias do Rg e CPF, Procuração e Contrato Social
Em caso de apontamento é cobrado R$250,00 o Serviço + Custas.
LINK Acesso: https://www.sifge.caixa.gov.br/Cidadao/Crf/Crf/FgeCfSImprimirCrf.asp
Pg. 44 Manual de Processos</t>
        </r>
      </text>
    </comment>
    <comment ref="D331" authorId="0">
      <text>
        <r>
          <rPr>
            <b/>
            <sz val="9"/>
            <color indexed="81"/>
            <rFont val="Segoe UI"/>
            <family val="2"/>
          </rPr>
          <t>dfboff:</t>
        </r>
        <r>
          <rPr>
            <sz val="9"/>
            <color indexed="81"/>
            <rFont val="Segoe UI"/>
            <family val="2"/>
          </rPr>
          <t xml:space="preserve">
Certidão que traz informações cadastrais do lançamento de IPTU de um determinado imóvel. Para requerer este tipo de certidão é necessário que o imóvel esteja cadastrado junto a Secretaria de Finanças, com o respectivo número de contribuinte (Número de cadastro do IPTU, conhecido como SQL). Quaisquer informações constantes dos lançamentos de IPTU do imóvel podem ser certificadas, seja do exercício corrente ou de exercício anteriores. Por se tratar de certidão tributária, SOMENTE são certificáveis os dados constantes do cadastro imobiliário da Secretaria de Finanças, cuja base é o lançamento do IPTU.
</t>
        </r>
        <r>
          <rPr>
            <b/>
            <sz val="9"/>
            <color indexed="81"/>
            <rFont val="Segoe UI"/>
            <family val="2"/>
          </rPr>
          <t xml:space="preserve">Dados Necessários: 
</t>
        </r>
        <r>
          <rPr>
            <sz val="9"/>
            <color indexed="81"/>
            <rFont val="Segoe UI"/>
            <family val="2"/>
          </rPr>
          <t>(Número de cadastro do IPTU, conhecido como SQL).
Pg. 57  Manual de Processos</t>
        </r>
      </text>
    </comment>
    <comment ref="D332" authorId="0">
      <text>
        <r>
          <rPr>
            <b/>
            <sz val="9"/>
            <color indexed="81"/>
            <rFont val="Segoe UI"/>
            <family val="2"/>
          </rPr>
          <t>dfboff:</t>
        </r>
        <r>
          <rPr>
            <sz val="9"/>
            <color indexed="81"/>
            <rFont val="Segoe UI"/>
            <family val="2"/>
          </rPr>
          <t xml:space="preserve">
Certidão que traz informações cadastrais do lançamento de IPTU de um determinado imóvel. Para requerer este tipo de certidão é necessário que o imóvel esteja cadastrado junto a Secretaria de Finanças, com o respectivo número de contribuinte (Número de cadastro do IPTU, conhecido como SQL). Quaisquer informações constantes dos lançamentos de IPTU do imóvel podem ser certificadas, seja do exercício corrente ou de exercício anteriores. Por se tratar de certidão tributária, SOMENTE são certificáveis os dados constantes do cadastro imobiliário da Secretaria de Finanças, cuja base é o lançamento do IPTU.
</t>
        </r>
        <r>
          <rPr>
            <b/>
            <sz val="9"/>
            <color indexed="81"/>
            <rFont val="Segoe UI"/>
            <family val="2"/>
          </rPr>
          <t xml:space="preserve">Dados Necessários: 
</t>
        </r>
        <r>
          <rPr>
            <sz val="9"/>
            <color indexed="81"/>
            <rFont val="Segoe UI"/>
            <family val="2"/>
          </rPr>
          <t>(Número de cadastro do IPTU, conhecido como SQL).
Pg. 57  Manual de Processos</t>
        </r>
      </text>
    </comment>
    <comment ref="D333" authorId="0">
      <text>
        <r>
          <rPr>
            <b/>
            <sz val="9"/>
            <color indexed="81"/>
            <rFont val="Segoe UI"/>
            <family val="2"/>
          </rPr>
          <t>dfboff:</t>
        </r>
        <r>
          <rPr>
            <sz val="9"/>
            <color indexed="81"/>
            <rFont val="Segoe UI"/>
            <family val="2"/>
          </rPr>
          <t xml:space="preserve">
Certidão que traz informações cadastrais do lançamento de IPTU de um determinado imóvel. Para requerer este tipo de certidão é necessário que o imóvel esteja cadastrado junto a Secretaria de Finanças, com o respectivo número de contribuinte (Número de cadastro do IPTU, conhecido como SQL). Quaisquer informações constantes dos lançamentos de IPTU do imóvel podem ser certificadas, seja do exercício corrente ou de exercício anteriores. Por se tratar de certidão tributária, SOMENTE são certificáveis os dados constantes do cadastro imobiliário da Secretaria de Finanças, cuja base é o lançamento do IPTU.
</t>
        </r>
        <r>
          <rPr>
            <b/>
            <sz val="9"/>
            <color indexed="81"/>
            <rFont val="Segoe UI"/>
            <family val="2"/>
          </rPr>
          <t xml:space="preserve">Dados Necessários: 
</t>
        </r>
        <r>
          <rPr>
            <sz val="9"/>
            <color indexed="81"/>
            <rFont val="Segoe UI"/>
            <family val="2"/>
          </rPr>
          <t>(Número de cadastro do IPTU, conhecido como SQL).
Pg. 57  Manual de Processos</t>
        </r>
      </text>
    </comment>
    <comment ref="D334" authorId="0">
      <text>
        <r>
          <rPr>
            <b/>
            <sz val="9"/>
            <color indexed="81"/>
            <rFont val="Segoe UI"/>
            <family val="2"/>
          </rPr>
          <t>dfboff:</t>
        </r>
        <r>
          <rPr>
            <sz val="9"/>
            <color indexed="81"/>
            <rFont val="Segoe UI"/>
            <family val="2"/>
          </rPr>
          <t xml:space="preserve">
Certidão que traz informações cadastrais do lançamento de IPTU de um determinado imóvel. Para requerer este tipo de certidão é necessário que o imóvel esteja cadastrado junto a Secretaria de Finanças, com o respectivo número de contribuinte (Número de cadastro do IPTU, conhecido como SQL). Quaisquer informações constantes dos lançamentos de IPTU do imóvel podem ser certificadas, seja do exercício corrente ou de exercício anteriores. Por se tratar de certidão tributária, SOMENTE são certificáveis os dados constantes do cadastro imobiliário da Secretaria de Finanças, cuja base é o lançamento do IPTU.
</t>
        </r>
        <r>
          <rPr>
            <b/>
            <sz val="9"/>
            <color indexed="81"/>
            <rFont val="Segoe UI"/>
            <family val="2"/>
          </rPr>
          <t xml:space="preserve">Dados Necessários: 
</t>
        </r>
        <r>
          <rPr>
            <sz val="9"/>
            <color indexed="81"/>
            <rFont val="Segoe UI"/>
            <family val="2"/>
          </rPr>
          <t>(Número de cadastro do IPTU, conhecido como SQL).
Pg. 57  Manual de Processos</t>
        </r>
      </text>
    </comment>
    <comment ref="D335" authorId="0">
      <text>
        <r>
          <rPr>
            <b/>
            <sz val="9"/>
            <color indexed="81"/>
            <rFont val="Segoe UI"/>
            <family val="2"/>
          </rPr>
          <t>dfboff:</t>
        </r>
        <r>
          <rPr>
            <sz val="9"/>
            <color indexed="81"/>
            <rFont val="Segoe UI"/>
            <family val="2"/>
          </rPr>
          <t xml:space="preserve">
Esta certidão é emitida informando se existe ou não dívida ativa de tributos estaduais (ICM, ICMS, IPVA, ITBI, ITCMD, AIR e CAUSA MORTIS) junto à Secretaria da Fazenda.
No RS o serviço é digital. Se pesquisa a situação fiscal tendo em mãos o CPF e o CNPJ, porém pode demorar até 24h o prazo para emissão.
Consultar a Secretaria da Fazenda para ver o procedimento, pois existem alterações.
</t>
        </r>
        <r>
          <rPr>
            <b/>
            <sz val="9"/>
            <color indexed="81"/>
            <rFont val="Segoe UI"/>
            <family val="2"/>
          </rPr>
          <t>Observação:</t>
        </r>
        <r>
          <rPr>
            <sz val="9"/>
            <color indexed="81"/>
            <rFont val="Segoe UI"/>
            <family val="2"/>
          </rPr>
          <t xml:space="preserve"> Solicitar a informação do cliente para qual finalidade necessita a certidão.
Pode ser necessário Requerimento, DECA, Procuração e cópia de RG
 Pg. 56 Manual de Processos</t>
        </r>
      </text>
    </comment>
    <comment ref="D336" authorId="0">
      <text>
        <r>
          <rPr>
            <b/>
            <sz val="9"/>
            <color indexed="81"/>
            <rFont val="Segoe UI"/>
            <family val="2"/>
          </rPr>
          <t>dfboff:</t>
        </r>
        <r>
          <rPr>
            <sz val="9"/>
            <color indexed="81"/>
            <rFont val="Segoe UI"/>
            <family val="2"/>
          </rPr>
          <t xml:space="preserve">
Esta certidão é emitida informando se existe ou não dívida ativa de tributos estaduais (ICM, ICMS, IPVA, ITBI, ITCMD, AIR e CAUSA MORTIS) junto à Secretaria da Fazenda.
No RS o serviço é digital. Se pesquisa a situação fiscal tendo em mãos o CPF e o CNPJ, porém pode demorar até 24h o prazo para emissão.
Consultar a Secretaria da Fazenda para ver o procedimento, pois existem alterações.
</t>
        </r>
        <r>
          <rPr>
            <b/>
            <sz val="9"/>
            <color indexed="81"/>
            <rFont val="Segoe UI"/>
            <family val="2"/>
          </rPr>
          <t>Observação:</t>
        </r>
        <r>
          <rPr>
            <sz val="9"/>
            <color indexed="81"/>
            <rFont val="Segoe UI"/>
            <family val="2"/>
          </rPr>
          <t xml:space="preserve"> Solicitar a informação do cliente para qual finalidade necessita a certidão.
Pode ser necessário Requerimento, DECA, Procuração e cópia de RG
 Pg. 56 Manual de Processos</t>
        </r>
      </text>
    </comment>
    <comment ref="D337" authorId="0">
      <text>
        <r>
          <rPr>
            <b/>
            <sz val="9"/>
            <color indexed="81"/>
            <rFont val="Segoe UI"/>
            <family val="2"/>
          </rPr>
          <t>dfboff:</t>
        </r>
        <r>
          <rPr>
            <sz val="9"/>
            <color indexed="81"/>
            <rFont val="Segoe UI"/>
            <family val="2"/>
          </rPr>
          <t xml:space="preserve">
Consultar a Secretaria da Fazenda para ver o procedimento, pois existem alterações.
</t>
        </r>
        <r>
          <rPr>
            <b/>
            <sz val="9"/>
            <color indexed="81"/>
            <rFont val="Segoe UI"/>
            <family val="2"/>
          </rPr>
          <t>Observação:</t>
        </r>
        <r>
          <rPr>
            <sz val="9"/>
            <color indexed="81"/>
            <rFont val="Segoe UI"/>
            <family val="2"/>
          </rPr>
          <t xml:space="preserve"> Solicitar a informação do cliente para qual finalidade necessita a certidão.
Pode ser necessário requerimento, DECA, Procuração e Copia de RG
 Pg. 56 Manual de Processos</t>
        </r>
      </text>
    </comment>
    <comment ref="D338" authorId="0">
      <text>
        <r>
          <rPr>
            <b/>
            <sz val="9"/>
            <color indexed="81"/>
            <rFont val="Segoe UI"/>
            <family val="2"/>
          </rPr>
          <t>dfboff:</t>
        </r>
        <r>
          <rPr>
            <sz val="9"/>
            <color indexed="81"/>
            <rFont val="Segoe UI"/>
            <family val="2"/>
          </rPr>
          <t xml:space="preserve">
Consultar a Secretaria da Fazenda para ver o procedimento, pois existem alterações.
</t>
        </r>
        <r>
          <rPr>
            <b/>
            <sz val="9"/>
            <color indexed="81"/>
            <rFont val="Segoe UI"/>
            <family val="2"/>
          </rPr>
          <t>Observação:</t>
        </r>
        <r>
          <rPr>
            <sz val="9"/>
            <color indexed="81"/>
            <rFont val="Segoe UI"/>
            <family val="2"/>
          </rPr>
          <t xml:space="preserve"> Solicitar a informação do cliente para qual finalidade necessita a certidão.
Pode ser necessário requerimento, DECA, Procuração e Copia de RG
 Pg. 56 Manual de Processos</t>
        </r>
      </text>
    </comment>
    <comment ref="D339" authorId="0">
      <text>
        <r>
          <rPr>
            <b/>
            <sz val="9"/>
            <color indexed="81"/>
            <rFont val="Segoe UI"/>
            <family val="2"/>
          </rPr>
          <t>dfboff:</t>
        </r>
        <r>
          <rPr>
            <sz val="9"/>
            <color indexed="81"/>
            <rFont val="Segoe UI"/>
            <family val="2"/>
          </rPr>
          <t xml:space="preserve">
</t>
        </r>
        <r>
          <rPr>
            <b/>
            <sz val="9"/>
            <color indexed="81"/>
            <rFont val="Segoe UI"/>
            <family val="2"/>
          </rPr>
          <t>Observação:</t>
        </r>
        <r>
          <rPr>
            <sz val="9"/>
            <color indexed="81"/>
            <rFont val="Segoe UI"/>
            <family val="2"/>
          </rPr>
          <t xml:space="preserve"> Solicitar a informação do cliente para qual finalidade necessita a certidão.
Pode ser necessário requerimento, DECA, Procuração e Copia de RG
</t>
        </r>
      </text>
    </comment>
    <comment ref="D340" authorId="0">
      <text>
        <r>
          <rPr>
            <b/>
            <sz val="9"/>
            <color indexed="81"/>
            <rFont val="Segoe UI"/>
            <family val="2"/>
          </rPr>
          <t>dfboff:</t>
        </r>
        <r>
          <rPr>
            <sz val="9"/>
            <color indexed="81"/>
            <rFont val="Segoe UI"/>
            <family val="2"/>
          </rPr>
          <t xml:space="preserve">
</t>
        </r>
        <r>
          <rPr>
            <b/>
            <sz val="9"/>
            <color indexed="81"/>
            <rFont val="Segoe UI"/>
            <family val="2"/>
          </rPr>
          <t>Observação:</t>
        </r>
        <r>
          <rPr>
            <sz val="9"/>
            <color indexed="81"/>
            <rFont val="Segoe UI"/>
            <family val="2"/>
          </rPr>
          <t xml:space="preserve"> Solicitar a informação do cliente para qual finalidade necessita a certidão.
Pode ser necessário requerimento, DECA, Procuração e Copia de RG
</t>
        </r>
      </text>
    </comment>
    <comment ref="D341" authorId="0">
      <text>
        <r>
          <rPr>
            <b/>
            <sz val="9"/>
            <color indexed="81"/>
            <rFont val="Segoe UI"/>
            <family val="2"/>
          </rPr>
          <t>dfboff:</t>
        </r>
        <r>
          <rPr>
            <sz val="9"/>
            <color indexed="81"/>
            <rFont val="Segoe UI"/>
            <family val="2"/>
          </rPr>
          <t xml:space="preserve">
Órgão: Tribunal Militar Federal
Certidão Online: http://www.stm.gov.br/index2.php Dados Necessários: Nome Completo / CPF / Data Nascimento / Filiação Opção: Certidão Negativa Opção: Emitir Certidão
http://www.stm.jus.br/publicacoes/certidao-negativa/emitir-certidao</t>
        </r>
      </text>
    </comment>
    <comment ref="D342" authorId="0">
      <text>
        <r>
          <rPr>
            <b/>
            <sz val="9"/>
            <color indexed="81"/>
            <rFont val="Segoe UI"/>
            <family val="2"/>
          </rPr>
          <t>dfboff:</t>
        </r>
        <r>
          <rPr>
            <sz val="9"/>
            <color indexed="81"/>
            <rFont val="Segoe UI"/>
            <family val="2"/>
          </rPr>
          <t xml:space="preserve">
Compete à Justiça Militar Estadual processar e julgar os militares dos Estados, nos crimes militares definidos em lei e as ações judiciais contra atos disciplinares militares ressalvadas a competência do júri quando a vítima for civil, cabendo ao tribunal competente decidir sobre a perda do posto e da patente dos oficiais e da graduação das praças. 
</t>
        </r>
        <r>
          <rPr>
            <b/>
            <sz val="9"/>
            <color indexed="81"/>
            <rFont val="Segoe UI"/>
            <family val="2"/>
          </rPr>
          <t>Finalidade:</t>
        </r>
        <r>
          <rPr>
            <sz val="9"/>
            <color indexed="81"/>
            <rFont val="Segoe UI"/>
            <family val="2"/>
          </rPr>
          <t xml:space="preserve"> Para fins pessoais, civil, eleitoral e concurso público, </t>
        </r>
        <r>
          <rPr>
            <b/>
            <sz val="9"/>
            <color indexed="81"/>
            <rFont val="Segoe UI"/>
            <family val="2"/>
          </rPr>
          <t>Observação:</t>
        </r>
        <r>
          <rPr>
            <sz val="9"/>
            <color indexed="81"/>
            <rFont val="Segoe UI"/>
            <family val="2"/>
          </rPr>
          <t xml:space="preserve"> Consultar qual procedimento no órgão, pois existem mudanças. Dados Necessários: Informar a finalidade desta certidão Cópia do RG / CPF simples e bem legível da pessoa Procuração com firma reconhecida
SOLICITA VIA INTERNET E EM CASO POSITIVO RETIRA EM SANTA MARIA, PASSO FUNDO OU PORTO ALEGRE
http://www.tjmrs.jus.br/certidao/solic_certidao.asp</t>
        </r>
      </text>
    </comment>
    <comment ref="D343" authorId="0">
      <text>
        <r>
          <rPr>
            <b/>
            <sz val="9"/>
            <color indexed="81"/>
            <rFont val="Segoe UI"/>
            <family val="2"/>
          </rPr>
          <t>dfboff:</t>
        </r>
        <r>
          <rPr>
            <sz val="9"/>
            <color indexed="81"/>
            <rFont val="Segoe UI"/>
            <family val="2"/>
          </rPr>
          <t xml:space="preserve">
Compete à Justiça Militar Estadual processar e julgar os militares dos Estados, nos crimes militares definidos em lei e as ações judiciais contra atos disciplinares militares ressalvadas a competência do júri quando a vítima for civil, cabendo ao tribunal competente decidir sobre a perda do posto e da patente dos oficiais e da graduação das praças. 
</t>
        </r>
        <r>
          <rPr>
            <b/>
            <sz val="9"/>
            <color indexed="81"/>
            <rFont val="Segoe UI"/>
            <family val="2"/>
          </rPr>
          <t>Finalidade:</t>
        </r>
        <r>
          <rPr>
            <sz val="9"/>
            <color indexed="81"/>
            <rFont val="Segoe UI"/>
            <family val="2"/>
          </rPr>
          <t xml:space="preserve"> Para fins pessoais, civil, eleitoral e concurso público, </t>
        </r>
        <r>
          <rPr>
            <b/>
            <sz val="9"/>
            <color indexed="81"/>
            <rFont val="Segoe UI"/>
            <family val="2"/>
          </rPr>
          <t>Observação:</t>
        </r>
        <r>
          <rPr>
            <sz val="9"/>
            <color indexed="81"/>
            <rFont val="Segoe UI"/>
            <family val="2"/>
          </rPr>
          <t xml:space="preserve"> Consultar qual procedimento no órgão, pois existem mudanças. Dados Necessários: Informar a finalidade desta certidão Cópia do RG / CPF simples e bem legível da pessoa Procuração com firma reconhecida</t>
        </r>
      </text>
    </comment>
    <comment ref="D344" authorId="0">
      <text>
        <r>
          <rPr>
            <b/>
            <sz val="9"/>
            <color indexed="81"/>
            <rFont val="Segoe UI"/>
            <family val="2"/>
          </rPr>
          <t>dfboff:</t>
        </r>
        <r>
          <rPr>
            <sz val="9"/>
            <color indexed="81"/>
            <rFont val="Segoe UI"/>
            <family val="2"/>
          </rPr>
          <t xml:space="preserve">
Calcular custos considerando valores cobrados np CCFácil SERASA
O custo é por consulta por CPF ou CNPJ
http://www.ccfacil.com.br/
18,80 - PF
20,00 - PJ</t>
        </r>
      </text>
    </comment>
    <comment ref="D345" authorId="0">
      <text>
        <r>
          <rPr>
            <b/>
            <sz val="9"/>
            <color indexed="81"/>
            <rFont val="Segoe UI"/>
            <family val="2"/>
          </rPr>
          <t>dfboff:</t>
        </r>
        <r>
          <rPr>
            <sz val="9"/>
            <color indexed="81"/>
            <rFont val="Segoe UI"/>
            <family val="2"/>
          </rPr>
          <t xml:space="preserve">
</t>
        </r>
        <r>
          <rPr>
            <b/>
            <sz val="9"/>
            <color indexed="81"/>
            <rFont val="Segoe UI"/>
            <family val="2"/>
          </rPr>
          <t>O que é necessário para a Baixa de Hipoteca:</t>
        </r>
        <r>
          <rPr>
            <sz val="9"/>
            <color indexed="81"/>
            <rFont val="Segoe UI"/>
            <family val="2"/>
          </rPr>
          <t xml:space="preserve"> O documento que comprove esta baixa, encaminhar para o cartório de registro de imóveis onde será feita uma averbação de Baixa de Hipoteca na matrícula do imóvel.
O cliente deve nos enviar os documentos para encaminharmos ao Cartório de Registro de Imóveis. 
</t>
        </r>
        <r>
          <rPr>
            <b/>
            <sz val="9"/>
            <color indexed="81"/>
            <rFont val="Segoe UI"/>
            <family val="2"/>
          </rPr>
          <t>Dados Necessários:</t>
        </r>
        <r>
          <rPr>
            <sz val="9"/>
            <color indexed="81"/>
            <rFont val="Segoe UI"/>
            <family val="2"/>
          </rPr>
          <t xml:space="preserve"> Pessoa Física / Jurídica: Nome Completo / CPF/CNPJ Cidade/ Estado e</t>
        </r>
        <r>
          <rPr>
            <b/>
            <sz val="9"/>
            <color indexed="81"/>
            <rFont val="Segoe UI"/>
            <family val="2"/>
          </rPr>
          <t xml:space="preserve"> Qual o Cartório de Imóveis </t>
        </r>
        <r>
          <rPr>
            <sz val="9"/>
            <color indexed="81"/>
            <rFont val="Segoe UI"/>
            <family val="2"/>
          </rPr>
          <t xml:space="preserve">
</t>
        </r>
        <r>
          <rPr>
            <b/>
            <sz val="9"/>
            <color indexed="81"/>
            <rFont val="Segoe UI"/>
            <family val="2"/>
          </rPr>
          <t xml:space="preserve">Ligar no cartório e verificar o procedimento. </t>
        </r>
        <r>
          <rPr>
            <sz val="9"/>
            <color indexed="81"/>
            <rFont val="Segoe UI"/>
            <family val="2"/>
          </rPr>
          <t xml:space="preserve">
</t>
        </r>
        <r>
          <rPr>
            <b/>
            <sz val="9"/>
            <color indexed="81"/>
            <rFont val="Segoe UI"/>
            <family val="2"/>
          </rPr>
          <t>Dica:</t>
        </r>
        <r>
          <rPr>
            <sz val="9"/>
            <color indexed="81"/>
            <rFont val="Segoe UI"/>
            <family val="2"/>
          </rPr>
          <t xml:space="preserve"> Normalmente o Cartório analisa o documento e após, informa custas
 Pg. 31 Manual de Processos</t>
        </r>
      </text>
    </comment>
    <comment ref="D346" authorId="0">
      <text>
        <r>
          <rPr>
            <b/>
            <sz val="9"/>
            <color indexed="81"/>
            <rFont val="Segoe UI"/>
            <family val="2"/>
          </rPr>
          <t>dfboff:</t>
        </r>
        <r>
          <rPr>
            <sz val="9"/>
            <color indexed="81"/>
            <rFont val="Segoe UI"/>
            <family val="2"/>
          </rPr>
          <t xml:space="preserve">
Confirmar com o cliente de qual comarca deseja a certidão. 
</t>
        </r>
        <r>
          <rPr>
            <b/>
            <sz val="9"/>
            <color indexed="81"/>
            <rFont val="Segoe UI"/>
            <family val="2"/>
          </rPr>
          <t xml:space="preserve">Órgão: </t>
        </r>
        <r>
          <rPr>
            <sz val="9"/>
            <color indexed="81"/>
            <rFont val="Segoe UI"/>
            <family val="2"/>
          </rPr>
          <t>Cartório Notas ou Cartório de Imóveis</t>
        </r>
        <r>
          <rPr>
            <b/>
            <sz val="9"/>
            <color indexed="81"/>
            <rFont val="Segoe UI"/>
            <family val="2"/>
          </rPr>
          <t xml:space="preserve"> 
Dados Necessários: 
Nome Completo: / 
Filiação: / 
Cônjuge: 
Data do Casamento: 
Cidade: 
Estado: 
Cartório: 
Livro: / 
Folha: 
Data do Pacto:</t>
        </r>
        <r>
          <rPr>
            <sz val="9"/>
            <color indexed="81"/>
            <rFont val="Segoe UI"/>
            <family val="2"/>
          </rPr>
          <t xml:space="preserve">
 Pg. 53 Manual de Processos</t>
        </r>
      </text>
    </comment>
    <comment ref="D347" authorId="0">
      <text>
        <r>
          <rPr>
            <b/>
            <sz val="9"/>
            <color indexed="81"/>
            <rFont val="Segoe UI"/>
            <family val="2"/>
          </rPr>
          <t>dfboff:</t>
        </r>
        <r>
          <rPr>
            <sz val="9"/>
            <color indexed="81"/>
            <rFont val="Segoe UI"/>
            <family val="2"/>
          </rPr>
          <t xml:space="preserve">
Confirmar com o cliente de qual comarca deseja a certidão. 
</t>
        </r>
        <r>
          <rPr>
            <b/>
            <sz val="9"/>
            <color indexed="81"/>
            <rFont val="Segoe UI"/>
            <family val="2"/>
          </rPr>
          <t xml:space="preserve">Órgão: </t>
        </r>
        <r>
          <rPr>
            <sz val="9"/>
            <color indexed="81"/>
            <rFont val="Segoe UI"/>
            <family val="2"/>
          </rPr>
          <t>Cartório Notas ou Cartório de Imóveis</t>
        </r>
        <r>
          <rPr>
            <b/>
            <sz val="9"/>
            <color indexed="81"/>
            <rFont val="Segoe UI"/>
            <family val="2"/>
          </rPr>
          <t xml:space="preserve"> 
Dados Necessários: 
Nome Completo: / 
Filiação: / 
Cônjuge: 
Data do Casamento: 
Cidade: 
Estado: 
Cartório: 
Livro: / 
Folha: 
Data do Pacto:</t>
        </r>
        <r>
          <rPr>
            <sz val="9"/>
            <color indexed="81"/>
            <rFont val="Segoe UI"/>
            <family val="2"/>
          </rPr>
          <t xml:space="preserve">
 Pg. 53 Manual de Processos</t>
        </r>
      </text>
    </comment>
    <comment ref="D348" authorId="0">
      <text>
        <r>
          <rPr>
            <b/>
            <sz val="9"/>
            <color indexed="81"/>
            <rFont val="Segoe UI"/>
            <family val="2"/>
          </rPr>
          <t>dfboff:</t>
        </r>
        <r>
          <rPr>
            <sz val="9"/>
            <color indexed="81"/>
            <rFont val="Segoe UI"/>
            <family val="2"/>
          </rPr>
          <t xml:space="preserve">
Confirmar com o cliente de qual comarca deseja a certidão. 
</t>
        </r>
        <r>
          <rPr>
            <b/>
            <sz val="9"/>
            <color indexed="81"/>
            <rFont val="Segoe UI"/>
            <family val="2"/>
          </rPr>
          <t xml:space="preserve">Órgão: </t>
        </r>
        <r>
          <rPr>
            <sz val="9"/>
            <color indexed="81"/>
            <rFont val="Segoe UI"/>
            <family val="2"/>
          </rPr>
          <t>Cartório Notas ou Cartório de Imóveis</t>
        </r>
        <r>
          <rPr>
            <b/>
            <sz val="9"/>
            <color indexed="81"/>
            <rFont val="Segoe UI"/>
            <family val="2"/>
          </rPr>
          <t xml:space="preserve"> 
Dados Necessários: 
Nome Completo: / 
Filiação: / 
Cônjuge: 
Data do Casamento: 
Cidade: 
Estado: 
Cartório: 
Livro: / 
Folha: 
Data do Pacto:</t>
        </r>
        <r>
          <rPr>
            <sz val="9"/>
            <color indexed="81"/>
            <rFont val="Segoe UI"/>
            <family val="2"/>
          </rPr>
          <t xml:space="preserve">
 Pg. 53 Manual de Processos</t>
        </r>
      </text>
    </comment>
    <comment ref="D349" authorId="0">
      <text>
        <r>
          <rPr>
            <b/>
            <sz val="9"/>
            <color indexed="81"/>
            <rFont val="Segoe UI"/>
            <family val="2"/>
          </rPr>
          <t>dfboff:</t>
        </r>
        <r>
          <rPr>
            <sz val="9"/>
            <color indexed="81"/>
            <rFont val="Segoe UI"/>
            <family val="2"/>
          </rPr>
          <t xml:space="preserve">
Confirmar com o cliente de qual comarca deseja a certidão. 
</t>
        </r>
        <r>
          <rPr>
            <b/>
            <sz val="9"/>
            <color indexed="81"/>
            <rFont val="Segoe UI"/>
            <family val="2"/>
          </rPr>
          <t xml:space="preserve">Órgão: </t>
        </r>
        <r>
          <rPr>
            <sz val="9"/>
            <color indexed="81"/>
            <rFont val="Segoe UI"/>
            <family val="2"/>
          </rPr>
          <t>Cartório Notas ou Cartório de Imóveis</t>
        </r>
        <r>
          <rPr>
            <b/>
            <sz val="9"/>
            <color indexed="81"/>
            <rFont val="Segoe UI"/>
            <family val="2"/>
          </rPr>
          <t xml:space="preserve"> 
Dados Necessários: 
Nome Completo: / 
Filiação: / 
Cônjuge: 
Data do Casamento: 
Cidade: 
Estado: 
Cartório: 
Livro: / 
Folha: 
Data do Pacto:</t>
        </r>
        <r>
          <rPr>
            <sz val="9"/>
            <color indexed="81"/>
            <rFont val="Segoe UI"/>
            <family val="2"/>
          </rPr>
          <t xml:space="preserve">
 Pg. 53 Manual de Processos</t>
        </r>
      </text>
    </comment>
    <comment ref="D350" authorId="0">
      <text>
        <r>
          <rPr>
            <b/>
            <sz val="9"/>
            <color indexed="81"/>
            <rFont val="Segoe UI"/>
            <family val="2"/>
          </rPr>
          <t>dfboff:</t>
        </r>
        <r>
          <rPr>
            <sz val="9"/>
            <color indexed="81"/>
            <rFont val="Segoe UI"/>
            <family val="2"/>
          </rPr>
          <t xml:space="preserve">
Confirmar com o cliente de qual comarca deseja a certidão. 
</t>
        </r>
        <r>
          <rPr>
            <b/>
            <sz val="9"/>
            <color indexed="81"/>
            <rFont val="Segoe UI"/>
            <family val="2"/>
          </rPr>
          <t xml:space="preserve">Órgão: </t>
        </r>
        <r>
          <rPr>
            <sz val="9"/>
            <color indexed="81"/>
            <rFont val="Segoe UI"/>
            <family val="2"/>
          </rPr>
          <t>Cartório Notas ou Cartório de Imóveis</t>
        </r>
        <r>
          <rPr>
            <b/>
            <sz val="9"/>
            <color indexed="81"/>
            <rFont val="Segoe UI"/>
            <family val="2"/>
          </rPr>
          <t xml:space="preserve"> 
Dados Necessários: 
Nome Completo: / 
Filiação: / 
Cônjuge: 
Data do Casamento: 
Cidade: 
Estado: 
Cartório: 
Livro: / 
Folha: 
Data do Pacto:</t>
        </r>
        <r>
          <rPr>
            <sz val="9"/>
            <color indexed="81"/>
            <rFont val="Segoe UI"/>
            <family val="2"/>
          </rPr>
          <t xml:space="preserve">
 Pg. 53 Manual de Processos</t>
        </r>
      </text>
    </comment>
    <comment ref="D351" authorId="0">
      <text>
        <r>
          <rPr>
            <b/>
            <sz val="9"/>
            <color indexed="81"/>
            <rFont val="Segoe UI"/>
            <family val="2"/>
          </rPr>
          <t>dfboff:</t>
        </r>
        <r>
          <rPr>
            <sz val="9"/>
            <color indexed="81"/>
            <rFont val="Segoe UI"/>
            <family val="2"/>
          </rPr>
          <t xml:space="preserve">
</t>
        </r>
        <r>
          <rPr>
            <b/>
            <sz val="9"/>
            <color indexed="81"/>
            <rFont val="Segoe UI"/>
            <family val="2"/>
          </rPr>
          <t xml:space="preserve">Dados Necessários: 
</t>
        </r>
        <r>
          <rPr>
            <sz val="9"/>
            <color indexed="81"/>
            <rFont val="Segoe UI"/>
            <family val="2"/>
          </rPr>
          <t>O cliente deve nos enviar os documentos para encaminharmos ao Cartório de Registro de Imóveis.</t>
        </r>
        <r>
          <rPr>
            <b/>
            <sz val="9"/>
            <color indexed="81"/>
            <rFont val="Segoe UI"/>
            <family val="2"/>
          </rPr>
          <t xml:space="preserve"> 
Nº Matrícula 
Qual o Cartório de imóveis: 
Cidade / Estado 
A finalidade da averbação 
OBS:</t>
        </r>
        <r>
          <rPr>
            <sz val="9"/>
            <color indexed="81"/>
            <rFont val="Segoe UI"/>
            <family val="2"/>
          </rPr>
          <t xml:space="preserve"> Valor de 19,37 se a averbação não tiver valor declarad. Caso tenha valor, DEVE ser consultado a tabela.</t>
        </r>
        <r>
          <rPr>
            <b/>
            <sz val="9"/>
            <color indexed="81"/>
            <rFont val="Segoe UI"/>
            <family val="2"/>
          </rPr>
          <t xml:space="preserve">
Entrar em contato com o cartório e verificar o procedimento e ele informar as custas.</t>
        </r>
        <r>
          <rPr>
            <sz val="9"/>
            <color indexed="81"/>
            <rFont val="Segoe UI"/>
            <family val="2"/>
          </rPr>
          <t xml:space="preserve">
 Pg. 30 Manual de Processos</t>
        </r>
      </text>
    </comment>
    <comment ref="D352" authorId="0">
      <text>
        <r>
          <rPr>
            <b/>
            <sz val="9"/>
            <color indexed="81"/>
            <rFont val="Segoe UI"/>
            <family val="2"/>
          </rPr>
          <t>dfboff:</t>
        </r>
        <r>
          <rPr>
            <sz val="9"/>
            <color indexed="81"/>
            <rFont val="Segoe UI"/>
            <family val="2"/>
          </rPr>
          <t xml:space="preserve">
</t>
        </r>
        <r>
          <rPr>
            <b/>
            <sz val="9"/>
            <color indexed="81"/>
            <rFont val="Segoe UI"/>
            <family val="2"/>
          </rPr>
          <t xml:space="preserve">Dados Necessários: 
</t>
        </r>
        <r>
          <rPr>
            <sz val="9"/>
            <color indexed="81"/>
            <rFont val="Segoe UI"/>
            <family val="2"/>
          </rPr>
          <t>O cliente deve nos enviar os documentos para encaminharmos ao Cartório de Registro de Imóveis.</t>
        </r>
        <r>
          <rPr>
            <b/>
            <sz val="9"/>
            <color indexed="81"/>
            <rFont val="Segoe UI"/>
            <family val="2"/>
          </rPr>
          <t xml:space="preserve"> 
Nº Matrícula 
Qual o Cartório de imóveis: 
Cidade / Estado 
A finalidade da averbação 
Entrar em contato com o cartório e verificar o procedimento e ele informar as custas.</t>
        </r>
        <r>
          <rPr>
            <sz val="9"/>
            <color indexed="81"/>
            <rFont val="Segoe UI"/>
            <family val="2"/>
          </rPr>
          <t xml:space="preserve">
 Pg. 30 Manual de Processos</t>
        </r>
      </text>
    </comment>
    <comment ref="D353" authorId="0">
      <text>
        <r>
          <rPr>
            <b/>
            <sz val="9"/>
            <color indexed="81"/>
            <rFont val="Segoe UI"/>
            <family val="2"/>
          </rPr>
          <t>dfboff:</t>
        </r>
        <r>
          <rPr>
            <sz val="9"/>
            <color indexed="81"/>
            <rFont val="Segoe UI"/>
            <family val="2"/>
          </rPr>
          <t xml:space="preserve">
</t>
        </r>
        <r>
          <rPr>
            <b/>
            <sz val="9"/>
            <color indexed="81"/>
            <rFont val="Segoe UI"/>
            <family val="2"/>
          </rPr>
          <t xml:space="preserve">Dados Necessários: 
</t>
        </r>
        <r>
          <rPr>
            <sz val="9"/>
            <color indexed="81"/>
            <rFont val="Segoe UI"/>
            <family val="2"/>
          </rPr>
          <t>O cliente deve nos enviar os documentos para encaminharmos ao Cartório de Registro de Imóveis.</t>
        </r>
        <r>
          <rPr>
            <b/>
            <sz val="9"/>
            <color indexed="81"/>
            <rFont val="Segoe UI"/>
            <family val="2"/>
          </rPr>
          <t xml:space="preserve"> 
Nº Matrícula 
Qual o Cartório de imóveis: 
Cidade / Estado 
A finalidade da averbação 
Entrar em contato com o cartório e verificar o procedimento e ele informar as custas.</t>
        </r>
        <r>
          <rPr>
            <sz val="9"/>
            <color indexed="81"/>
            <rFont val="Segoe UI"/>
            <family val="2"/>
          </rPr>
          <t xml:space="preserve">
 Pg. 30 Manual de Processos</t>
        </r>
      </text>
    </comment>
    <comment ref="D354" authorId="0">
      <text>
        <r>
          <rPr>
            <b/>
            <sz val="9"/>
            <color indexed="81"/>
            <rFont val="Segoe UI"/>
            <family val="2"/>
          </rPr>
          <t>dfboff:</t>
        </r>
        <r>
          <rPr>
            <sz val="9"/>
            <color indexed="81"/>
            <rFont val="Segoe UI"/>
            <family val="2"/>
          </rPr>
          <t xml:space="preserve">
</t>
        </r>
        <r>
          <rPr>
            <b/>
            <sz val="9"/>
            <color indexed="81"/>
            <rFont val="Segoe UI"/>
            <family val="2"/>
          </rPr>
          <t xml:space="preserve">Dados Necessários: 
</t>
        </r>
        <r>
          <rPr>
            <sz val="9"/>
            <color indexed="81"/>
            <rFont val="Segoe UI"/>
            <family val="2"/>
          </rPr>
          <t>O cliente deve nos enviar os documentos para encaminharmos ao Cartório de Registro de Imóveis.</t>
        </r>
        <r>
          <rPr>
            <b/>
            <sz val="9"/>
            <color indexed="81"/>
            <rFont val="Segoe UI"/>
            <family val="2"/>
          </rPr>
          <t xml:space="preserve"> 
Nº Matrícula 
Qual o Cartório de imóveis: 
Cidade / Estado 
A finalidade da averbação 
Entrar em contato com o cartório e verificar o procedimento e ele informar as custas.</t>
        </r>
        <r>
          <rPr>
            <sz val="9"/>
            <color indexed="81"/>
            <rFont val="Segoe UI"/>
            <family val="2"/>
          </rPr>
          <t xml:space="preserve">
 Pg. 30 Manual de Processos</t>
        </r>
      </text>
    </comment>
    <comment ref="D355" authorId="0">
      <text>
        <r>
          <rPr>
            <b/>
            <sz val="9"/>
            <color indexed="81"/>
            <rFont val="Segoe UI"/>
            <family val="2"/>
          </rPr>
          <t>dfboff:</t>
        </r>
        <r>
          <rPr>
            <sz val="9"/>
            <color indexed="81"/>
            <rFont val="Segoe UI"/>
            <family val="2"/>
          </rPr>
          <t xml:space="preserve">
</t>
        </r>
        <r>
          <rPr>
            <b/>
            <sz val="9"/>
            <color indexed="81"/>
            <rFont val="Segoe UI"/>
            <family val="2"/>
          </rPr>
          <t xml:space="preserve">Dados Necessários: 
</t>
        </r>
        <r>
          <rPr>
            <sz val="9"/>
            <color indexed="81"/>
            <rFont val="Segoe UI"/>
            <family val="2"/>
          </rPr>
          <t>O cliente deve nos enviar os documentos para encaminharmos ao Cartório de Registro de Imóveis.</t>
        </r>
        <r>
          <rPr>
            <b/>
            <sz val="9"/>
            <color indexed="81"/>
            <rFont val="Segoe UI"/>
            <family val="2"/>
          </rPr>
          <t xml:space="preserve"> 
Nº Matrícula 
Qual o Cartório de imóveis: 
Cidade / Estado 
A finalidade da averbação 
Entrar em contato com o cartório e verificar o procedimento e ele informar as custas.</t>
        </r>
        <r>
          <rPr>
            <sz val="9"/>
            <color indexed="81"/>
            <rFont val="Segoe UI"/>
            <family val="2"/>
          </rPr>
          <t xml:space="preserve">
 Pg. 30 Manual de Processos</t>
        </r>
      </text>
    </comment>
    <comment ref="D356" authorId="0">
      <text>
        <r>
          <rPr>
            <b/>
            <sz val="9"/>
            <color indexed="81"/>
            <rFont val="Segoe UI"/>
            <family val="2"/>
          </rPr>
          <t>dfboff:</t>
        </r>
        <r>
          <rPr>
            <sz val="9"/>
            <color indexed="81"/>
            <rFont val="Segoe UI"/>
            <family val="2"/>
          </rPr>
          <t xml:space="preserve">
Para saber se existe ou não veículos em nome de pessoa física ou jurídica. 
</t>
        </r>
        <r>
          <rPr>
            <b/>
            <sz val="9"/>
            <color indexed="81"/>
            <rFont val="Segoe UI"/>
            <family val="2"/>
          </rPr>
          <t>Dados Necessários</t>
        </r>
        <r>
          <rPr>
            <sz val="9"/>
            <color indexed="81"/>
            <rFont val="Segoe UI"/>
            <family val="2"/>
          </rPr>
          <t xml:space="preserve">: 
Pessoa Física / Jurídica
Nome completo, 
CPF/CNPJ 
Consultar o Detran, pois somente pessoal (credenciado), como despachantes, tem acesso a este tipo de informação.
Caso não conste nada em nome do pesquisado emitimos uma declaração informando esse resultado.
</t>
        </r>
        <r>
          <rPr>
            <b/>
            <sz val="9"/>
            <color indexed="81"/>
            <rFont val="Segoe UI"/>
            <family val="2"/>
          </rPr>
          <t>CASO POSITIVA O CUSTO DA CERTIDÃO É 7,20 + DILIGÊNCIA</t>
        </r>
        <r>
          <rPr>
            <sz val="9"/>
            <color indexed="81"/>
            <rFont val="Segoe UI"/>
            <family val="2"/>
          </rPr>
          <t xml:space="preserve">
Pg. 59 - Manual Processo
</t>
        </r>
      </text>
    </comment>
    <comment ref="D357" authorId="0">
      <text>
        <r>
          <rPr>
            <b/>
            <sz val="9"/>
            <color indexed="81"/>
            <rFont val="Segoe UI"/>
            <family val="2"/>
          </rPr>
          <t>dfboff:</t>
        </r>
        <r>
          <rPr>
            <sz val="9"/>
            <color indexed="81"/>
            <rFont val="Segoe UI"/>
            <family val="2"/>
          </rPr>
          <t xml:space="preserve">
Para saber se existe ou não veículos em nome de pessoa física ou jurídica. 
</t>
        </r>
        <r>
          <rPr>
            <b/>
            <sz val="9"/>
            <color indexed="81"/>
            <rFont val="Segoe UI"/>
            <family val="2"/>
          </rPr>
          <t>Dados Necessários</t>
        </r>
        <r>
          <rPr>
            <sz val="9"/>
            <color indexed="81"/>
            <rFont val="Segoe UI"/>
            <family val="2"/>
          </rPr>
          <t xml:space="preserve">: 
Pessoa Física / Jurídica
Nome completo, 
CPF/CNPJ 
Consultar o Detran, pois somente pessoal (credenciado), como despachantes, tem acesso a este tipo de informação.
Caso não conste nada em nome do pesquisado emitimos uma declaração informando esse resultado.
</t>
        </r>
        <r>
          <rPr>
            <b/>
            <sz val="9"/>
            <color indexed="81"/>
            <rFont val="Segoe UI"/>
            <family val="2"/>
          </rPr>
          <t>CASO POSITIVA O CUSTO DA CERTIDÃO É 7,20 + DILIGÊNCIA</t>
        </r>
        <r>
          <rPr>
            <sz val="9"/>
            <color indexed="81"/>
            <rFont val="Segoe UI"/>
            <family val="2"/>
          </rPr>
          <t xml:space="preserve">
SE NEGATIVA PREENCHER MODELO DE OFÍCIO E COBRAR 10,00.
Pg. 59 - Manual Processo
</t>
        </r>
      </text>
    </comment>
    <comment ref="D358"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59"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
EM CAXIAS SOMENTE NOTIFICAÇÃO PESSOAL. PARA ORÇAR DEVE TER O NOME COMPLETO E ENDEREÇO BEM COMO O VALOR DO TÍTULO...</t>
        </r>
        <r>
          <rPr>
            <sz val="9"/>
            <color indexed="81"/>
            <rFont val="Segoe UI"/>
            <family val="2"/>
          </rPr>
          <t xml:space="preserve">
Exige documentação do cliente / 03 vias Originais da Notificação
Caso seja solicitado Notificação Pessoal Acrescer + 05% no valor
 Pg. 62 Manual de Processos</t>
        </r>
      </text>
    </comment>
    <comment ref="D360"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1"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2"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3"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4"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5"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6" authorId="0">
      <text>
        <r>
          <rPr>
            <b/>
            <sz val="9"/>
            <color indexed="81"/>
            <rFont val="Segoe UI"/>
            <family val="2"/>
          </rPr>
          <t>dfboff:</t>
        </r>
        <r>
          <rPr>
            <sz val="9"/>
            <color indexed="81"/>
            <rFont val="Segoe UI"/>
            <family val="2"/>
          </rPr>
          <t xml:space="preserve">
</t>
        </r>
        <r>
          <rPr>
            <b/>
            <sz val="9"/>
            <color indexed="81"/>
            <rFont val="Segoe UI"/>
            <family val="2"/>
          </rPr>
          <t>Tipos de Notificações:</t>
        </r>
        <r>
          <rPr>
            <sz val="9"/>
            <color indexed="81"/>
            <rFont val="Segoe UI"/>
            <family val="2"/>
          </rPr>
          <t xml:space="preserve"> 
Notificação via AR – Cartório encaminha a notificação pelo correio por carta registrada; 
Notificação Pessoal – Irá um funcionário do cartório pessoalmente até o notificado entregar a notificação, colhendo a assinatura do mesmo. 
O cartório nos devolve a notificação com a informação se a pessoa foi notificada ou não e assim devolvemos ao cliente. 
</t>
        </r>
        <r>
          <rPr>
            <b/>
            <sz val="9"/>
            <color indexed="81"/>
            <rFont val="Segoe UI"/>
            <family val="2"/>
          </rPr>
          <t>Atenção: Quem notifica é o Cartório</t>
        </r>
        <r>
          <rPr>
            <sz val="9"/>
            <color indexed="81"/>
            <rFont val="Segoe UI"/>
            <family val="2"/>
          </rPr>
          <t xml:space="preserve">
Exige documentação do cliente / 03 vias Originais da Notificação
Caso seja solicitado Notificação Pessoal Acrescer + 05% no valor
 Pg. 62 Manual de Processos</t>
        </r>
      </text>
    </comment>
    <comment ref="D367" authorId="0">
      <text>
        <r>
          <rPr>
            <b/>
            <sz val="9"/>
            <color indexed="81"/>
            <rFont val="Segoe UI"/>
            <family val="2"/>
          </rPr>
          <t>dfboff:</t>
        </r>
        <r>
          <rPr>
            <sz val="9"/>
            <color indexed="81"/>
            <rFont val="Segoe UI"/>
            <family val="2"/>
          </rPr>
          <t xml:space="preserve">
</t>
        </r>
        <r>
          <rPr>
            <b/>
            <sz val="9"/>
            <color indexed="81"/>
            <rFont val="Segoe UI"/>
            <family val="2"/>
          </rPr>
          <t xml:space="preserve">
</t>
        </r>
        <r>
          <rPr>
            <sz val="9"/>
            <color indexed="81"/>
            <rFont val="Segoe UI"/>
            <family val="2"/>
          </rPr>
          <t xml:space="preserve">Exige documentação do cliente. 
</t>
        </r>
      </text>
    </comment>
    <comment ref="D368" authorId="0">
      <text>
        <r>
          <rPr>
            <b/>
            <sz val="9"/>
            <color indexed="81"/>
            <rFont val="Segoe UI"/>
            <family val="2"/>
          </rPr>
          <t>dfboff:</t>
        </r>
        <r>
          <rPr>
            <sz val="9"/>
            <color indexed="81"/>
            <rFont val="Segoe UI"/>
            <family val="2"/>
          </rPr>
          <t xml:space="preserve">
</t>
        </r>
        <r>
          <rPr>
            <b/>
            <sz val="9"/>
            <color indexed="81"/>
            <rFont val="Segoe UI"/>
            <family val="2"/>
          </rPr>
          <t xml:space="preserve">
</t>
        </r>
        <r>
          <rPr>
            <sz val="9"/>
            <color indexed="81"/>
            <rFont val="Segoe UI"/>
            <family val="2"/>
          </rPr>
          <t xml:space="preserve">Exige documentação do cliente. 
</t>
        </r>
      </text>
    </comment>
    <comment ref="D369" authorId="0">
      <text>
        <r>
          <rPr>
            <b/>
            <sz val="9"/>
            <color indexed="81"/>
            <rFont val="Segoe UI"/>
            <family val="2"/>
          </rPr>
          <t>dfboff:</t>
        </r>
        <r>
          <rPr>
            <sz val="9"/>
            <color indexed="81"/>
            <rFont val="Segoe UI"/>
            <family val="2"/>
          </rPr>
          <t xml:space="preserve">
</t>
        </r>
        <r>
          <rPr>
            <b/>
            <sz val="9"/>
            <color indexed="81"/>
            <rFont val="Segoe UI"/>
            <family val="2"/>
          </rPr>
          <t xml:space="preserve">
</t>
        </r>
        <r>
          <rPr>
            <sz val="9"/>
            <color indexed="81"/>
            <rFont val="Segoe UI"/>
            <family val="2"/>
          </rPr>
          <t xml:space="preserve">Exige documentação do cliente. 
</t>
        </r>
      </text>
    </comment>
    <comment ref="D370" authorId="0">
      <text>
        <r>
          <rPr>
            <b/>
            <sz val="9"/>
            <color indexed="81"/>
            <rFont val="Segoe UI"/>
            <family val="2"/>
          </rPr>
          <t>dfboff:</t>
        </r>
        <r>
          <rPr>
            <sz val="9"/>
            <color indexed="81"/>
            <rFont val="Segoe UI"/>
            <family val="2"/>
          </rPr>
          <t xml:space="preserve">
</t>
        </r>
        <r>
          <rPr>
            <b/>
            <sz val="9"/>
            <color indexed="81"/>
            <rFont val="Segoe UI"/>
            <family val="2"/>
          </rPr>
          <t xml:space="preserve">
</t>
        </r>
        <r>
          <rPr>
            <sz val="9"/>
            <color indexed="81"/>
            <rFont val="Segoe UI"/>
            <family val="2"/>
          </rPr>
          <t xml:space="preserve">Exige documentação do cliente. 
</t>
        </r>
      </text>
    </comment>
  </commentList>
</comments>
</file>

<file path=xl/comments4.xml><?xml version="1.0" encoding="utf-8"?>
<comments xmlns="http://schemas.openxmlformats.org/spreadsheetml/2006/main">
  <authors>
    <author>dfboff</author>
  </authors>
  <commentList>
    <comment ref="D13" authorId="0">
      <text>
        <r>
          <rPr>
            <b/>
            <sz val="9"/>
            <color indexed="81"/>
            <rFont val="Segoe UI"/>
            <family val="2"/>
          </rPr>
          <t xml:space="preserve">dfboff:
</t>
        </r>
        <r>
          <rPr>
            <sz val="9"/>
            <color indexed="81"/>
            <rFont val="Segoe UI"/>
            <family val="2"/>
          </rPr>
          <t>Preço médio do custo do documento no cartório.</t>
        </r>
      </text>
    </comment>
    <comment ref="E13" authorId="0">
      <text>
        <r>
          <rPr>
            <b/>
            <sz val="9"/>
            <color indexed="81"/>
            <rFont val="Segoe UI"/>
            <family val="2"/>
          </rPr>
          <t>dfboff:</t>
        </r>
        <r>
          <rPr>
            <sz val="9"/>
            <color indexed="81"/>
            <rFont val="Segoe UI"/>
            <family val="2"/>
          </rPr>
          <t xml:space="preserve">
Custos honorários. Padrão de 35,00 inter-rede</t>
        </r>
      </text>
    </comment>
    <comment ref="F13" authorId="0">
      <text>
        <r>
          <rPr>
            <b/>
            <sz val="9"/>
            <color indexed="81"/>
            <rFont val="Segoe UI"/>
            <family val="2"/>
          </rPr>
          <t xml:space="preserve">dfboff:
</t>
        </r>
        <r>
          <rPr>
            <sz val="9"/>
            <color indexed="81"/>
            <rFont val="Segoe UI"/>
            <family val="2"/>
          </rPr>
          <t>Considerando custo descrito na tabela de Custos de Carta Registrada com AR.</t>
        </r>
      </text>
    </comment>
    <comment ref="I13" authorId="0">
      <text>
        <r>
          <rPr>
            <b/>
            <sz val="9"/>
            <color indexed="81"/>
            <rFont val="Segoe UI"/>
            <family val="2"/>
          </rPr>
          <t>dfboff:</t>
        </r>
        <r>
          <rPr>
            <sz val="9"/>
            <color indexed="81"/>
            <rFont val="Segoe UI"/>
            <family val="2"/>
          </rPr>
          <t xml:space="preserve">
Incluso no custo unitário o valor da postagem.</t>
        </r>
      </text>
    </comment>
    <comment ref="S13" authorId="0">
      <text>
        <r>
          <rPr>
            <b/>
            <sz val="9"/>
            <color indexed="81"/>
            <rFont val="Segoe UI"/>
            <family val="2"/>
          </rPr>
          <t>dfboff:</t>
        </r>
        <r>
          <rPr>
            <sz val="9"/>
            <color indexed="81"/>
            <rFont val="Segoe UI"/>
            <family val="2"/>
          </rPr>
          <t xml:space="preserve">
Considerando preços do Cartório Expresso</t>
        </r>
      </text>
    </comment>
    <comment ref="D23" authorId="0">
      <text>
        <r>
          <rPr>
            <b/>
            <sz val="9"/>
            <color indexed="81"/>
            <rFont val="Segoe UI"/>
            <family val="2"/>
          </rPr>
          <t xml:space="preserve">dfboff:
</t>
        </r>
        <r>
          <rPr>
            <sz val="9"/>
            <color indexed="81"/>
            <rFont val="Segoe UI"/>
            <family val="2"/>
          </rPr>
          <t>Preço médio do custo do documento no cartório.</t>
        </r>
      </text>
    </comment>
    <comment ref="E23" authorId="0">
      <text>
        <r>
          <rPr>
            <b/>
            <sz val="9"/>
            <color indexed="81"/>
            <rFont val="Segoe UI"/>
            <family val="2"/>
          </rPr>
          <t>dfboff:</t>
        </r>
        <r>
          <rPr>
            <sz val="9"/>
            <color indexed="81"/>
            <rFont val="Segoe UI"/>
            <family val="2"/>
          </rPr>
          <t xml:space="preserve">
Custos honorários. Padrão de 35,00 inter-rede</t>
        </r>
      </text>
    </comment>
    <comment ref="F23" authorId="0">
      <text>
        <r>
          <rPr>
            <b/>
            <sz val="9"/>
            <color indexed="81"/>
            <rFont val="Segoe UI"/>
            <family val="2"/>
          </rPr>
          <t xml:space="preserve">dfboff:
</t>
        </r>
        <r>
          <rPr>
            <sz val="9"/>
            <color indexed="81"/>
            <rFont val="Segoe UI"/>
            <family val="2"/>
          </rPr>
          <t>Considerando custo descrito na tabela de Custos de Carta Registrada com AR.</t>
        </r>
      </text>
    </comment>
    <comment ref="I23" authorId="0">
      <text>
        <r>
          <rPr>
            <b/>
            <sz val="9"/>
            <color indexed="81"/>
            <rFont val="Segoe UI"/>
            <family val="2"/>
          </rPr>
          <t>dfboff:</t>
        </r>
        <r>
          <rPr>
            <sz val="9"/>
            <color indexed="81"/>
            <rFont val="Segoe UI"/>
            <family val="2"/>
          </rPr>
          <t xml:space="preserve">
Incluso no custo unitário o valor da postagem.</t>
        </r>
      </text>
    </comment>
    <comment ref="S23" authorId="0">
      <text>
        <r>
          <rPr>
            <b/>
            <sz val="9"/>
            <color indexed="81"/>
            <rFont val="Segoe UI"/>
            <family val="2"/>
          </rPr>
          <t>dfboff:</t>
        </r>
        <r>
          <rPr>
            <sz val="9"/>
            <color indexed="81"/>
            <rFont val="Segoe UI"/>
            <family val="2"/>
          </rPr>
          <t xml:space="preserve">
Considerando preços do Cartório Expresso</t>
        </r>
      </text>
    </comment>
    <comment ref="D33" authorId="0">
      <text>
        <r>
          <rPr>
            <b/>
            <sz val="9"/>
            <color indexed="81"/>
            <rFont val="Segoe UI"/>
            <family val="2"/>
          </rPr>
          <t xml:space="preserve">dfboff:
</t>
        </r>
        <r>
          <rPr>
            <sz val="9"/>
            <color indexed="81"/>
            <rFont val="Segoe UI"/>
            <family val="2"/>
          </rPr>
          <t>Preço médio do custo do documento no cartório.</t>
        </r>
      </text>
    </comment>
    <comment ref="E33" authorId="0">
      <text>
        <r>
          <rPr>
            <b/>
            <sz val="9"/>
            <color indexed="81"/>
            <rFont val="Segoe UI"/>
            <family val="2"/>
          </rPr>
          <t>dfboff:</t>
        </r>
        <r>
          <rPr>
            <sz val="9"/>
            <color indexed="81"/>
            <rFont val="Segoe UI"/>
            <family val="2"/>
          </rPr>
          <t xml:space="preserve">
Custos honorários. Padrão de 35,00 inter-rede</t>
        </r>
      </text>
    </comment>
    <comment ref="F33" authorId="0">
      <text>
        <r>
          <rPr>
            <b/>
            <sz val="9"/>
            <color indexed="81"/>
            <rFont val="Segoe UI"/>
            <family val="2"/>
          </rPr>
          <t xml:space="preserve">dfboff:
</t>
        </r>
        <r>
          <rPr>
            <sz val="9"/>
            <color indexed="81"/>
            <rFont val="Segoe UI"/>
            <family val="2"/>
          </rPr>
          <t>Considerando custo descrito na tabela de Custos de Carta Registrada com AR.</t>
        </r>
      </text>
    </comment>
    <comment ref="I33" authorId="0">
      <text>
        <r>
          <rPr>
            <b/>
            <sz val="9"/>
            <color indexed="81"/>
            <rFont val="Segoe UI"/>
            <family val="2"/>
          </rPr>
          <t>dfboff:</t>
        </r>
        <r>
          <rPr>
            <sz val="9"/>
            <color indexed="81"/>
            <rFont val="Segoe UI"/>
            <family val="2"/>
          </rPr>
          <t xml:space="preserve">
Incluso no custo unitário o valor da postagem.</t>
        </r>
      </text>
    </comment>
    <comment ref="S33" authorId="0">
      <text>
        <r>
          <rPr>
            <b/>
            <sz val="9"/>
            <color indexed="81"/>
            <rFont val="Segoe UI"/>
            <family val="2"/>
          </rPr>
          <t>dfboff:</t>
        </r>
        <r>
          <rPr>
            <sz val="9"/>
            <color indexed="81"/>
            <rFont val="Segoe UI"/>
            <family val="2"/>
          </rPr>
          <t xml:space="preserve">
Considerando preços do Cartório Expresso</t>
        </r>
      </text>
    </comment>
    <comment ref="C36" authorId="0">
      <text>
        <r>
          <rPr>
            <b/>
            <sz val="9"/>
            <color indexed="81"/>
            <rFont val="Segoe UI"/>
            <family val="2"/>
          </rPr>
          <t>dfboff:</t>
        </r>
        <r>
          <rPr>
            <sz val="9"/>
            <color indexed="81"/>
            <rFont val="Segoe UI"/>
            <family val="2"/>
          </rPr>
          <t xml:space="preserve">
Valor na tabela referente a busca em três cartórios.
A busca direto em 1 cartório é 18,60.</t>
        </r>
      </text>
    </comment>
    <comment ref="B43" authorId="0">
      <text>
        <r>
          <rPr>
            <b/>
            <sz val="9"/>
            <color indexed="81"/>
            <rFont val="Segoe UI"/>
            <family val="2"/>
          </rPr>
          <t>dfboff:</t>
        </r>
        <r>
          <rPr>
            <sz val="9"/>
            <color indexed="81"/>
            <rFont val="Segoe UI"/>
            <family val="2"/>
          </rPr>
          <t xml:space="preserve">
cobrar 10% do valor negociado + Custas e Despesas + Certidão + Cancelamento de acordo com a tabela de cancamento.</t>
        </r>
      </text>
    </comment>
    <comment ref="D44" authorId="0">
      <text>
        <r>
          <rPr>
            <b/>
            <sz val="9"/>
            <color indexed="81"/>
            <rFont val="Segoe UI"/>
            <family val="2"/>
          </rPr>
          <t xml:space="preserve">dfboff:
</t>
        </r>
        <r>
          <rPr>
            <sz val="9"/>
            <color indexed="81"/>
            <rFont val="Segoe UI"/>
            <family val="2"/>
          </rPr>
          <t>Preço médio do custo do documento no cartório.</t>
        </r>
      </text>
    </comment>
    <comment ref="E44" authorId="0">
      <text>
        <r>
          <rPr>
            <b/>
            <sz val="9"/>
            <color indexed="81"/>
            <rFont val="Segoe UI"/>
            <family val="2"/>
          </rPr>
          <t>dfboff:</t>
        </r>
        <r>
          <rPr>
            <sz val="9"/>
            <color indexed="81"/>
            <rFont val="Segoe UI"/>
            <family val="2"/>
          </rPr>
          <t xml:space="preserve">
Custos honorários. Padrão de 35,00 inter-rede</t>
        </r>
      </text>
    </comment>
    <comment ref="F44" authorId="0">
      <text>
        <r>
          <rPr>
            <b/>
            <sz val="9"/>
            <color indexed="81"/>
            <rFont val="Segoe UI"/>
            <family val="2"/>
          </rPr>
          <t xml:space="preserve">dfboff:
</t>
        </r>
        <r>
          <rPr>
            <sz val="9"/>
            <color indexed="81"/>
            <rFont val="Segoe UI"/>
            <family val="2"/>
          </rPr>
          <t>Considerando custo descrito na tabela de Custos de Carta Registrada com AR.</t>
        </r>
      </text>
    </comment>
    <comment ref="I44" authorId="0">
      <text>
        <r>
          <rPr>
            <b/>
            <sz val="9"/>
            <color indexed="81"/>
            <rFont val="Segoe UI"/>
            <family val="2"/>
          </rPr>
          <t>dfboff:</t>
        </r>
        <r>
          <rPr>
            <sz val="9"/>
            <color indexed="81"/>
            <rFont val="Segoe UI"/>
            <family val="2"/>
          </rPr>
          <t xml:space="preserve">
Incluso no custo unitário o valor da postagem.</t>
        </r>
      </text>
    </comment>
    <comment ref="S44" authorId="0">
      <text>
        <r>
          <rPr>
            <b/>
            <sz val="9"/>
            <color indexed="81"/>
            <rFont val="Segoe UI"/>
            <family val="2"/>
          </rPr>
          <t>dfboff:</t>
        </r>
        <r>
          <rPr>
            <sz val="9"/>
            <color indexed="81"/>
            <rFont val="Segoe UI"/>
            <family val="2"/>
          </rPr>
          <t xml:space="preserve">
Considerando preços do Cartório Expresso</t>
        </r>
      </text>
    </comment>
    <comment ref="C47" authorId="0">
      <text>
        <r>
          <rPr>
            <b/>
            <sz val="9"/>
            <color indexed="81"/>
            <rFont val="Segoe UI"/>
            <family val="2"/>
          </rPr>
          <t>dfboff:</t>
        </r>
        <r>
          <rPr>
            <sz val="9"/>
            <color indexed="81"/>
            <rFont val="Segoe UI"/>
            <family val="2"/>
          </rPr>
          <t xml:space="preserve">
Valor na tabela referente a busca em três cartórios.
A busca direto em 1 cartório é 18,60.</t>
        </r>
      </text>
    </comment>
    <comment ref="D55" authorId="0">
      <text>
        <r>
          <rPr>
            <b/>
            <sz val="9"/>
            <color indexed="81"/>
            <rFont val="Segoe UI"/>
            <family val="2"/>
          </rPr>
          <t xml:space="preserve">dfboff:
</t>
        </r>
        <r>
          <rPr>
            <sz val="9"/>
            <color indexed="81"/>
            <rFont val="Segoe UI"/>
            <family val="2"/>
          </rPr>
          <t>Preço médio do custo do documento no cartório.</t>
        </r>
      </text>
    </comment>
    <comment ref="E55" authorId="0">
      <text>
        <r>
          <rPr>
            <b/>
            <sz val="9"/>
            <color indexed="81"/>
            <rFont val="Segoe UI"/>
            <family val="2"/>
          </rPr>
          <t>dfboff:</t>
        </r>
        <r>
          <rPr>
            <sz val="9"/>
            <color indexed="81"/>
            <rFont val="Segoe UI"/>
            <family val="2"/>
          </rPr>
          <t xml:space="preserve">
Custos honorários. Padrão de 35,00 inter-rede</t>
        </r>
      </text>
    </comment>
    <comment ref="F55" authorId="0">
      <text>
        <r>
          <rPr>
            <b/>
            <sz val="9"/>
            <color indexed="81"/>
            <rFont val="Segoe UI"/>
            <family val="2"/>
          </rPr>
          <t xml:space="preserve">dfboff:
</t>
        </r>
        <r>
          <rPr>
            <sz val="9"/>
            <color indexed="81"/>
            <rFont val="Segoe UI"/>
            <family val="2"/>
          </rPr>
          <t>Considerando custo descrito na tabela de Custos de Carta Registrada com AR.</t>
        </r>
      </text>
    </comment>
    <comment ref="I55" authorId="0">
      <text>
        <r>
          <rPr>
            <b/>
            <sz val="9"/>
            <color indexed="81"/>
            <rFont val="Segoe UI"/>
            <family val="2"/>
          </rPr>
          <t>dfboff:</t>
        </r>
        <r>
          <rPr>
            <sz val="9"/>
            <color indexed="81"/>
            <rFont val="Segoe UI"/>
            <family val="2"/>
          </rPr>
          <t xml:space="preserve">
Incluso no custo unitário o valor da postagem.</t>
        </r>
      </text>
    </comment>
    <comment ref="S55" authorId="0">
      <text>
        <r>
          <rPr>
            <b/>
            <sz val="9"/>
            <color indexed="81"/>
            <rFont val="Segoe UI"/>
            <family val="2"/>
          </rPr>
          <t>dfboff:</t>
        </r>
        <r>
          <rPr>
            <sz val="9"/>
            <color indexed="81"/>
            <rFont val="Segoe UI"/>
            <family val="2"/>
          </rPr>
          <t xml:space="preserve">
Considerando preços do Cartório Expresso</t>
        </r>
      </text>
    </comment>
  </commentList>
</comments>
</file>

<file path=xl/comments5.xml><?xml version="1.0" encoding="utf-8"?>
<comments xmlns="http://schemas.openxmlformats.org/spreadsheetml/2006/main">
  <authors>
    <author>dfboff</author>
  </authors>
  <commentList>
    <comment ref="D14" authorId="0">
      <text>
        <r>
          <rPr>
            <b/>
            <sz val="9"/>
            <color indexed="81"/>
            <rFont val="Segoe UI"/>
            <family val="2"/>
          </rPr>
          <t xml:space="preserve">dfboff:
</t>
        </r>
        <r>
          <rPr>
            <sz val="9"/>
            <color indexed="81"/>
            <rFont val="Segoe UI"/>
            <family val="2"/>
          </rPr>
          <t>Preço médio do custo do documento no cartório.</t>
        </r>
      </text>
    </comment>
    <comment ref="E14" authorId="0">
      <text>
        <r>
          <rPr>
            <b/>
            <sz val="9"/>
            <color indexed="81"/>
            <rFont val="Segoe UI"/>
            <family val="2"/>
          </rPr>
          <t>dfboff:</t>
        </r>
        <r>
          <rPr>
            <sz val="9"/>
            <color indexed="81"/>
            <rFont val="Segoe UI"/>
            <family val="2"/>
          </rPr>
          <t xml:space="preserve">
Custos honorários. Padrão de 35,00 inter-rede</t>
        </r>
      </text>
    </comment>
    <comment ref="F14" authorId="0">
      <text>
        <r>
          <rPr>
            <b/>
            <sz val="9"/>
            <color indexed="81"/>
            <rFont val="Segoe UI"/>
            <family val="2"/>
          </rPr>
          <t xml:space="preserve">dfboff:
</t>
        </r>
        <r>
          <rPr>
            <sz val="9"/>
            <color indexed="81"/>
            <rFont val="Segoe UI"/>
            <family val="2"/>
          </rPr>
          <t>Considerando custo descrito na tabela de Custos de Carta Registrada com AR.</t>
        </r>
      </text>
    </comment>
    <comment ref="I14" authorId="0">
      <text>
        <r>
          <rPr>
            <b/>
            <sz val="9"/>
            <color indexed="81"/>
            <rFont val="Segoe UI"/>
            <family val="2"/>
          </rPr>
          <t>dfboff:</t>
        </r>
        <r>
          <rPr>
            <sz val="9"/>
            <color indexed="81"/>
            <rFont val="Segoe UI"/>
            <family val="2"/>
          </rPr>
          <t xml:space="preserve">
Incluso no custo unitário o valor da postagem.</t>
        </r>
      </text>
    </comment>
    <comment ref="S14" authorId="0">
      <text>
        <r>
          <rPr>
            <b/>
            <sz val="9"/>
            <color indexed="81"/>
            <rFont val="Segoe UI"/>
            <family val="2"/>
          </rPr>
          <t>dfboff:</t>
        </r>
        <r>
          <rPr>
            <sz val="9"/>
            <color indexed="81"/>
            <rFont val="Segoe UI"/>
            <family val="2"/>
          </rPr>
          <t xml:space="preserve">
Considerando preços do Cartório Expresso</t>
        </r>
      </text>
    </comment>
    <comment ref="D19" authorId="0">
      <text>
        <r>
          <rPr>
            <b/>
            <sz val="9"/>
            <color indexed="81"/>
            <rFont val="Segoe UI"/>
            <charset val="1"/>
          </rPr>
          <t>dfboff:</t>
        </r>
        <r>
          <rPr>
            <sz val="9"/>
            <color indexed="81"/>
            <rFont val="Segoe UI"/>
            <charset val="1"/>
          </rPr>
          <t xml:space="preserve">
Somente a busca
</t>
        </r>
      </text>
    </comment>
    <comment ref="D33" authorId="0">
      <text>
        <r>
          <rPr>
            <b/>
            <sz val="9"/>
            <color indexed="81"/>
            <rFont val="Segoe UI"/>
            <family val="2"/>
          </rPr>
          <t xml:space="preserve">dfboff:
</t>
        </r>
        <r>
          <rPr>
            <sz val="9"/>
            <color indexed="81"/>
            <rFont val="Segoe UI"/>
            <family val="2"/>
          </rPr>
          <t>Preço médio do custo do documento no cartório.</t>
        </r>
      </text>
    </comment>
    <comment ref="E33" authorId="0">
      <text>
        <r>
          <rPr>
            <b/>
            <sz val="9"/>
            <color indexed="81"/>
            <rFont val="Segoe UI"/>
            <family val="2"/>
          </rPr>
          <t>dfboff:</t>
        </r>
        <r>
          <rPr>
            <sz val="9"/>
            <color indexed="81"/>
            <rFont val="Segoe UI"/>
            <family val="2"/>
          </rPr>
          <t xml:space="preserve">
Custos honorários. Padrão de 35,00 inter-rede</t>
        </r>
      </text>
    </comment>
    <comment ref="F33" authorId="0">
      <text>
        <r>
          <rPr>
            <b/>
            <sz val="9"/>
            <color indexed="81"/>
            <rFont val="Segoe UI"/>
            <family val="2"/>
          </rPr>
          <t xml:space="preserve">dfboff:
</t>
        </r>
        <r>
          <rPr>
            <sz val="9"/>
            <color indexed="81"/>
            <rFont val="Segoe UI"/>
            <family val="2"/>
          </rPr>
          <t>Considerando custo descrito na tabela de Custos de Carta Registrada com AR.</t>
        </r>
      </text>
    </comment>
    <comment ref="I33" authorId="0">
      <text>
        <r>
          <rPr>
            <b/>
            <sz val="9"/>
            <color indexed="81"/>
            <rFont val="Segoe UI"/>
            <family val="2"/>
          </rPr>
          <t>dfboff:</t>
        </r>
        <r>
          <rPr>
            <sz val="9"/>
            <color indexed="81"/>
            <rFont val="Segoe UI"/>
            <family val="2"/>
          </rPr>
          <t xml:space="preserve">
Incluso no custo unitário o valor da postagem.</t>
        </r>
      </text>
    </comment>
    <comment ref="S33" authorId="0">
      <text>
        <r>
          <rPr>
            <b/>
            <sz val="9"/>
            <color indexed="81"/>
            <rFont val="Segoe UI"/>
            <family val="2"/>
          </rPr>
          <t>dfboff:</t>
        </r>
        <r>
          <rPr>
            <sz val="9"/>
            <color indexed="81"/>
            <rFont val="Segoe UI"/>
            <family val="2"/>
          </rPr>
          <t xml:space="preserve">
Considerando preços do Cartório Expresso</t>
        </r>
      </text>
    </comment>
    <comment ref="D37" authorId="0">
      <text>
        <r>
          <rPr>
            <b/>
            <sz val="9"/>
            <color indexed="81"/>
            <rFont val="Segoe UI"/>
            <charset val="1"/>
          </rPr>
          <t>dfboff:</t>
        </r>
        <r>
          <rPr>
            <sz val="9"/>
            <color indexed="81"/>
            <rFont val="Segoe UI"/>
            <charset val="1"/>
          </rPr>
          <t xml:space="preserve">
16,50 a matrícula +3,00 a folha excedente</t>
        </r>
      </text>
    </comment>
    <comment ref="C38" authorId="0">
      <text>
        <r>
          <rPr>
            <b/>
            <sz val="9"/>
            <color indexed="81"/>
            <rFont val="Segoe UI"/>
            <charset val="1"/>
          </rPr>
          <t>dfboff:</t>
        </r>
        <r>
          <rPr>
            <sz val="9"/>
            <color indexed="81"/>
            <rFont val="Segoe UI"/>
            <charset val="1"/>
          </rPr>
          <t xml:space="preserve">
Em torno de 16,50 + 3,05 página adicional.
Negativa de Onus: 49,,50 + 3,05 página Adicional.</t>
        </r>
      </text>
    </comment>
  </commentList>
</comments>
</file>

<file path=xl/comments6.xml><?xml version="1.0" encoding="utf-8"?>
<comments xmlns="http://schemas.openxmlformats.org/spreadsheetml/2006/main">
  <authors>
    <author>dfboff</author>
  </authors>
  <commentList>
    <comment ref="D14" authorId="0">
      <text>
        <r>
          <rPr>
            <b/>
            <sz val="9"/>
            <color indexed="81"/>
            <rFont val="Segoe UI"/>
            <family val="2"/>
          </rPr>
          <t xml:space="preserve">dfboff:
</t>
        </r>
        <r>
          <rPr>
            <sz val="9"/>
            <color indexed="81"/>
            <rFont val="Segoe UI"/>
            <family val="2"/>
          </rPr>
          <t>Preço médio do custo do documento no cartório.</t>
        </r>
      </text>
    </comment>
    <comment ref="E14" authorId="0">
      <text>
        <r>
          <rPr>
            <b/>
            <sz val="9"/>
            <color indexed="81"/>
            <rFont val="Segoe UI"/>
            <family val="2"/>
          </rPr>
          <t>dfboff:</t>
        </r>
        <r>
          <rPr>
            <sz val="9"/>
            <color indexed="81"/>
            <rFont val="Segoe UI"/>
            <family val="2"/>
          </rPr>
          <t xml:space="preserve">
Custos honorários. Padrão de 35,00 inter-rede</t>
        </r>
      </text>
    </comment>
    <comment ref="F14" authorId="0">
      <text>
        <r>
          <rPr>
            <b/>
            <sz val="9"/>
            <color indexed="81"/>
            <rFont val="Segoe UI"/>
            <family val="2"/>
          </rPr>
          <t xml:space="preserve">dfboff:
</t>
        </r>
        <r>
          <rPr>
            <sz val="9"/>
            <color indexed="81"/>
            <rFont val="Segoe UI"/>
            <family val="2"/>
          </rPr>
          <t>Considerando custo descrito na tabela de Custos de Carta Registrada com AR.</t>
        </r>
      </text>
    </comment>
    <comment ref="I14" authorId="0">
      <text>
        <r>
          <rPr>
            <b/>
            <sz val="9"/>
            <color indexed="81"/>
            <rFont val="Segoe UI"/>
            <family val="2"/>
          </rPr>
          <t>dfboff:</t>
        </r>
        <r>
          <rPr>
            <sz val="9"/>
            <color indexed="81"/>
            <rFont val="Segoe UI"/>
            <family val="2"/>
          </rPr>
          <t xml:space="preserve">
Incluso no custo unitário o valor da postagem.</t>
        </r>
      </text>
    </comment>
    <comment ref="S14" authorId="0">
      <text>
        <r>
          <rPr>
            <b/>
            <sz val="9"/>
            <color indexed="81"/>
            <rFont val="Segoe UI"/>
            <family val="2"/>
          </rPr>
          <t>dfboff:</t>
        </r>
        <r>
          <rPr>
            <sz val="9"/>
            <color indexed="81"/>
            <rFont val="Segoe UI"/>
            <family val="2"/>
          </rPr>
          <t xml:space="preserve">
Considerando preços do Cartório Expresso</t>
        </r>
      </text>
    </comment>
    <comment ref="C15" authorId="0">
      <text>
        <r>
          <rPr>
            <b/>
            <sz val="9"/>
            <color indexed="81"/>
            <rFont val="Segoe UI"/>
            <family val="2"/>
          </rPr>
          <t>dfboff:</t>
        </r>
        <r>
          <rPr>
            <sz val="9"/>
            <color indexed="81"/>
            <rFont val="Segoe UI"/>
            <family val="2"/>
          </rPr>
          <t xml:space="preserve">
O valor da primeira solicitação é de R$ 50,00 para cadastramento do cliente + custas e honorários de R$ 3,50. que devem ser depositados antecipadamente.</t>
        </r>
      </text>
    </comment>
  </commentList>
</comments>
</file>

<file path=xl/sharedStrings.xml><?xml version="1.0" encoding="utf-8"?>
<sst xmlns="http://schemas.openxmlformats.org/spreadsheetml/2006/main" count="2058" uniqueCount="284">
  <si>
    <t>CORPORATIVO</t>
  </si>
  <si>
    <t>TABELA  IMÓVEIS</t>
  </si>
  <si>
    <t>Localidade</t>
  </si>
  <si>
    <t>PRAZO</t>
  </si>
  <si>
    <t>PREÇO</t>
  </si>
  <si>
    <t>São Paulo</t>
  </si>
  <si>
    <t>Demais Localidades -Pesquisa Através de Certidões</t>
  </si>
  <si>
    <t>Grande São Paulo - 22 cartórios</t>
  </si>
  <si>
    <t>Grande São Paulo - Individual</t>
  </si>
  <si>
    <t>Litoral - individual</t>
  </si>
  <si>
    <t>Santos - 3 cartórios</t>
  </si>
  <si>
    <t>Bertioga - 1 cartório</t>
  </si>
  <si>
    <t>Cubatão -1 cartório</t>
  </si>
  <si>
    <t>Guaruja - 1 cartorio</t>
  </si>
  <si>
    <t>São Vicente -1 cartório</t>
  </si>
  <si>
    <t>Praia Grande -1 cartório</t>
  </si>
  <si>
    <t>Mongaguá - 1 cartório</t>
  </si>
  <si>
    <t>Itanhaem - 1 cartório</t>
  </si>
  <si>
    <t>Peruibe - 1 cartório</t>
  </si>
  <si>
    <t>Interior São Paulo - 1 cartório</t>
  </si>
  <si>
    <t>Interior São Paulo - 2 cartórios</t>
  </si>
  <si>
    <t>Interior São Paulo - 3 cartórios</t>
  </si>
  <si>
    <t>Interior São Paulo adicional por cartório</t>
  </si>
  <si>
    <t>MATRICULA ATUALIZADA COM NEGATIVA DE ÔNUS</t>
  </si>
  <si>
    <t>Localidades</t>
  </si>
  <si>
    <t>São Paulo ou Grande São Paulo* (por cartorio)</t>
  </si>
  <si>
    <t>Litoral ou Interior de São Paulo</t>
  </si>
  <si>
    <t>Outros Estados</t>
  </si>
  <si>
    <t>BUSCAS NOS CARTÓRIOS DE REGISTRO DE IMÓVEIS - OUTROS ESTADOS</t>
  </si>
  <si>
    <t>Salvador - 7 Cartórios</t>
  </si>
  <si>
    <t>Curitiba - 9 Cartórios</t>
  </si>
  <si>
    <t>Belo Horizonte - 7 Cartórios</t>
  </si>
  <si>
    <t>Rio de Janeiro - 2  Certidão do Distribuidor</t>
  </si>
  <si>
    <t>Niterói - RJ - 8 Cartórios</t>
  </si>
  <si>
    <t>Nova Iguaçu - RJ - 7 Cartórios</t>
  </si>
  <si>
    <t>Aracaju - 4 Cartórios</t>
  </si>
  <si>
    <t>Belém - 2 Cartórios</t>
  </si>
  <si>
    <t>Boa Vista -  1 Cartório</t>
  </si>
  <si>
    <t>Brasilia - 9 Cartórios</t>
  </si>
  <si>
    <t>Campo Grande - 3 Cartórios</t>
  </si>
  <si>
    <t>Cuiaba - 4 Cartórios</t>
  </si>
  <si>
    <t>Florianopolis - 3 Cartórios</t>
  </si>
  <si>
    <t>Fortaleza - 6 Cartórios</t>
  </si>
  <si>
    <t>Goiania - 4 Cartórios</t>
  </si>
  <si>
    <t>Joao Pessoa - 2 Cartórios</t>
  </si>
  <si>
    <t>Macapá - 1 Cartório</t>
  </si>
  <si>
    <t>Maceió - 3 Cartórios</t>
  </si>
  <si>
    <t>Manaus - 6 Cartórios</t>
  </si>
  <si>
    <t>Natal - 3 Cartórios</t>
  </si>
  <si>
    <t>Palmas - 1 Cartórios</t>
  </si>
  <si>
    <t>Porto Alegre -  6 Cartórios</t>
  </si>
  <si>
    <t>Porto Velho - 2 Cartórios</t>
  </si>
  <si>
    <t>Recife - 4 Cartórios</t>
  </si>
  <si>
    <t>Rio Branco -  2 Cartórios</t>
  </si>
  <si>
    <t>São Luis - 2 Cartórios</t>
  </si>
  <si>
    <t>Teresina - 3 Cartórios</t>
  </si>
  <si>
    <t>Vitoria - 3 Cartórios</t>
  </si>
  <si>
    <t>Outros Estados - 1 Cartório - Capital *</t>
  </si>
  <si>
    <t>Outros Estados - Capital - adicional por cartório *</t>
  </si>
  <si>
    <t>Outros Estados - 1 Cartório - Interior *</t>
  </si>
  <si>
    <t>Outros Estados - Interior - adicional por cartório *</t>
  </si>
  <si>
    <t>TABELA  2ª VIA</t>
  </si>
  <si>
    <t>2ª Via de Certidão de Nascimento/ Casamento/ Óbito/  Inteiro Teor</t>
  </si>
  <si>
    <t>Estado</t>
  </si>
  <si>
    <t>Prazo</t>
  </si>
  <si>
    <t>AC</t>
  </si>
  <si>
    <t>AL</t>
  </si>
  <si>
    <t>AM (Interior)</t>
  </si>
  <si>
    <t>AM (Capital)</t>
  </si>
  <si>
    <t>AP</t>
  </si>
  <si>
    <t>BA</t>
  </si>
  <si>
    <t>CE</t>
  </si>
  <si>
    <t>DF</t>
  </si>
  <si>
    <t>ES</t>
  </si>
  <si>
    <t>GO</t>
  </si>
  <si>
    <t>MA</t>
  </si>
  <si>
    <t>MG</t>
  </si>
  <si>
    <t>MS</t>
  </si>
  <si>
    <t>MT</t>
  </si>
  <si>
    <t>PA</t>
  </si>
  <si>
    <t>PB</t>
  </si>
  <si>
    <t>PE</t>
  </si>
  <si>
    <t>PI</t>
  </si>
  <si>
    <t>PR</t>
  </si>
  <si>
    <t>RJ</t>
  </si>
  <si>
    <t>RN</t>
  </si>
  <si>
    <t>RO</t>
  </si>
  <si>
    <t>RR</t>
  </si>
  <si>
    <t>RS</t>
  </si>
  <si>
    <t>SC</t>
  </si>
  <si>
    <t>SE</t>
  </si>
  <si>
    <t>SP</t>
  </si>
  <si>
    <t>São Paulo Capital</t>
  </si>
  <si>
    <t>Grande São Paulo</t>
  </si>
  <si>
    <t xml:space="preserve">TO </t>
  </si>
  <si>
    <t>Averbação de Divórcio e Retificação / Inteiro Teor</t>
  </si>
  <si>
    <t>TO</t>
  </si>
  <si>
    <t>São Paulo - SP (Capital)</t>
  </si>
  <si>
    <t>SP (Interior)</t>
  </si>
  <si>
    <t>Busca Registro Civil</t>
  </si>
  <si>
    <t>Busca por cartório</t>
  </si>
  <si>
    <t>Sinal Público</t>
  </si>
  <si>
    <t>2ª Via de Histórico Escolar</t>
  </si>
  <si>
    <t>Grande - São Paulo</t>
  </si>
  <si>
    <t>São Paulo Litoral e Interior</t>
  </si>
  <si>
    <t xml:space="preserve">AC </t>
  </si>
  <si>
    <t xml:space="preserve">BA </t>
  </si>
  <si>
    <t xml:space="preserve">MT </t>
  </si>
  <si>
    <t>Adicional por Averbação/Anotações</t>
  </si>
  <si>
    <t>TABELA  PROCESSOS</t>
  </si>
  <si>
    <t>Certidões</t>
  </si>
  <si>
    <t>Ações Cíveis e Família</t>
  </si>
  <si>
    <t>Executivos Fiscais</t>
  </si>
  <si>
    <t>Falência e Concordata</t>
  </si>
  <si>
    <t>Justiça Federal</t>
  </si>
  <si>
    <t>Justiça do Trabalho (*)</t>
  </si>
  <si>
    <t>Objeto e pé</t>
  </si>
  <si>
    <t>(*) Se constar apontamento nas certidões do Fórum, o prazo será de 5 dias úteis</t>
  </si>
  <si>
    <t>TABELA PROTESTO</t>
  </si>
  <si>
    <t>São Paulo Capital - por documento</t>
  </si>
  <si>
    <t>Neg. Protesto por cartório (Período 05 anos)</t>
  </si>
  <si>
    <t>Justiça do Trabalho online</t>
  </si>
  <si>
    <t>Interior do Estado (GO) : Cobrar 30% a mais em cada serviço</t>
  </si>
  <si>
    <t>Acre</t>
  </si>
  <si>
    <t>Ações Cíveis e Família - online</t>
  </si>
  <si>
    <t>Executivos Fiscais - online</t>
  </si>
  <si>
    <t>Falência e Concordata  - online</t>
  </si>
  <si>
    <t>Alagoas</t>
  </si>
  <si>
    <t>Amapá</t>
  </si>
  <si>
    <t>Amazonas</t>
  </si>
  <si>
    <t>Espírito Santo</t>
  </si>
  <si>
    <t>Maranhão</t>
  </si>
  <si>
    <t>Mato Grosso</t>
  </si>
  <si>
    <t>Mato Grosso do Sul</t>
  </si>
  <si>
    <t>Paraíba</t>
  </si>
  <si>
    <t>Pernambuco</t>
  </si>
  <si>
    <t>Piauí</t>
  </si>
  <si>
    <t>Rio Grande do Norte</t>
  </si>
  <si>
    <t>Rondônia</t>
  </si>
  <si>
    <t>Roraima</t>
  </si>
  <si>
    <t>Sergipe</t>
  </si>
  <si>
    <t>Tocantins</t>
  </si>
  <si>
    <t>Certidão de INTERDIÇÃO DE TUTELA E CURATELA</t>
  </si>
  <si>
    <t>Rio de Janeiro</t>
  </si>
  <si>
    <t>Certidão dos Distribuidores Criminais / Certidão de Execução Criminal</t>
  </si>
  <si>
    <t xml:space="preserve">Busca de Testamento ( Certidão de Inexistência de Testamento ) </t>
  </si>
  <si>
    <t>Cópia de Documento Microfilmado (Fotocopia) na Junta Comercial</t>
  </si>
  <si>
    <t>Pesquisa de Antecedentes Criminais</t>
  </si>
  <si>
    <t xml:space="preserve">(**) Prazo de Objeto e Pé = Indeterminado  </t>
  </si>
  <si>
    <t>( Depende de Juiz do Fórum (Federal) (Criminal) (civil) entre outros</t>
  </si>
  <si>
    <t xml:space="preserve">Registro de Contratos </t>
  </si>
  <si>
    <t>Cópia do Contrato Social - CDT</t>
  </si>
  <si>
    <t>Certidão de Tributos Estaduais p/ Inscritos</t>
  </si>
  <si>
    <t>15 dias úteis</t>
  </si>
  <si>
    <t>Preço de Venda Calculado - Custos</t>
  </si>
  <si>
    <t>Preço de Venda - Custos</t>
  </si>
  <si>
    <t>Custo médio Emolumentos</t>
  </si>
  <si>
    <t>Custo Postagem:</t>
  </si>
  <si>
    <t>Despesas Fixas:</t>
  </si>
  <si>
    <t>Despesas Variáveis:</t>
  </si>
  <si>
    <t>ML</t>
  </si>
  <si>
    <t>Total</t>
  </si>
  <si>
    <t>Honorários</t>
  </si>
  <si>
    <t>Custo Postagem</t>
  </si>
  <si>
    <t>Custos Totais</t>
  </si>
  <si>
    <t>Preço de Venda Calculado c/ Postagem</t>
  </si>
  <si>
    <t>Preço de Venda Calculado sem Postagem</t>
  </si>
  <si>
    <t>Honorários Padrão</t>
  </si>
  <si>
    <t xml:space="preserve"> </t>
  </si>
  <si>
    <t>Preço de Venda Tabela</t>
  </si>
  <si>
    <t>Diferença</t>
  </si>
  <si>
    <t>Margem Venda Real</t>
  </si>
  <si>
    <t>Preço Concorrência</t>
  </si>
  <si>
    <t>Legenda</t>
  </si>
  <si>
    <t>Consultar valores</t>
  </si>
  <si>
    <t>RS Caxias do Sul</t>
  </si>
  <si>
    <t>20 dias úteis</t>
  </si>
  <si>
    <t>20 a 30 dias úteis</t>
  </si>
  <si>
    <t>7 dias úteis</t>
  </si>
  <si>
    <t>3 dias úteis</t>
  </si>
  <si>
    <t>10 dias úteis</t>
  </si>
  <si>
    <t>12 dias úteis</t>
  </si>
  <si>
    <t>05 dias úteis</t>
  </si>
  <si>
    <t>30 a 40 dias úteis</t>
  </si>
  <si>
    <t>RS Serra</t>
  </si>
  <si>
    <r>
      <rPr>
        <b/>
        <sz val="10"/>
        <color indexed="8"/>
        <rFont val="Cambria"/>
        <family val="1"/>
        <scheme val="major"/>
      </rPr>
      <t>OBS:</t>
    </r>
    <r>
      <rPr>
        <sz val="10"/>
        <color indexed="8"/>
        <rFont val="Cambria"/>
        <family val="1"/>
        <scheme val="major"/>
      </rPr>
      <t xml:space="preserve"> Inteiro Teor é necessário documento assinado pelo Cliente e acréscimo R$ 44,00. Acrescentar pelo menos mais dois dias úteis</t>
    </r>
  </si>
  <si>
    <t>Busca Civil  na Corregedoria - SOMENTE PARA O ESTADO DE SÃO PAULO</t>
  </si>
  <si>
    <t>60 a 90 dias úteis</t>
  </si>
  <si>
    <t>OUTROS SERVIÇOS</t>
  </si>
  <si>
    <t>5 dias úteis</t>
  </si>
  <si>
    <t>Busca por cartório em Caxias</t>
  </si>
  <si>
    <t>30 dias úteis</t>
  </si>
  <si>
    <t>RS Caxias do Sul Particular</t>
  </si>
  <si>
    <t>RS Caxias do Sul Pública</t>
  </si>
  <si>
    <t>RS Serra Particular</t>
  </si>
  <si>
    <t>RS Serra Pública</t>
  </si>
  <si>
    <t>RS Particular</t>
  </si>
  <si>
    <t>RS Pública</t>
  </si>
  <si>
    <t>Região</t>
  </si>
  <si>
    <t>São Paulo - Capital</t>
  </si>
  <si>
    <t>UF</t>
  </si>
  <si>
    <t>São Paulo - Grande</t>
  </si>
  <si>
    <t>São Paulo - Interior</t>
  </si>
  <si>
    <t>AM</t>
  </si>
  <si>
    <t>Belo Horizonte</t>
  </si>
  <si>
    <t>Belém</t>
  </si>
  <si>
    <t>Curitiba</t>
  </si>
  <si>
    <t>Brasília</t>
  </si>
  <si>
    <t>Fortaleza</t>
  </si>
  <si>
    <t>Florianópolis</t>
  </si>
  <si>
    <t>Goiânia</t>
  </si>
  <si>
    <t>Porto Alegre</t>
  </si>
  <si>
    <t>Salvador</t>
  </si>
  <si>
    <t>OBS</t>
  </si>
  <si>
    <t>Observações</t>
  </si>
  <si>
    <t>São Paulo - Demais Cidades</t>
  </si>
  <si>
    <t>Caxias do Sul</t>
  </si>
  <si>
    <t>Serra Gaúcha</t>
  </si>
  <si>
    <t>BR</t>
  </si>
  <si>
    <t>Demais Estados</t>
  </si>
  <si>
    <t>Demais Cidades</t>
  </si>
  <si>
    <t>Cópia de Registro de Contrato</t>
  </si>
  <si>
    <t>Cópia de Escritura ou Título Aquisitivo (Contrato de Compra e Venda do Imóvel)</t>
  </si>
  <si>
    <t>Cópia de Procuração / Segunda Via de Procuração</t>
  </si>
  <si>
    <t>Cópia do Contrato Social - Junta</t>
  </si>
  <si>
    <t>Certidão da Junta Comercial (Breve Relato) SIMPLIFICADA</t>
  </si>
  <si>
    <t>Certidão de Valor Venal - Sem apontamento</t>
  </si>
  <si>
    <t>Todos os Estados</t>
  </si>
  <si>
    <t>Certidão Receita Federal - CND - Sem Apontamento</t>
  </si>
  <si>
    <t>Certidão INSS - CND - Sem Apontamento</t>
  </si>
  <si>
    <t>Certidão do FGTS - Nacional</t>
  </si>
  <si>
    <t>Certidão Negativa do IPTU - Sem apontamento</t>
  </si>
  <si>
    <t>Rio Grande do Sul</t>
  </si>
  <si>
    <t>Certidão de Tributos Estaduais p/ Não Inscritos</t>
  </si>
  <si>
    <t>Certidão de Tributos Mobiliários - Exige documentação do cliente</t>
  </si>
  <si>
    <t>Certidão da Justiça Militar - Federal On Line - Sem Apontamento</t>
  </si>
  <si>
    <t>Certidão da Justiça Militar - Estadual</t>
  </si>
  <si>
    <t>Consulta de Restrição em nome (SERASA e SPC) - Por localidade</t>
  </si>
  <si>
    <t>Baixa de Hipoteca / Cancelamento de Hipoteca  (orçar com cartório custas)</t>
  </si>
  <si>
    <t>Cópia de Pacto Antenupcial</t>
  </si>
  <si>
    <t>Averbação na Matrícula - Deve ser feito cotação com cartórios</t>
  </si>
  <si>
    <t>Busca DETRAN - Por veículo</t>
  </si>
  <si>
    <t>Notificaçãoes - CDT (Cartório de Títulos e Documentos)</t>
  </si>
  <si>
    <t>Notificação Eletrônica (Via Cartório) - Cotar com cartório</t>
  </si>
  <si>
    <t>Notificações - CRI - Inadimplência de crédito Imobiliário</t>
  </si>
  <si>
    <t>1 dia útil</t>
  </si>
  <si>
    <t>10 dia úteis</t>
  </si>
  <si>
    <t>Neg. Protesto por cartório (Período 10 anos)</t>
  </si>
  <si>
    <t>Negativa de Protesto 10 cartórios (Período 05 anos)</t>
  </si>
  <si>
    <t xml:space="preserve">Negativa de Protesto 10 cartórios (Período 10 anos) </t>
  </si>
  <si>
    <t>Indeterminado</t>
  </si>
  <si>
    <t>2 dias úteis</t>
  </si>
  <si>
    <t>Pesquisa de Antecedentes Criminais - On line - PF</t>
  </si>
  <si>
    <t>Grande São Paulo - por documento</t>
  </si>
  <si>
    <t>Demais Estados - 1º Documento</t>
  </si>
  <si>
    <t>Demais Estados - adicional por documento*</t>
  </si>
  <si>
    <t>PROTESTO DE CHEQUES - TABELA GERAL PARA ORÇAMENTOS</t>
  </si>
  <si>
    <t>CANCELAMENTO DE PROTESTOS  - TABELA GERAL PARA ORÇAMENTOS</t>
  </si>
  <si>
    <t>CÓPIA DE INSTRUMENTO DE PROTESTO (DOCUMENTO QUE ESTÁ SENDO PROTESTADO)</t>
  </si>
  <si>
    <t>RESGATE DE CHEQUES</t>
  </si>
  <si>
    <t>LIMPEZA DE NOME</t>
  </si>
  <si>
    <t>Por CPF ou CNPJ (São Paulo)</t>
  </si>
  <si>
    <t>Por CPF ou CNPJ</t>
  </si>
  <si>
    <t>Por CPF ou CNPJ - Caxias do Sul</t>
  </si>
  <si>
    <t>Por CPF ou CNPJ - Demais cidades</t>
  </si>
  <si>
    <t>Somente Busca</t>
  </si>
  <si>
    <t>RS - Caxias</t>
  </si>
  <si>
    <t>RS - Serra</t>
  </si>
  <si>
    <t>Certidão Positiva</t>
  </si>
  <si>
    <t>Com certidões Positivas ou Negativas</t>
  </si>
  <si>
    <t>Certidão positiva ou negativa por cartório e por nome e CPF ou Endereço</t>
  </si>
  <si>
    <t>PESQUISA / BUSCAS NOS CARTÓRIOS DE REGISTRO DE IMÓVEIS / CERTIDÕES</t>
  </si>
  <si>
    <t>MATRÍCULA ATUALIZADA COM OU SEM NEGATIVA DE ONUS</t>
  </si>
  <si>
    <t>Matrícula Atualizada</t>
  </si>
  <si>
    <t>Matrícula Atualizada c/ negativa de Ônus</t>
  </si>
  <si>
    <t>Matr. Atualizada c/ Neg e Citações de Ações Reipersecutórias (possessórias)</t>
  </si>
  <si>
    <t>Autenticação Digital de Documentos - Cadastro Empresa</t>
  </si>
  <si>
    <t>Autenticação Digital de Documentos p/ página</t>
  </si>
  <si>
    <t>8 dias úteis</t>
  </si>
  <si>
    <t>Deve ser extraido da planilha de Planejamento Financeiro</t>
  </si>
  <si>
    <t>Somatória das poncentagems</t>
  </si>
  <si>
    <t>Pode variar de acordo com a unidade</t>
  </si>
  <si>
    <t>Honorário da rede</t>
  </si>
  <si>
    <t>Margem de Lucro</t>
  </si>
</sst>
</file>

<file path=xl/styles.xml><?xml version="1.0" encoding="utf-8"?>
<styleSheet xmlns="http://schemas.openxmlformats.org/spreadsheetml/2006/main">
  <numFmts count="4">
    <numFmt numFmtId="44" formatCode="_-&quot;R$&quot;\ * #,##0.00_-;\-&quot;R$&quot;\ * #,##0.00_-;_-&quot;R$&quot;\ * &quot;-&quot;??_-;_-@_-"/>
    <numFmt numFmtId="164" formatCode="_(&quot;R$ &quot;* #,##0.00_);_(&quot;R$ &quot;* \(#,##0.00\);_(&quot;R$ &quot;* \-??_);_(@_)"/>
    <numFmt numFmtId="165" formatCode="&quot;R$ &quot;#,##0.00;[Red]&quot;-R$ &quot;#,##0.00"/>
    <numFmt numFmtId="166" formatCode="&quot;R$ &quot;#,##0.00_);[Red]&quot;(R$ &quot;#,##0.00\)"/>
  </numFmts>
  <fonts count="39">
    <font>
      <sz val="11"/>
      <color theme="1"/>
      <name val="Calibri"/>
      <family val="2"/>
      <scheme val="minor"/>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theme="1"/>
      <name val="Calibri"/>
      <family val="2"/>
      <scheme val="minor"/>
    </font>
    <font>
      <sz val="10"/>
      <color theme="1"/>
      <name val="Calibri"/>
      <family val="2"/>
      <scheme val="minor"/>
    </font>
    <font>
      <sz val="10"/>
      <color theme="1"/>
      <name val="Cambria"/>
      <family val="1"/>
      <scheme val="major"/>
    </font>
    <font>
      <b/>
      <sz val="10"/>
      <name val="Cambria"/>
      <family val="1"/>
      <scheme val="major"/>
    </font>
    <font>
      <sz val="10"/>
      <name val="Cambria"/>
      <family val="1"/>
      <scheme val="major"/>
    </font>
    <font>
      <sz val="10"/>
      <color indexed="8"/>
      <name val="Cambria"/>
      <family val="1"/>
      <scheme val="major"/>
    </font>
    <font>
      <b/>
      <sz val="10"/>
      <color indexed="8"/>
      <name val="Cambria"/>
      <family val="1"/>
      <scheme val="major"/>
    </font>
    <font>
      <sz val="12"/>
      <color indexed="8"/>
      <name val="Calibri"/>
      <family val="2"/>
      <scheme val="minor"/>
    </font>
    <font>
      <b/>
      <sz val="12"/>
      <name val="Calibri"/>
      <family val="2"/>
      <scheme val="minor"/>
    </font>
    <font>
      <b/>
      <sz val="10"/>
      <color theme="4"/>
      <name val="Cambria"/>
      <family val="1"/>
      <scheme val="major"/>
    </font>
    <font>
      <sz val="9"/>
      <color indexed="81"/>
      <name val="Segoe UI"/>
      <family val="2"/>
    </font>
    <font>
      <b/>
      <sz val="9"/>
      <color indexed="81"/>
      <name val="Segoe UI"/>
      <family val="2"/>
    </font>
    <font>
      <b/>
      <sz val="10"/>
      <color theme="1"/>
      <name val="Calibri"/>
      <family val="2"/>
      <scheme val="minor"/>
    </font>
    <font>
      <b/>
      <sz val="9"/>
      <name val="Cambria"/>
      <family val="1"/>
      <scheme val="major"/>
    </font>
    <font>
      <b/>
      <sz val="9"/>
      <color theme="1"/>
      <name val="Calibri"/>
      <family val="2"/>
      <scheme val="minor"/>
    </font>
    <font>
      <sz val="8"/>
      <color indexed="8"/>
      <name val="Cambria"/>
      <family val="1"/>
      <scheme val="major"/>
    </font>
    <font>
      <sz val="8"/>
      <color theme="1"/>
      <name val="Cambria"/>
      <family val="1"/>
      <scheme val="major"/>
    </font>
    <font>
      <sz val="11"/>
      <color theme="1"/>
      <name val="Cambria"/>
      <family val="1"/>
      <scheme val="major"/>
    </font>
    <font>
      <sz val="9"/>
      <color indexed="81"/>
      <name val="Segoe UI"/>
      <charset val="1"/>
    </font>
    <font>
      <b/>
      <sz val="9"/>
      <color indexed="81"/>
      <name val="Segoe UI"/>
      <charset val="1"/>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theme="0"/>
        <bgColor indexed="26"/>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3" tint="0.39997558519241921"/>
        <bgColor indexed="26"/>
      </patternFill>
    </fill>
    <fill>
      <patternFill patternType="solid">
        <fgColor theme="4" tint="0.79998168889431442"/>
        <bgColor indexed="64"/>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diagonal/>
    </border>
    <border>
      <left/>
      <right style="thin">
        <color indexed="8"/>
      </right>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thin">
        <color indexed="8"/>
      </left>
      <right style="thin">
        <color indexed="8"/>
      </right>
      <top style="thin">
        <color indexed="8"/>
      </top>
      <bottom/>
      <diagonal/>
    </border>
    <border>
      <left/>
      <right style="thin">
        <color indexed="8"/>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8"/>
      </right>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thin">
        <color indexed="64"/>
      </bottom>
      <diagonal/>
    </border>
    <border>
      <left style="thin">
        <color indexed="8"/>
      </left>
      <right style="medium">
        <color indexed="64"/>
      </right>
      <top style="thin">
        <color indexed="8"/>
      </top>
      <bottom style="thin">
        <color indexed="64"/>
      </bottom>
      <diagonal/>
    </border>
    <border>
      <left style="medium">
        <color indexed="64"/>
      </left>
      <right style="thin">
        <color indexed="8"/>
      </right>
      <top/>
      <bottom/>
      <diagonal/>
    </border>
    <border>
      <left style="thin">
        <color indexed="8"/>
      </left>
      <right style="medium">
        <color indexed="64"/>
      </right>
      <top/>
      <bottom/>
      <diagonal/>
    </border>
    <border>
      <left style="medium">
        <color indexed="64"/>
      </left>
      <right style="thin">
        <color indexed="8"/>
      </right>
      <top style="thin">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thin">
        <color indexed="8"/>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thin">
        <color indexed="8"/>
      </left>
      <right style="medium">
        <color indexed="64"/>
      </right>
      <top style="medium">
        <color indexed="64"/>
      </top>
      <bottom/>
      <diagonal/>
    </border>
  </borders>
  <cellStyleXfs count="609">
    <xf numFmtId="0" fontId="0"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5" fillId="16" borderId="1"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6" fillId="17" borderId="2" applyNumberFormat="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8" fillId="7" borderId="1" applyNumberFormat="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44" fontId="19" fillId="0" borderId="0" applyFont="0" applyFill="0" applyBorder="0" applyAlignment="0" applyProtection="0"/>
    <xf numFmtId="164" fontId="1"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1"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1" fillId="0" borderId="0" applyFill="0" applyBorder="0" applyAlignment="0" applyProtection="0"/>
    <xf numFmtId="164" fontId="1" fillId="0" borderId="0" applyFill="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1"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1"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2" fillId="23" borderId="4" applyNumberFormat="0" applyAlignment="0" applyProtection="0"/>
    <xf numFmtId="0" fontId="1" fillId="23" borderId="4" applyNumberFormat="0" applyAlignment="0" applyProtection="0"/>
    <xf numFmtId="0" fontId="1" fillId="23" borderId="4" applyNumberFormat="0" applyAlignment="0" applyProtection="0"/>
    <xf numFmtId="9" fontId="1" fillId="0" borderId="0" applyFill="0" applyBorder="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1" fillId="16" borderId="5" applyNumberFormat="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5" fillId="0" borderId="6"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9" fontId="19" fillId="0" borderId="0" applyFont="0" applyFill="0" applyBorder="0" applyAlignment="0" applyProtection="0"/>
  </cellStyleXfs>
  <cellXfs count="292">
    <xf numFmtId="0" fontId="0" fillId="0" borderId="0" xfId="0"/>
    <xf numFmtId="0" fontId="20" fillId="24" borderId="0" xfId="0" applyFont="1" applyFill="1"/>
    <xf numFmtId="0" fontId="21" fillId="24" borderId="0" xfId="0" applyFont="1" applyFill="1"/>
    <xf numFmtId="0" fontId="20" fillId="24" borderId="0" xfId="0" applyFont="1" applyFill="1" applyBorder="1"/>
    <xf numFmtId="0" fontId="22" fillId="24" borderId="0" xfId="450" applyFont="1" applyFill="1" applyBorder="1" applyAlignment="1">
      <alignment horizontal="center" vertical="center"/>
    </xf>
    <xf numFmtId="0" fontId="23" fillId="24" borderId="0" xfId="450" applyFont="1" applyFill="1"/>
    <xf numFmtId="0" fontId="22" fillId="24" borderId="0" xfId="454" applyFont="1" applyFill="1" applyBorder="1" applyAlignment="1">
      <alignment horizontal="center" vertical="center"/>
    </xf>
    <xf numFmtId="0" fontId="24" fillId="24" borderId="17" xfId="455" applyFont="1" applyFill="1" applyBorder="1" applyAlignment="1">
      <alignment vertical="center" wrapText="1"/>
    </xf>
    <xf numFmtId="0" fontId="24" fillId="24" borderId="0" xfId="455" applyFont="1" applyFill="1" applyBorder="1" applyAlignment="1">
      <alignment horizontal="center" vertical="center" wrapText="1"/>
    </xf>
    <xf numFmtId="0" fontId="24" fillId="24" borderId="0" xfId="457" applyFont="1" applyFill="1" applyBorder="1" applyAlignment="1">
      <alignment vertical="center" wrapText="1"/>
    </xf>
    <xf numFmtId="0" fontId="24" fillId="24" borderId="0" xfId="457" applyFont="1" applyFill="1" applyBorder="1" applyAlignment="1">
      <alignment horizontal="center" vertical="center" wrapText="1"/>
    </xf>
    <xf numFmtId="0" fontId="24" fillId="24" borderId="0" xfId="450" applyFont="1" applyFill="1" applyBorder="1" applyAlignment="1">
      <alignment vertical="center" wrapText="1"/>
    </xf>
    <xf numFmtId="0" fontId="0" fillId="24" borderId="0" xfId="0" applyFill="1"/>
    <xf numFmtId="0" fontId="0" fillId="24" borderId="0" xfId="0" applyFill="1" applyBorder="1"/>
    <xf numFmtId="0" fontId="21" fillId="24" borderId="0" xfId="0" applyFont="1" applyFill="1" applyBorder="1" applyAlignment="1">
      <alignment horizontal="left" vertical="top"/>
    </xf>
    <xf numFmtId="0" fontId="21" fillId="24" borderId="0" xfId="0" applyFont="1" applyFill="1" applyBorder="1" applyAlignment="1">
      <alignment horizontal="left" vertical="center"/>
    </xf>
    <xf numFmtId="0" fontId="23" fillId="24" borderId="0" xfId="462" applyFont="1" applyFill="1" applyBorder="1" applyAlignment="1">
      <alignment horizontal="left" vertical="top"/>
    </xf>
    <xf numFmtId="0" fontId="23" fillId="24" borderId="0" xfId="462" applyFont="1" applyFill="1" applyBorder="1" applyAlignment="1">
      <alignment horizontal="left" vertical="center"/>
    </xf>
    <xf numFmtId="164" fontId="23" fillId="24" borderId="0" xfId="434" applyFont="1" applyFill="1" applyBorder="1" applyAlignment="1" applyProtection="1">
      <alignment horizontal="left" vertical="center"/>
    </xf>
    <xf numFmtId="0" fontId="26" fillId="24" borderId="0" xfId="461" applyFont="1" applyFill="1" applyBorder="1" applyAlignment="1">
      <alignment vertical="center"/>
    </xf>
    <xf numFmtId="166" fontId="26" fillId="24" borderId="0" xfId="0" applyNumberFormat="1" applyFont="1" applyFill="1" applyBorder="1" applyAlignment="1">
      <alignment horizontal="center" wrapText="1"/>
    </xf>
    <xf numFmtId="0" fontId="21" fillId="24" borderId="0" xfId="0" applyFont="1" applyFill="1" applyAlignment="1">
      <alignment horizontal="left" vertical="top"/>
    </xf>
    <xf numFmtId="0" fontId="21" fillId="24" borderId="0" xfId="0" applyFont="1" applyFill="1" applyAlignment="1">
      <alignment horizontal="left" vertical="center"/>
    </xf>
    <xf numFmtId="0" fontId="27" fillId="24" borderId="0" xfId="461" applyFont="1" applyFill="1" applyBorder="1" applyAlignment="1">
      <alignment vertical="center" wrapText="1"/>
    </xf>
    <xf numFmtId="9" fontId="28" fillId="24" borderId="0" xfId="0" applyNumberFormat="1" applyFont="1" applyFill="1" applyAlignment="1">
      <alignment horizontal="left" vertical="top"/>
    </xf>
    <xf numFmtId="0" fontId="22" fillId="24" borderId="0" xfId="463" applyFont="1" applyFill="1" applyBorder="1" applyAlignment="1">
      <alignment horizontal="center"/>
    </xf>
    <xf numFmtId="0" fontId="23" fillId="24" borderId="0" xfId="463" applyFont="1" applyFill="1"/>
    <xf numFmtId="0" fontId="23" fillId="24" borderId="0" xfId="463" applyFont="1" applyFill="1" applyBorder="1" applyAlignment="1">
      <alignment horizontal="center"/>
    </xf>
    <xf numFmtId="164" fontId="23" fillId="24" borderId="0" xfId="435" applyFont="1" applyFill="1" applyBorder="1" applyAlignment="1" applyProtection="1"/>
    <xf numFmtId="164" fontId="23" fillId="24" borderId="0" xfId="435" applyFont="1" applyFill="1" applyBorder="1" applyAlignment="1" applyProtection="1">
      <alignment horizontal="center"/>
    </xf>
    <xf numFmtId="0" fontId="25" fillId="24" borderId="0" xfId="463" applyFont="1" applyFill="1" applyBorder="1" applyAlignment="1">
      <alignment horizontal="center" vertical="center" wrapText="1"/>
    </xf>
    <xf numFmtId="0" fontId="24" fillId="24" borderId="0" xfId="463" applyFont="1" applyFill="1" applyBorder="1" applyAlignment="1">
      <alignment horizontal="center"/>
    </xf>
    <xf numFmtId="166" fontId="24" fillId="24" borderId="0" xfId="463" applyNumberFormat="1" applyFont="1" applyFill="1" applyBorder="1" applyAlignment="1">
      <alignment horizontal="center" vertical="center" wrapText="1"/>
    </xf>
    <xf numFmtId="0" fontId="23" fillId="24" borderId="0" xfId="459" applyFont="1" applyFill="1" applyBorder="1"/>
    <xf numFmtId="164" fontId="23" fillId="24" borderId="0" xfId="431" applyFont="1" applyFill="1" applyBorder="1" applyAlignment="1" applyProtection="1"/>
    <xf numFmtId="0" fontId="25" fillId="24" borderId="19" xfId="459" applyFont="1" applyFill="1" applyBorder="1"/>
    <xf numFmtId="164" fontId="22" fillId="24" borderId="19" xfId="431" applyFont="1" applyFill="1" applyBorder="1" applyAlignment="1" applyProtection="1">
      <alignment horizontal="center"/>
    </xf>
    <xf numFmtId="0" fontId="24" fillId="24" borderId="20" xfId="459" applyFont="1" applyFill="1" applyBorder="1"/>
    <xf numFmtId="0" fontId="24" fillId="24" borderId="20" xfId="459" applyFont="1" applyFill="1" applyBorder="1" applyAlignment="1">
      <alignment horizontal="center"/>
    </xf>
    <xf numFmtId="165" fontId="23" fillId="24" borderId="20" xfId="459" applyNumberFormat="1" applyFont="1" applyFill="1" applyBorder="1" applyAlignment="1">
      <alignment horizontal="center"/>
    </xf>
    <xf numFmtId="164" fontId="23" fillId="24" borderId="0" xfId="431" applyFont="1" applyFill="1" applyBorder="1" applyAlignment="1" applyProtection="1">
      <alignment horizontal="center"/>
    </xf>
    <xf numFmtId="0" fontId="25" fillId="24" borderId="29" xfId="459" applyFont="1" applyFill="1" applyBorder="1"/>
    <xf numFmtId="164" fontId="22" fillId="24" borderId="22" xfId="431" applyFont="1" applyFill="1" applyBorder="1" applyAlignment="1" applyProtection="1">
      <alignment horizontal="center"/>
    </xf>
    <xf numFmtId="0" fontId="24" fillId="24" borderId="19" xfId="459" applyFont="1" applyFill="1" applyBorder="1"/>
    <xf numFmtId="0" fontId="24" fillId="24" borderId="19" xfId="459" applyFont="1" applyFill="1" applyBorder="1" applyAlignment="1">
      <alignment horizontal="center"/>
    </xf>
    <xf numFmtId="165" fontId="23" fillId="24" borderId="19" xfId="459" applyNumberFormat="1" applyFont="1" applyFill="1" applyBorder="1" applyAlignment="1">
      <alignment horizontal="center"/>
    </xf>
    <xf numFmtId="0" fontId="23" fillId="24" borderId="20" xfId="459" applyFont="1" applyFill="1" applyBorder="1"/>
    <xf numFmtId="0" fontId="23" fillId="25" borderId="20" xfId="459" applyFont="1" applyFill="1" applyBorder="1"/>
    <xf numFmtId="0" fontId="23" fillId="24" borderId="13" xfId="459" applyFont="1" applyFill="1" applyBorder="1"/>
    <xf numFmtId="0" fontId="24" fillId="24" borderId="13" xfId="459" applyFont="1" applyFill="1" applyBorder="1" applyAlignment="1">
      <alignment horizontal="center"/>
    </xf>
    <xf numFmtId="165" fontId="23" fillId="24" borderId="13" xfId="459" applyNumberFormat="1" applyFont="1" applyFill="1" applyBorder="1" applyAlignment="1">
      <alignment horizontal="center"/>
    </xf>
    <xf numFmtId="0" fontId="21" fillId="24" borderId="0" xfId="0" applyFont="1" applyFill="1" applyAlignment="1">
      <alignment horizontal="center" vertical="center"/>
    </xf>
    <xf numFmtId="44" fontId="21" fillId="24" borderId="0" xfId="421" applyFont="1" applyFill="1" applyAlignment="1">
      <alignment horizontal="center" vertical="center"/>
    </xf>
    <xf numFmtId="44" fontId="22" fillId="24" borderId="0" xfId="421" applyFont="1" applyFill="1" applyBorder="1" applyAlignment="1">
      <alignment horizontal="center" vertical="center"/>
    </xf>
    <xf numFmtId="44" fontId="23" fillId="24" borderId="0" xfId="421" applyFont="1" applyFill="1" applyAlignment="1">
      <alignment horizontal="center" vertical="center"/>
    </xf>
    <xf numFmtId="44" fontId="23" fillId="24" borderId="0" xfId="421" applyFont="1" applyFill="1" applyBorder="1" applyAlignment="1" applyProtection="1">
      <alignment horizontal="center" vertical="center"/>
    </xf>
    <xf numFmtId="44" fontId="23" fillId="24" borderId="13" xfId="421" applyFont="1" applyFill="1" applyBorder="1" applyAlignment="1">
      <alignment horizontal="center" vertical="center"/>
    </xf>
    <xf numFmtId="44" fontId="23" fillId="24" borderId="0" xfId="421" applyFont="1" applyFill="1" applyBorder="1" applyAlignment="1">
      <alignment horizontal="center" vertical="center"/>
    </xf>
    <xf numFmtId="44" fontId="24" fillId="24" borderId="0" xfId="421" applyFont="1" applyFill="1" applyBorder="1" applyAlignment="1">
      <alignment horizontal="center" vertical="center" wrapText="1"/>
    </xf>
    <xf numFmtId="0" fontId="20" fillId="24" borderId="0" xfId="0" applyFont="1" applyFill="1" applyAlignment="1">
      <alignment horizontal="center" vertical="center" wrapText="1"/>
    </xf>
    <xf numFmtId="44" fontId="21" fillId="24" borderId="0" xfId="421" applyFont="1" applyFill="1"/>
    <xf numFmtId="44" fontId="23" fillId="24" borderId="0" xfId="421" applyFont="1" applyFill="1"/>
    <xf numFmtId="44" fontId="23" fillId="24" borderId="13" xfId="421" applyFont="1" applyFill="1" applyBorder="1"/>
    <xf numFmtId="44" fontId="23" fillId="24" borderId="14" xfId="421" applyFont="1" applyFill="1" applyBorder="1"/>
    <xf numFmtId="44" fontId="23" fillId="25" borderId="14" xfId="421" applyFont="1" applyFill="1" applyBorder="1"/>
    <xf numFmtId="44" fontId="24" fillId="24" borderId="14" xfId="421" applyFont="1" applyFill="1" applyBorder="1"/>
    <xf numFmtId="44" fontId="24" fillId="25" borderId="14" xfId="421" applyFont="1" applyFill="1" applyBorder="1"/>
    <xf numFmtId="44" fontId="24" fillId="24" borderId="27" xfId="421" applyFont="1" applyFill="1" applyBorder="1"/>
    <xf numFmtId="44" fontId="24" fillId="24" borderId="0" xfId="421" applyFont="1" applyFill="1" applyBorder="1" applyAlignment="1">
      <alignment vertical="center" wrapText="1"/>
    </xf>
    <xf numFmtId="44" fontId="0" fillId="0" borderId="0" xfId="421" applyFont="1"/>
    <xf numFmtId="9" fontId="0" fillId="0" borderId="0" xfId="0" applyNumberFormat="1"/>
    <xf numFmtId="9" fontId="23" fillId="24" borderId="13" xfId="421" applyNumberFormat="1" applyFont="1" applyFill="1" applyBorder="1" applyAlignment="1">
      <alignment horizontal="center" vertical="center"/>
    </xf>
    <xf numFmtId="10" fontId="20" fillId="24" borderId="20" xfId="608" applyNumberFormat="1" applyFont="1" applyFill="1" applyBorder="1" applyAlignment="1">
      <alignment horizontal="center"/>
    </xf>
    <xf numFmtId="44" fontId="23" fillId="26" borderId="13" xfId="421" applyFont="1" applyFill="1" applyBorder="1" applyAlignment="1">
      <alignment horizontal="center" vertical="center"/>
    </xf>
    <xf numFmtId="44" fontId="23" fillId="26" borderId="14" xfId="421" applyFont="1" applyFill="1" applyBorder="1" applyAlignment="1">
      <alignment horizontal="center" vertical="center"/>
    </xf>
    <xf numFmtId="44" fontId="23" fillId="27" borderId="13" xfId="421" applyFont="1" applyFill="1" applyBorder="1" applyAlignment="1">
      <alignment horizontal="center" vertical="center"/>
    </xf>
    <xf numFmtId="44" fontId="23" fillId="26" borderId="15" xfId="421" applyFont="1" applyFill="1" applyBorder="1" applyAlignment="1">
      <alignment horizontal="center" vertical="center"/>
    </xf>
    <xf numFmtId="44" fontId="20" fillId="26" borderId="20" xfId="0" applyNumberFormat="1" applyFont="1" applyFill="1" applyBorder="1"/>
    <xf numFmtId="0" fontId="20" fillId="28" borderId="0" xfId="0" applyFont="1" applyFill="1"/>
    <xf numFmtId="0" fontId="24" fillId="24" borderId="35" xfId="454" applyFont="1" applyFill="1" applyBorder="1" applyAlignment="1">
      <alignment horizontal="center" vertical="center"/>
    </xf>
    <xf numFmtId="0" fontId="24" fillId="24" borderId="35" xfId="454" applyFont="1" applyFill="1" applyBorder="1"/>
    <xf numFmtId="44" fontId="24" fillId="24" borderId="35" xfId="421" applyFont="1" applyFill="1" applyBorder="1"/>
    <xf numFmtId="44" fontId="24" fillId="24" borderId="35" xfId="421" applyFont="1" applyFill="1" applyBorder="1" applyAlignment="1">
      <alignment horizontal="center" vertical="center"/>
    </xf>
    <xf numFmtId="44" fontId="23" fillId="24" borderId="35" xfId="421" applyFont="1" applyFill="1" applyBorder="1" applyAlignment="1" applyProtection="1">
      <alignment horizontal="center" vertical="center"/>
    </xf>
    <xf numFmtId="0" fontId="24" fillId="24" borderId="38" xfId="454" applyFont="1" applyFill="1" applyBorder="1"/>
    <xf numFmtId="0" fontId="24" fillId="24" borderId="39" xfId="454" applyFont="1" applyFill="1" applyBorder="1" applyAlignment="1">
      <alignment horizontal="center" vertical="center"/>
    </xf>
    <xf numFmtId="0" fontId="24" fillId="25" borderId="39" xfId="454" applyFont="1" applyFill="1" applyBorder="1" applyAlignment="1">
      <alignment horizontal="center" vertical="center"/>
    </xf>
    <xf numFmtId="0" fontId="24" fillId="24" borderId="41" xfId="454" applyFont="1" applyFill="1" applyBorder="1" applyAlignment="1">
      <alignment horizontal="center" vertical="center"/>
    </xf>
    <xf numFmtId="0" fontId="23" fillId="24" borderId="36" xfId="450" applyFont="1" applyFill="1" applyBorder="1"/>
    <xf numFmtId="0" fontId="23" fillId="24" borderId="37" xfId="450" applyFont="1" applyFill="1" applyBorder="1" applyAlignment="1">
      <alignment horizontal="center" vertical="center"/>
    </xf>
    <xf numFmtId="0" fontId="23" fillId="28" borderId="38" xfId="450" applyFont="1" applyFill="1" applyBorder="1"/>
    <xf numFmtId="0" fontId="23" fillId="24" borderId="39" xfId="450" applyFont="1" applyFill="1" applyBorder="1" applyAlignment="1">
      <alignment horizontal="center" vertical="center"/>
    </xf>
    <xf numFmtId="0" fontId="23" fillId="24" borderId="38" xfId="450" applyFont="1" applyFill="1" applyBorder="1"/>
    <xf numFmtId="0" fontId="23" fillId="25" borderId="39" xfId="450" applyFont="1" applyFill="1" applyBorder="1" applyAlignment="1">
      <alignment horizontal="center" vertical="center"/>
    </xf>
    <xf numFmtId="0" fontId="24" fillId="24" borderId="38" xfId="452" applyFont="1" applyFill="1" applyBorder="1"/>
    <xf numFmtId="0" fontId="23" fillId="24" borderId="42" xfId="450" applyFont="1" applyFill="1" applyBorder="1"/>
    <xf numFmtId="44" fontId="23" fillId="24" borderId="17" xfId="421" applyFont="1" applyFill="1" applyBorder="1"/>
    <xf numFmtId="44" fontId="23" fillId="26" borderId="16" xfId="421" applyFont="1" applyFill="1" applyBorder="1" applyAlignment="1">
      <alignment horizontal="center" vertical="center"/>
    </xf>
    <xf numFmtId="0" fontId="23" fillId="24" borderId="43" xfId="450" applyFont="1" applyFill="1" applyBorder="1" applyAlignment="1">
      <alignment horizontal="center" vertical="center"/>
    </xf>
    <xf numFmtId="0" fontId="23" fillId="24" borderId="40" xfId="450" applyFont="1" applyFill="1" applyBorder="1"/>
    <xf numFmtId="44" fontId="23" fillId="24" borderId="15" xfId="421" applyFont="1" applyFill="1" applyBorder="1"/>
    <xf numFmtId="0" fontId="23" fillId="24" borderId="41" xfId="450" applyFont="1" applyFill="1" applyBorder="1" applyAlignment="1">
      <alignment horizontal="center" vertical="center"/>
    </xf>
    <xf numFmtId="0" fontId="23" fillId="29" borderId="38" xfId="450" applyFont="1" applyFill="1" applyBorder="1"/>
    <xf numFmtId="0" fontId="24" fillId="28" borderId="36" xfId="454" applyFont="1" applyFill="1" applyBorder="1"/>
    <xf numFmtId="0" fontId="24" fillId="28" borderId="38" xfId="454" applyFont="1" applyFill="1" applyBorder="1"/>
    <xf numFmtId="0" fontId="24" fillId="29" borderId="38" xfId="454" applyFont="1" applyFill="1" applyBorder="1"/>
    <xf numFmtId="0" fontId="24" fillId="28" borderId="40" xfId="454" applyFont="1" applyFill="1" applyBorder="1"/>
    <xf numFmtId="0" fontId="32" fillId="24" borderId="10" xfId="450" applyFont="1" applyFill="1" applyBorder="1" applyAlignment="1">
      <alignment horizontal="center" vertical="center" wrapText="1"/>
    </xf>
    <xf numFmtId="44" fontId="32" fillId="24" borderId="28" xfId="421" applyFont="1" applyFill="1" applyBorder="1" applyAlignment="1">
      <alignment horizontal="center" vertical="center" wrapText="1"/>
    </xf>
    <xf numFmtId="44" fontId="32" fillId="27" borderId="28" xfId="421" applyFont="1" applyFill="1" applyBorder="1" applyAlignment="1">
      <alignment horizontal="center" vertical="center" wrapText="1"/>
    </xf>
    <xf numFmtId="44" fontId="32" fillId="26" borderId="11" xfId="421" applyFont="1" applyFill="1" applyBorder="1" applyAlignment="1" applyProtection="1">
      <alignment horizontal="center" vertical="center" wrapText="1"/>
    </xf>
    <xf numFmtId="0" fontId="32" fillId="24" borderId="12" xfId="450" applyFont="1" applyFill="1" applyBorder="1" applyAlignment="1">
      <alignment horizontal="center" vertical="center" wrapText="1"/>
    </xf>
    <xf numFmtId="0" fontId="33" fillId="24" borderId="0" xfId="0" applyFont="1" applyFill="1" applyAlignment="1">
      <alignment horizontal="center" vertical="center" wrapText="1"/>
    </xf>
    <xf numFmtId="0" fontId="32" fillId="26" borderId="12" xfId="450" applyFont="1" applyFill="1" applyBorder="1" applyAlignment="1">
      <alignment horizontal="center" vertical="center" wrapText="1"/>
    </xf>
    <xf numFmtId="0" fontId="32" fillId="30" borderId="12" xfId="450" applyFont="1" applyFill="1" applyBorder="1" applyAlignment="1">
      <alignment horizontal="center" vertical="center" wrapText="1"/>
    </xf>
    <xf numFmtId="10" fontId="20" fillId="30" borderId="20" xfId="608" applyNumberFormat="1" applyFont="1" applyFill="1" applyBorder="1" applyAlignment="1">
      <alignment horizontal="center"/>
    </xf>
    <xf numFmtId="10" fontId="31" fillId="30" borderId="20" xfId="608" applyNumberFormat="1" applyFont="1" applyFill="1" applyBorder="1" applyAlignment="1">
      <alignment horizontal="center"/>
    </xf>
    <xf numFmtId="0" fontId="24" fillId="24" borderId="44" xfId="457" applyFont="1" applyFill="1" applyBorder="1" applyAlignment="1">
      <alignment vertical="center" wrapText="1"/>
    </xf>
    <xf numFmtId="0" fontId="24" fillId="24" borderId="38" xfId="457" applyFont="1" applyFill="1" applyBorder="1" applyAlignment="1">
      <alignment vertical="center" wrapText="1"/>
    </xf>
    <xf numFmtId="0" fontId="24" fillId="24" borderId="45" xfId="457" applyFont="1" applyFill="1" applyBorder="1" applyAlignment="1">
      <alignment vertical="center" wrapText="1"/>
    </xf>
    <xf numFmtId="44" fontId="24" fillId="24" borderId="46" xfId="421" applyFont="1" applyFill="1" applyBorder="1" applyAlignment="1">
      <alignment vertical="center" wrapText="1"/>
    </xf>
    <xf numFmtId="44" fontId="24" fillId="24" borderId="46" xfId="421" applyFont="1" applyFill="1" applyBorder="1" applyAlignment="1">
      <alignment horizontal="center" vertical="center" wrapText="1"/>
    </xf>
    <xf numFmtId="0" fontId="24" fillId="24" borderId="47" xfId="457" applyFont="1" applyFill="1" applyBorder="1" applyAlignment="1">
      <alignment horizontal="center" vertical="center" wrapText="1"/>
    </xf>
    <xf numFmtId="44" fontId="32" fillId="24" borderId="0" xfId="421" applyFont="1" applyFill="1" applyBorder="1" applyAlignment="1">
      <alignment horizontal="center" vertical="center" wrapText="1"/>
    </xf>
    <xf numFmtId="0" fontId="32" fillId="27" borderId="22" xfId="450" applyFont="1" applyFill="1" applyBorder="1" applyAlignment="1">
      <alignment horizontal="center" vertical="center" wrapText="1"/>
    </xf>
    <xf numFmtId="44" fontId="20" fillId="27" borderId="49" xfId="0" applyNumberFormat="1" applyFont="1" applyFill="1" applyBorder="1"/>
    <xf numFmtId="44" fontId="20" fillId="24" borderId="50" xfId="421" applyFont="1" applyFill="1" applyBorder="1" applyAlignment="1">
      <alignment horizontal="center"/>
    </xf>
    <xf numFmtId="44" fontId="20" fillId="27" borderId="51" xfId="0" applyNumberFormat="1" applyFont="1" applyFill="1" applyBorder="1"/>
    <xf numFmtId="44" fontId="20" fillId="26" borderId="52" xfId="0" applyNumberFormat="1" applyFont="1" applyFill="1" applyBorder="1"/>
    <xf numFmtId="10" fontId="20" fillId="24" borderId="52" xfId="608" applyNumberFormat="1" applyFont="1" applyFill="1" applyBorder="1" applyAlignment="1">
      <alignment horizontal="center"/>
    </xf>
    <xf numFmtId="10" fontId="31" fillId="30" borderId="52" xfId="608" applyNumberFormat="1" applyFont="1" applyFill="1" applyBorder="1" applyAlignment="1">
      <alignment horizontal="center"/>
    </xf>
    <xf numFmtId="44" fontId="20" fillId="24" borderId="53" xfId="421" applyFont="1" applyFill="1" applyBorder="1" applyAlignment="1">
      <alignment horizontal="center"/>
    </xf>
    <xf numFmtId="10" fontId="20" fillId="30" borderId="52" xfId="608" applyNumberFormat="1" applyFont="1" applyFill="1" applyBorder="1" applyAlignment="1">
      <alignment horizontal="center"/>
    </xf>
    <xf numFmtId="44" fontId="23" fillId="24" borderId="13" xfId="421" applyFont="1" applyFill="1" applyBorder="1" applyAlignment="1">
      <alignment vertical="center"/>
    </xf>
    <xf numFmtId="44" fontId="20" fillId="26" borderId="20" xfId="0" applyNumberFormat="1" applyFont="1" applyFill="1" applyBorder="1" applyAlignment="1">
      <alignment vertical="center"/>
    </xf>
    <xf numFmtId="10" fontId="20" fillId="24" borderId="20" xfId="608" applyNumberFormat="1" applyFont="1" applyFill="1" applyBorder="1" applyAlignment="1">
      <alignment horizontal="center" vertical="center"/>
    </xf>
    <xf numFmtId="10" fontId="31" fillId="30" borderId="20" xfId="608" applyNumberFormat="1" applyFont="1" applyFill="1" applyBorder="1" applyAlignment="1">
      <alignment horizontal="center" vertical="center"/>
    </xf>
    <xf numFmtId="44" fontId="20" fillId="27" borderId="49" xfId="0" applyNumberFormat="1" applyFont="1" applyFill="1" applyBorder="1" applyAlignment="1">
      <alignment vertical="center"/>
    </xf>
    <xf numFmtId="44" fontId="20" fillId="24" borderId="50" xfId="421" applyFont="1" applyFill="1" applyBorder="1" applyAlignment="1">
      <alignment horizontal="center" vertical="center"/>
    </xf>
    <xf numFmtId="44" fontId="20" fillId="27" borderId="51" xfId="0" applyNumberFormat="1" applyFont="1" applyFill="1" applyBorder="1" applyAlignment="1">
      <alignment vertical="center"/>
    </xf>
    <xf numFmtId="44" fontId="20" fillId="26" borderId="52" xfId="0" applyNumberFormat="1" applyFont="1" applyFill="1" applyBorder="1" applyAlignment="1">
      <alignment vertical="center"/>
    </xf>
    <xf numFmtId="10" fontId="20" fillId="24" borderId="52" xfId="608" applyNumberFormat="1" applyFont="1" applyFill="1" applyBorder="1" applyAlignment="1">
      <alignment horizontal="center" vertical="center"/>
    </xf>
    <xf numFmtId="10" fontId="31" fillId="30" borderId="52" xfId="608" applyNumberFormat="1" applyFont="1" applyFill="1" applyBorder="1" applyAlignment="1">
      <alignment horizontal="center" vertical="center"/>
    </xf>
    <xf numFmtId="44" fontId="20" fillId="24" borderId="53" xfId="421" applyFont="1" applyFill="1" applyBorder="1" applyAlignment="1">
      <alignment horizontal="center" vertical="center"/>
    </xf>
    <xf numFmtId="44" fontId="24" fillId="24" borderId="35" xfId="421" applyFont="1" applyFill="1" applyBorder="1" applyAlignment="1">
      <alignment horizontal="center" vertical="center" wrapText="1"/>
    </xf>
    <xf numFmtId="44" fontId="23" fillId="24" borderId="25" xfId="421" applyFont="1" applyFill="1" applyBorder="1"/>
    <xf numFmtId="44" fontId="23" fillId="24" borderId="25" xfId="421" applyFont="1" applyFill="1" applyBorder="1" applyAlignment="1">
      <alignment horizontal="center" vertical="center"/>
    </xf>
    <xf numFmtId="9" fontId="23" fillId="24" borderId="25" xfId="421" applyNumberFormat="1" applyFont="1" applyFill="1" applyBorder="1" applyAlignment="1">
      <alignment horizontal="center" vertical="center"/>
    </xf>
    <xf numFmtId="44" fontId="23" fillId="27" borderId="25" xfId="421" applyFont="1" applyFill="1" applyBorder="1" applyAlignment="1">
      <alignment horizontal="center" vertical="center"/>
    </xf>
    <xf numFmtId="44" fontId="23" fillId="26" borderId="25" xfId="421" applyFont="1" applyFill="1" applyBorder="1" applyAlignment="1">
      <alignment horizontal="center" vertical="center"/>
    </xf>
    <xf numFmtId="0" fontId="24" fillId="24" borderId="47" xfId="454" applyFont="1" applyFill="1" applyBorder="1" applyAlignment="1">
      <alignment horizontal="center" vertical="center"/>
    </xf>
    <xf numFmtId="0" fontId="24" fillId="24" borderId="54" xfId="457" applyFont="1" applyFill="1" applyBorder="1" applyAlignment="1">
      <alignment vertical="center" wrapText="1"/>
    </xf>
    <xf numFmtId="44" fontId="24" fillId="24" borderId="27" xfId="421" applyFont="1" applyFill="1" applyBorder="1" applyAlignment="1">
      <alignment vertical="center" wrapText="1"/>
    </xf>
    <xf numFmtId="0" fontId="24" fillId="24" borderId="36" xfId="457" applyFont="1" applyFill="1" applyBorder="1" applyAlignment="1">
      <alignment vertical="center" wrapText="1"/>
    </xf>
    <xf numFmtId="0" fontId="20" fillId="24" borderId="0" xfId="0" applyFont="1" applyFill="1" applyAlignment="1">
      <alignment vertical="center"/>
    </xf>
    <xf numFmtId="44" fontId="24" fillId="24" borderId="31" xfId="421" applyFont="1" applyFill="1" applyBorder="1" applyAlignment="1">
      <alignment vertical="center" wrapText="1"/>
    </xf>
    <xf numFmtId="44" fontId="23" fillId="24" borderId="55" xfId="421" applyFont="1" applyFill="1" applyBorder="1"/>
    <xf numFmtId="44" fontId="23" fillId="24" borderId="55" xfId="421" applyFont="1" applyFill="1" applyBorder="1" applyAlignment="1">
      <alignment horizontal="center" vertical="center"/>
    </xf>
    <xf numFmtId="9" fontId="23" fillId="24" borderId="55" xfId="421" applyNumberFormat="1" applyFont="1" applyFill="1" applyBorder="1" applyAlignment="1">
      <alignment horizontal="center" vertical="center"/>
    </xf>
    <xf numFmtId="44" fontId="23" fillId="27" borderId="55" xfId="421" applyFont="1" applyFill="1" applyBorder="1" applyAlignment="1">
      <alignment horizontal="center" vertical="center"/>
    </xf>
    <xf numFmtId="44" fontId="23" fillId="26" borderId="55" xfId="421" applyFont="1" applyFill="1" applyBorder="1" applyAlignment="1">
      <alignment horizontal="center" vertical="center"/>
    </xf>
    <xf numFmtId="0" fontId="24" fillId="24" borderId="56" xfId="454" applyFont="1" applyFill="1" applyBorder="1" applyAlignment="1">
      <alignment horizontal="center" vertical="center"/>
    </xf>
    <xf numFmtId="0" fontId="24" fillId="24" borderId="57" xfId="457" applyFont="1" applyFill="1" applyBorder="1" applyAlignment="1">
      <alignment vertical="center" wrapText="1"/>
    </xf>
    <xf numFmtId="0" fontId="24" fillId="28" borderId="45" xfId="457" applyFont="1" applyFill="1" applyBorder="1" applyAlignment="1">
      <alignment vertical="center" wrapText="1"/>
    </xf>
    <xf numFmtId="0" fontId="24" fillId="24" borderId="58" xfId="462" applyFont="1" applyFill="1" applyBorder="1" applyAlignment="1">
      <alignment horizontal="left" vertical="top"/>
    </xf>
    <xf numFmtId="0" fontId="24" fillId="24" borderId="49" xfId="462" applyFont="1" applyFill="1" applyBorder="1" applyAlignment="1">
      <alignment horizontal="left" vertical="top"/>
    </xf>
    <xf numFmtId="0" fontId="34" fillId="24" borderId="59" xfId="462" applyFont="1" applyFill="1" applyBorder="1" applyAlignment="1">
      <alignment horizontal="left" vertical="top"/>
    </xf>
    <xf numFmtId="44" fontId="23" fillId="24" borderId="20" xfId="421" applyFont="1" applyFill="1" applyBorder="1"/>
    <xf numFmtId="44" fontId="23" fillId="24" borderId="20" xfId="421" applyFont="1" applyFill="1" applyBorder="1" applyAlignment="1">
      <alignment horizontal="center" vertical="center"/>
    </xf>
    <xf numFmtId="9" fontId="23" fillId="24" borderId="20" xfId="421" applyNumberFormat="1" applyFont="1" applyFill="1" applyBorder="1" applyAlignment="1">
      <alignment horizontal="center" vertical="center"/>
    </xf>
    <xf numFmtId="44" fontId="23" fillId="27" borderId="20" xfId="421" applyFont="1" applyFill="1" applyBorder="1" applyAlignment="1">
      <alignment horizontal="center" vertical="center"/>
    </xf>
    <xf numFmtId="44" fontId="23" fillId="26" borderId="20" xfId="421" applyFont="1" applyFill="1" applyBorder="1" applyAlignment="1">
      <alignment horizontal="center" vertical="center"/>
    </xf>
    <xf numFmtId="0" fontId="23" fillId="24" borderId="50" xfId="450" applyFont="1" applyFill="1" applyBorder="1" applyAlignment="1">
      <alignment horizontal="center" vertical="center"/>
    </xf>
    <xf numFmtId="44" fontId="23" fillId="24" borderId="52" xfId="421" applyFont="1" applyFill="1" applyBorder="1"/>
    <xf numFmtId="44" fontId="23" fillId="24" borderId="52" xfId="421" applyFont="1" applyFill="1" applyBorder="1" applyAlignment="1">
      <alignment horizontal="center" vertical="center"/>
    </xf>
    <xf numFmtId="9" fontId="23" fillId="24" borderId="52" xfId="421" applyNumberFormat="1" applyFont="1" applyFill="1" applyBorder="1" applyAlignment="1">
      <alignment horizontal="center" vertical="center"/>
    </xf>
    <xf numFmtId="44" fontId="23" fillId="27" borderId="52" xfId="421" applyFont="1" applyFill="1" applyBorder="1" applyAlignment="1">
      <alignment horizontal="center" vertical="center"/>
    </xf>
    <xf numFmtId="44" fontId="23" fillId="26" borderId="52" xfId="421" applyFont="1" applyFill="1" applyBorder="1" applyAlignment="1">
      <alignment horizontal="center" vertical="center"/>
    </xf>
    <xf numFmtId="0" fontId="23" fillId="24" borderId="53" xfId="450" applyFont="1" applyFill="1" applyBorder="1" applyAlignment="1">
      <alignment horizontal="center" vertical="center"/>
    </xf>
    <xf numFmtId="44" fontId="20" fillId="27" borderId="58" xfId="0" applyNumberFormat="1" applyFont="1" applyFill="1" applyBorder="1"/>
    <xf numFmtId="44" fontId="20" fillId="26" borderId="60" xfId="0" applyNumberFormat="1" applyFont="1" applyFill="1" applyBorder="1"/>
    <xf numFmtId="10" fontId="20" fillId="24" borderId="60" xfId="608" applyNumberFormat="1" applyFont="1" applyFill="1" applyBorder="1" applyAlignment="1">
      <alignment horizontal="center"/>
    </xf>
    <xf numFmtId="10" fontId="31" fillId="30" borderId="60" xfId="608" applyNumberFormat="1" applyFont="1" applyFill="1" applyBorder="1" applyAlignment="1">
      <alignment horizontal="center"/>
    </xf>
    <xf numFmtId="44" fontId="20" fillId="24" borderId="61" xfId="421" applyFont="1" applyFill="1" applyBorder="1" applyAlignment="1">
      <alignment horizontal="center"/>
    </xf>
    <xf numFmtId="0" fontId="32" fillId="24" borderId="62" xfId="450" applyFont="1" applyFill="1" applyBorder="1" applyAlignment="1">
      <alignment horizontal="center" vertical="center" wrapText="1"/>
    </xf>
    <xf numFmtId="44" fontId="32" fillId="24" borderId="63" xfId="421" applyFont="1" applyFill="1" applyBorder="1" applyAlignment="1">
      <alignment horizontal="center" vertical="center" wrapText="1"/>
    </xf>
    <xf numFmtId="44" fontId="32" fillId="27" borderId="63" xfId="421" applyFont="1" applyFill="1" applyBorder="1" applyAlignment="1">
      <alignment horizontal="center" vertical="center" wrapText="1"/>
    </xf>
    <xf numFmtId="44" fontId="32" fillId="26" borderId="63" xfId="421" applyFont="1" applyFill="1" applyBorder="1" applyAlignment="1" applyProtection="1">
      <alignment horizontal="center" vertical="center" wrapText="1"/>
    </xf>
    <xf numFmtId="0" fontId="32" fillId="24" borderId="64" xfId="450" applyFont="1" applyFill="1" applyBorder="1" applyAlignment="1">
      <alignment horizontal="center" vertical="center" wrapText="1"/>
    </xf>
    <xf numFmtId="44" fontId="23" fillId="24" borderId="60" xfId="421" applyFont="1" applyFill="1" applyBorder="1"/>
    <xf numFmtId="44" fontId="23" fillId="24" borderId="60" xfId="421" applyFont="1" applyFill="1" applyBorder="1" applyAlignment="1">
      <alignment horizontal="center" vertical="center"/>
    </xf>
    <xf numFmtId="9" fontId="23" fillId="24" borderId="60" xfId="421" applyNumberFormat="1" applyFont="1" applyFill="1" applyBorder="1" applyAlignment="1">
      <alignment horizontal="center" vertical="center"/>
    </xf>
    <xf numFmtId="44" fontId="23" fillId="27" borderId="60" xfId="421" applyFont="1" applyFill="1" applyBorder="1" applyAlignment="1">
      <alignment horizontal="center" vertical="center"/>
    </xf>
    <xf numFmtId="44" fontId="23" fillId="26" borderId="60" xfId="421" applyFont="1" applyFill="1" applyBorder="1" applyAlignment="1">
      <alignment horizontal="center" vertical="center"/>
    </xf>
    <xf numFmtId="0" fontId="23" fillId="24" borderId="61" xfId="450" applyFont="1" applyFill="1" applyBorder="1" applyAlignment="1">
      <alignment horizontal="center" vertical="center"/>
    </xf>
    <xf numFmtId="44" fontId="23" fillId="24" borderId="21" xfId="421" applyFont="1" applyFill="1" applyBorder="1"/>
    <xf numFmtId="44" fontId="23" fillId="24" borderId="21" xfId="421" applyFont="1" applyFill="1" applyBorder="1" applyAlignment="1">
      <alignment horizontal="center" vertical="center"/>
    </xf>
    <xf numFmtId="9" fontId="23" fillId="24" borderId="21" xfId="421" applyNumberFormat="1" applyFont="1" applyFill="1" applyBorder="1" applyAlignment="1">
      <alignment horizontal="center" vertical="center"/>
    </xf>
    <xf numFmtId="44" fontId="23" fillId="27" borderId="21" xfId="421" applyFont="1" applyFill="1" applyBorder="1" applyAlignment="1">
      <alignment horizontal="center" vertical="center"/>
    </xf>
    <xf numFmtId="44" fontId="23" fillId="26" borderId="21" xfId="421" applyFont="1" applyFill="1" applyBorder="1" applyAlignment="1">
      <alignment horizontal="center" vertical="center"/>
    </xf>
    <xf numFmtId="0" fontId="23" fillId="24" borderId="65" xfId="450" applyFont="1" applyFill="1" applyBorder="1" applyAlignment="1">
      <alignment horizontal="center" vertical="center"/>
    </xf>
    <xf numFmtId="0" fontId="24" fillId="24" borderId="49" xfId="461" applyFont="1" applyFill="1" applyBorder="1" applyAlignment="1">
      <alignment horizontal="left" vertical="top"/>
    </xf>
    <xf numFmtId="0" fontId="36" fillId="24" borderId="0" xfId="0" applyFont="1" applyFill="1" applyAlignment="1">
      <alignment horizontal="center" vertical="center"/>
    </xf>
    <xf numFmtId="0" fontId="36" fillId="24" borderId="0" xfId="0" applyFont="1" applyFill="1" applyBorder="1" applyAlignment="1">
      <alignment horizontal="center" vertical="center"/>
    </xf>
    <xf numFmtId="0" fontId="24" fillId="24" borderId="49" xfId="462" applyFont="1" applyFill="1" applyBorder="1" applyAlignment="1">
      <alignment horizontal="center" vertical="top"/>
    </xf>
    <xf numFmtId="0" fontId="35" fillId="24" borderId="0" xfId="0" applyFont="1" applyFill="1" applyBorder="1" applyAlignment="1">
      <alignment horizontal="left" vertical="top"/>
    </xf>
    <xf numFmtId="0" fontId="24" fillId="24" borderId="67" xfId="462" applyFont="1" applyFill="1" applyBorder="1" applyAlignment="1">
      <alignment horizontal="center" vertical="top"/>
    </xf>
    <xf numFmtId="0" fontId="24" fillId="24" borderId="67" xfId="462" applyFont="1" applyFill="1" applyBorder="1" applyAlignment="1">
      <alignment horizontal="left" vertical="top"/>
    </xf>
    <xf numFmtId="0" fontId="24" fillId="24" borderId="58" xfId="462" applyFont="1" applyFill="1" applyBorder="1" applyAlignment="1">
      <alignment horizontal="center" vertical="top"/>
    </xf>
    <xf numFmtId="0" fontId="24" fillId="24" borderId="18" xfId="462" applyFont="1" applyFill="1" applyBorder="1" applyAlignment="1">
      <alignment horizontal="center" vertical="top"/>
    </xf>
    <xf numFmtId="0" fontId="24" fillId="24" borderId="18" xfId="462" applyFont="1" applyFill="1" applyBorder="1" applyAlignment="1">
      <alignment horizontal="left" vertical="top"/>
    </xf>
    <xf numFmtId="0" fontId="24" fillId="24" borderId="68" xfId="462" applyFont="1" applyFill="1" applyBorder="1" applyAlignment="1">
      <alignment horizontal="left" vertical="top"/>
    </xf>
    <xf numFmtId="0" fontId="24" fillId="24" borderId="69" xfId="462" applyFont="1" applyFill="1" applyBorder="1" applyAlignment="1">
      <alignment horizontal="left" vertical="top"/>
    </xf>
    <xf numFmtId="0" fontId="34" fillId="24" borderId="49" xfId="462" applyFont="1" applyFill="1" applyBorder="1" applyAlignment="1">
      <alignment horizontal="left" vertical="top"/>
    </xf>
    <xf numFmtId="0" fontId="35" fillId="24" borderId="49" xfId="0" applyFont="1" applyFill="1" applyBorder="1" applyAlignment="1">
      <alignment horizontal="left" vertical="top"/>
    </xf>
    <xf numFmtId="0" fontId="24" fillId="24" borderId="51" xfId="461" applyFont="1" applyFill="1" applyBorder="1" applyAlignment="1">
      <alignment horizontal="left" vertical="top"/>
    </xf>
    <xf numFmtId="0" fontId="24" fillId="24" borderId="66" xfId="462" applyFont="1" applyFill="1" applyBorder="1" applyAlignment="1">
      <alignment horizontal="center" vertical="top"/>
    </xf>
    <xf numFmtId="0" fontId="24" fillId="24" borderId="70" xfId="462" applyFont="1" applyFill="1" applyBorder="1" applyAlignment="1">
      <alignment horizontal="left" vertical="top"/>
    </xf>
    <xf numFmtId="0" fontId="24" fillId="24" borderId="66" xfId="461" applyFont="1" applyFill="1" applyBorder="1" applyAlignment="1">
      <alignment horizontal="left" vertical="top"/>
    </xf>
    <xf numFmtId="0" fontId="24" fillId="28" borderId="49" xfId="462" applyFont="1" applyFill="1" applyBorder="1" applyAlignment="1">
      <alignment horizontal="left" vertical="top"/>
    </xf>
    <xf numFmtId="0" fontId="24" fillId="28" borderId="49" xfId="461" applyFont="1" applyFill="1" applyBorder="1" applyAlignment="1">
      <alignment horizontal="left" vertical="top"/>
    </xf>
    <xf numFmtId="0" fontId="24" fillId="28" borderId="66" xfId="461" applyFont="1" applyFill="1" applyBorder="1" applyAlignment="1">
      <alignment horizontal="left" vertical="top"/>
    </xf>
    <xf numFmtId="0" fontId="23" fillId="24" borderId="0" xfId="459" applyFont="1" applyFill="1" applyBorder="1" applyAlignment="1">
      <alignment horizontal="center"/>
    </xf>
    <xf numFmtId="0" fontId="24" fillId="24" borderId="0" xfId="462" applyFont="1" applyFill="1" applyBorder="1" applyAlignment="1">
      <alignment horizontal="center" vertical="top"/>
    </xf>
    <xf numFmtId="0" fontId="24" fillId="24" borderId="0" xfId="462" applyFont="1" applyFill="1" applyBorder="1" applyAlignment="1">
      <alignment horizontal="left" vertical="top"/>
    </xf>
    <xf numFmtId="44" fontId="23" fillId="24" borderId="0" xfId="421" applyFont="1" applyFill="1" applyBorder="1"/>
    <xf numFmtId="9" fontId="23" fillId="24" borderId="0" xfId="421" applyNumberFormat="1" applyFont="1" applyFill="1" applyBorder="1" applyAlignment="1">
      <alignment horizontal="center" vertical="center"/>
    </xf>
    <xf numFmtId="0" fontId="23" fillId="24" borderId="0" xfId="450" applyFont="1" applyFill="1" applyBorder="1" applyAlignment="1">
      <alignment horizontal="center" vertical="center"/>
    </xf>
    <xf numFmtId="10" fontId="20" fillId="24" borderId="0" xfId="608" applyNumberFormat="1" applyFont="1" applyFill="1" applyBorder="1" applyAlignment="1">
      <alignment horizontal="center"/>
    </xf>
    <xf numFmtId="44" fontId="20" fillId="24" borderId="0" xfId="421" applyFont="1" applyFill="1" applyBorder="1" applyAlignment="1">
      <alignment horizontal="center"/>
    </xf>
    <xf numFmtId="0" fontId="24" fillId="24" borderId="20" xfId="462" applyFont="1" applyFill="1" applyBorder="1" applyAlignment="1">
      <alignment horizontal="left" vertical="top"/>
    </xf>
    <xf numFmtId="0" fontId="32" fillId="27" borderId="71" xfId="450" applyFont="1" applyFill="1" applyBorder="1" applyAlignment="1">
      <alignment horizontal="center" vertical="center" wrapText="1"/>
    </xf>
    <xf numFmtId="0" fontId="32" fillId="26" borderId="72" xfId="450" applyFont="1" applyFill="1" applyBorder="1" applyAlignment="1">
      <alignment horizontal="center" vertical="center" wrapText="1"/>
    </xf>
    <xf numFmtId="0" fontId="32" fillId="24" borderId="72" xfId="450" applyFont="1" applyFill="1" applyBorder="1" applyAlignment="1">
      <alignment horizontal="center" vertical="center" wrapText="1"/>
    </xf>
    <xf numFmtId="0" fontId="32" fillId="30" borderId="72" xfId="450" applyFont="1" applyFill="1" applyBorder="1" applyAlignment="1">
      <alignment horizontal="center" vertical="center" wrapText="1"/>
    </xf>
    <xf numFmtId="0" fontId="0" fillId="0" borderId="0" xfId="0" applyFill="1"/>
    <xf numFmtId="44" fontId="20" fillId="24" borderId="0" xfId="0" applyNumberFormat="1" applyFont="1" applyFill="1" applyBorder="1"/>
    <xf numFmtId="10" fontId="31" fillId="24" borderId="0" xfId="608" applyNumberFormat="1" applyFont="1" applyFill="1" applyBorder="1" applyAlignment="1">
      <alignment horizontal="center"/>
    </xf>
    <xf numFmtId="0" fontId="24" fillId="24" borderId="51" xfId="462" applyFont="1" applyFill="1" applyBorder="1" applyAlignment="1">
      <alignment horizontal="center" vertical="top"/>
    </xf>
    <xf numFmtId="0" fontId="24" fillId="24" borderId="35" xfId="462" applyFont="1" applyFill="1" applyBorder="1" applyAlignment="1">
      <alignment horizontal="left" vertical="top"/>
    </xf>
    <xf numFmtId="44" fontId="23" fillId="24" borderId="35" xfId="421" applyFont="1" applyFill="1" applyBorder="1"/>
    <xf numFmtId="0" fontId="24" fillId="24" borderId="60" xfId="462" applyFont="1" applyFill="1" applyBorder="1" applyAlignment="1">
      <alignment horizontal="left" vertical="top"/>
    </xf>
    <xf numFmtId="0" fontId="24" fillId="24" borderId="52" xfId="462" applyFont="1" applyFill="1" applyBorder="1" applyAlignment="1">
      <alignment horizontal="left" vertical="top"/>
    </xf>
    <xf numFmtId="0" fontId="24" fillId="24" borderId="35" xfId="462" applyFont="1" applyFill="1" applyBorder="1" applyAlignment="1">
      <alignment horizontal="center" vertical="top"/>
    </xf>
    <xf numFmtId="0" fontId="21" fillId="24" borderId="0" xfId="0" applyFont="1" applyFill="1" applyBorder="1"/>
    <xf numFmtId="0" fontId="23" fillId="24" borderId="0" xfId="459" applyFont="1" applyFill="1" applyBorder="1" applyAlignment="1">
      <alignment horizontal="center"/>
    </xf>
    <xf numFmtId="0" fontId="25" fillId="24" borderId="10" xfId="457" applyFont="1" applyFill="1" applyBorder="1" applyAlignment="1">
      <alignment horizontal="center" vertical="center" wrapText="1"/>
    </xf>
    <xf numFmtId="0" fontId="25" fillId="24" borderId="28" xfId="457" applyFont="1" applyFill="1" applyBorder="1" applyAlignment="1">
      <alignment horizontal="center" vertical="center" wrapText="1"/>
    </xf>
    <xf numFmtId="0" fontId="25" fillId="24" borderId="11" xfId="457" applyFont="1" applyFill="1" applyBorder="1" applyAlignment="1">
      <alignment horizontal="center" vertical="center" wrapText="1"/>
    </xf>
    <xf numFmtId="0" fontId="25" fillId="24" borderId="12" xfId="457" applyFont="1" applyFill="1" applyBorder="1" applyAlignment="1">
      <alignment horizontal="center" vertical="center" wrapText="1"/>
    </xf>
    <xf numFmtId="0" fontId="20" fillId="24" borderId="0" xfId="0" applyFont="1" applyFill="1" applyAlignment="1">
      <alignment horizontal="left"/>
    </xf>
    <xf numFmtId="0" fontId="22" fillId="24" borderId="29" xfId="454" applyFont="1" applyFill="1" applyBorder="1" applyAlignment="1">
      <alignment horizontal="center" vertical="center"/>
    </xf>
    <xf numFmtId="0" fontId="22" fillId="24" borderId="23" xfId="454" applyFont="1" applyFill="1" applyBorder="1" applyAlignment="1">
      <alignment horizontal="center" vertical="center"/>
    </xf>
    <xf numFmtId="0" fontId="22" fillId="24" borderId="30" xfId="454" applyFont="1" applyFill="1" applyBorder="1" applyAlignment="1">
      <alignment horizontal="center" vertical="center"/>
    </xf>
    <xf numFmtId="0" fontId="22" fillId="24" borderId="26" xfId="450" applyFont="1" applyFill="1" applyBorder="1" applyAlignment="1">
      <alignment horizontal="center" vertical="center" wrapText="1"/>
    </xf>
    <xf numFmtId="0" fontId="22" fillId="24" borderId="48" xfId="450" applyFont="1" applyFill="1" applyBorder="1" applyAlignment="1">
      <alignment horizontal="center" vertical="center" wrapText="1"/>
    </xf>
    <xf numFmtId="0" fontId="25" fillId="24" borderId="10" xfId="455" applyFont="1" applyFill="1" applyBorder="1" applyAlignment="1">
      <alignment horizontal="center" vertical="center" wrapText="1"/>
    </xf>
    <xf numFmtId="0" fontId="25" fillId="24" borderId="28" xfId="455" applyFont="1" applyFill="1" applyBorder="1" applyAlignment="1">
      <alignment horizontal="center" vertical="center" wrapText="1"/>
    </xf>
    <xf numFmtId="0" fontId="25" fillId="24" borderId="11" xfId="455" applyFont="1" applyFill="1" applyBorder="1" applyAlignment="1">
      <alignment horizontal="center" vertical="center" wrapText="1"/>
    </xf>
    <xf numFmtId="0" fontId="25" fillId="24" borderId="12" xfId="455" applyFont="1" applyFill="1" applyBorder="1" applyAlignment="1">
      <alignment horizontal="center" vertical="center" wrapText="1"/>
    </xf>
    <xf numFmtId="0" fontId="20" fillId="24" borderId="0" xfId="0" applyFont="1" applyFill="1" applyAlignment="1">
      <alignment horizontal="center"/>
    </xf>
    <xf numFmtId="0" fontId="24" fillId="24" borderId="10" xfId="453" applyFont="1" applyFill="1" applyBorder="1" applyAlignment="1">
      <alignment vertical="center" wrapText="1"/>
    </xf>
    <xf numFmtId="0" fontId="24" fillId="24" borderId="28" xfId="453" applyFont="1" applyFill="1" applyBorder="1" applyAlignment="1">
      <alignment vertical="center" wrapText="1"/>
    </xf>
    <xf numFmtId="0" fontId="24" fillId="24" borderId="11" xfId="453" applyFont="1" applyFill="1" applyBorder="1" applyAlignment="1">
      <alignment vertical="center" wrapText="1"/>
    </xf>
    <xf numFmtId="0" fontId="24" fillId="24" borderId="12" xfId="453" applyFont="1" applyFill="1" applyBorder="1" applyAlignment="1">
      <alignment vertical="center" wrapText="1"/>
    </xf>
    <xf numFmtId="0" fontId="22" fillId="24" borderId="29" xfId="450" applyFont="1" applyFill="1" applyBorder="1" applyAlignment="1">
      <alignment horizontal="center" vertical="center"/>
    </xf>
    <xf numFmtId="0" fontId="22" fillId="24" borderId="23" xfId="450" applyFont="1" applyFill="1" applyBorder="1" applyAlignment="1">
      <alignment horizontal="center" vertical="center"/>
    </xf>
    <xf numFmtId="0" fontId="22" fillId="24" borderId="24" xfId="450" applyFont="1" applyFill="1" applyBorder="1" applyAlignment="1">
      <alignment horizontal="center" vertical="center"/>
    </xf>
    <xf numFmtId="0" fontId="22" fillId="24" borderId="29" xfId="450" applyFont="1" applyFill="1" applyBorder="1" applyAlignment="1">
      <alignment horizontal="center"/>
    </xf>
    <xf numFmtId="0" fontId="22" fillId="24" borderId="23" xfId="450" applyFont="1" applyFill="1" applyBorder="1" applyAlignment="1">
      <alignment horizontal="center"/>
    </xf>
    <xf numFmtId="0" fontId="22" fillId="24" borderId="30" xfId="450" applyFont="1" applyFill="1" applyBorder="1" applyAlignment="1">
      <alignment horizontal="center"/>
    </xf>
    <xf numFmtId="0" fontId="22" fillId="24" borderId="29" xfId="462" applyFont="1" applyFill="1" applyBorder="1" applyAlignment="1">
      <alignment horizontal="center" vertical="center"/>
    </xf>
    <xf numFmtId="0" fontId="22" fillId="24" borderId="23" xfId="462" applyFont="1" applyFill="1" applyBorder="1" applyAlignment="1">
      <alignment horizontal="center" vertical="center"/>
    </xf>
    <xf numFmtId="0" fontId="22" fillId="24" borderId="30" xfId="462" applyFont="1" applyFill="1" applyBorder="1" applyAlignment="1">
      <alignment horizontal="center" vertical="center"/>
    </xf>
    <xf numFmtId="0" fontId="21" fillId="24" borderId="0" xfId="0" applyFont="1" applyFill="1" applyAlignment="1">
      <alignment horizontal="center"/>
    </xf>
    <xf numFmtId="0" fontId="25" fillId="24" borderId="29" xfId="463" applyFont="1" applyFill="1" applyBorder="1" applyAlignment="1">
      <alignment horizontal="center" vertical="center"/>
    </xf>
    <xf numFmtId="0" fontId="25" fillId="24" borderId="23" xfId="463" applyFont="1" applyFill="1" applyBorder="1" applyAlignment="1">
      <alignment horizontal="center" vertical="center"/>
    </xf>
    <xf numFmtId="0" fontId="25" fillId="24" borderId="30" xfId="463" applyFont="1" applyFill="1" applyBorder="1" applyAlignment="1">
      <alignment horizontal="center" vertical="center"/>
    </xf>
    <xf numFmtId="0" fontId="22" fillId="24" borderId="29" xfId="463" applyFont="1" applyFill="1" applyBorder="1" applyAlignment="1">
      <alignment horizontal="center"/>
    </xf>
    <xf numFmtId="0" fontId="22" fillId="24" borderId="23" xfId="463" applyFont="1" applyFill="1" applyBorder="1" applyAlignment="1">
      <alignment horizontal="center"/>
    </xf>
    <xf numFmtId="0" fontId="22" fillId="24" borderId="30" xfId="463" applyFont="1" applyFill="1" applyBorder="1" applyAlignment="1">
      <alignment horizontal="center"/>
    </xf>
    <xf numFmtId="0" fontId="21" fillId="24" borderId="0" xfId="0" applyFont="1" applyFill="1" applyBorder="1" applyAlignment="1">
      <alignment horizontal="center"/>
    </xf>
    <xf numFmtId="0" fontId="25" fillId="24" borderId="29" xfId="459" applyFont="1" applyFill="1" applyBorder="1" applyAlignment="1">
      <alignment horizontal="center"/>
    </xf>
    <xf numFmtId="0" fontId="25" fillId="24" borderId="23" xfId="459" applyFont="1" applyFill="1" applyBorder="1" applyAlignment="1">
      <alignment horizontal="center"/>
    </xf>
    <xf numFmtId="0" fontId="25" fillId="24" borderId="30" xfId="459" applyFont="1" applyFill="1" applyBorder="1" applyAlignment="1">
      <alignment horizontal="center"/>
    </xf>
    <xf numFmtId="0" fontId="25" fillId="24" borderId="32" xfId="459" applyFont="1" applyFill="1" applyBorder="1" applyAlignment="1">
      <alignment horizontal="center"/>
    </xf>
    <xf numFmtId="0" fontId="25" fillId="24" borderId="33" xfId="459" applyFont="1" applyFill="1" applyBorder="1" applyAlignment="1">
      <alignment horizontal="center"/>
    </xf>
    <xf numFmtId="0" fontId="25" fillId="24" borderId="34" xfId="459" applyFont="1" applyFill="1" applyBorder="1" applyAlignment="1">
      <alignment horizontal="center"/>
    </xf>
    <xf numFmtId="0" fontId="23" fillId="24" borderId="0" xfId="459" applyFont="1" applyFill="1" applyBorder="1" applyAlignment="1">
      <alignment horizontal="center"/>
    </xf>
    <xf numFmtId="0" fontId="22" fillId="24" borderId="29" xfId="459" applyFont="1" applyFill="1" applyBorder="1" applyAlignment="1">
      <alignment horizontal="center"/>
    </xf>
    <xf numFmtId="0" fontId="22" fillId="24" borderId="23" xfId="459" applyFont="1" applyFill="1" applyBorder="1" applyAlignment="1">
      <alignment horizontal="center"/>
    </xf>
    <xf numFmtId="0" fontId="22" fillId="24" borderId="30" xfId="459" applyFont="1" applyFill="1" applyBorder="1" applyAlignment="1">
      <alignment horizontal="center"/>
    </xf>
  </cellXfs>
  <cellStyles count="609">
    <cellStyle name="20% - Ênfase1 2" xfId="1"/>
    <cellStyle name="20% - Ênfase1 3" xfId="2"/>
    <cellStyle name="20% - Ênfase1 4" xfId="3"/>
    <cellStyle name="20% - Ênfase1 5" xfId="4"/>
    <cellStyle name="20% - Ênfase1 5 2" xfId="5"/>
    <cellStyle name="20% - Ênfase1 5 3" xfId="6"/>
    <cellStyle name="20% - Ênfase1 5 4" xfId="7"/>
    <cellStyle name="20% - Ênfase1 5 5" xfId="8"/>
    <cellStyle name="20% - Ênfase1 5 6" xfId="9"/>
    <cellStyle name="20% - Ênfase1 5 7" xfId="10"/>
    <cellStyle name="20% - Ênfase1 5 8" xfId="11"/>
    <cellStyle name="20% - Ênfase1 5 9" xfId="12"/>
    <cellStyle name="20% - Ênfase1 6" xfId="13"/>
    <cellStyle name="20% - Ênfase1 7" xfId="14"/>
    <cellStyle name="20% - Ênfase2 2" xfId="15"/>
    <cellStyle name="20% - Ênfase2 3" xfId="16"/>
    <cellStyle name="20% - Ênfase2 4" xfId="17"/>
    <cellStyle name="20% - Ênfase2 5" xfId="18"/>
    <cellStyle name="20% - Ênfase2 5 2" xfId="19"/>
    <cellStyle name="20% - Ênfase2 5 3" xfId="20"/>
    <cellStyle name="20% - Ênfase2 5 4" xfId="21"/>
    <cellStyle name="20% - Ênfase2 5 5" xfId="22"/>
    <cellStyle name="20% - Ênfase2 5 6" xfId="23"/>
    <cellStyle name="20% - Ênfase2 5 7" xfId="24"/>
    <cellStyle name="20% - Ênfase2 5 8" xfId="25"/>
    <cellStyle name="20% - Ênfase2 5 9" xfId="26"/>
    <cellStyle name="20% - Ênfase2 6" xfId="27"/>
    <cellStyle name="20% - Ênfase2 7" xfId="28"/>
    <cellStyle name="20% - Ênfase3 2" xfId="29"/>
    <cellStyle name="20% - Ênfase3 3" xfId="30"/>
    <cellStyle name="20% - Ênfase3 4" xfId="31"/>
    <cellStyle name="20% - Ênfase3 5" xfId="32"/>
    <cellStyle name="20% - Ênfase3 5 2" xfId="33"/>
    <cellStyle name="20% - Ênfase3 5 3" xfId="34"/>
    <cellStyle name="20% - Ênfase3 5 4" xfId="35"/>
    <cellStyle name="20% - Ênfase3 5 5" xfId="36"/>
    <cellStyle name="20% - Ênfase3 5 6" xfId="37"/>
    <cellStyle name="20% - Ênfase3 5 7" xfId="38"/>
    <cellStyle name="20% - Ênfase3 5 8" xfId="39"/>
    <cellStyle name="20% - Ênfase3 5 9" xfId="40"/>
    <cellStyle name="20% - Ênfase3 6" xfId="41"/>
    <cellStyle name="20% - Ênfase3 7" xfId="42"/>
    <cellStyle name="20% - Ênfase4 2" xfId="43"/>
    <cellStyle name="20% - Ênfase4 3" xfId="44"/>
    <cellStyle name="20% - Ênfase4 4" xfId="45"/>
    <cellStyle name="20% - Ênfase4 5" xfId="46"/>
    <cellStyle name="20% - Ênfase4 5 2" xfId="47"/>
    <cellStyle name="20% - Ênfase4 5 3" xfId="48"/>
    <cellStyle name="20% - Ênfase4 5 4" xfId="49"/>
    <cellStyle name="20% - Ênfase4 5 5" xfId="50"/>
    <cellStyle name="20% - Ênfase4 5 6" xfId="51"/>
    <cellStyle name="20% - Ênfase4 5 7" xfId="52"/>
    <cellStyle name="20% - Ênfase4 5 8" xfId="53"/>
    <cellStyle name="20% - Ênfase4 5 9" xfId="54"/>
    <cellStyle name="20% - Ênfase4 6" xfId="55"/>
    <cellStyle name="20% - Ênfase4 7" xfId="56"/>
    <cellStyle name="20% - Ênfase5 2" xfId="57"/>
    <cellStyle name="20% - Ênfase5 3" xfId="58"/>
    <cellStyle name="20% - Ênfase5 4" xfId="59"/>
    <cellStyle name="20% - Ênfase5 5" xfId="60"/>
    <cellStyle name="20% - Ênfase5 5 2" xfId="61"/>
    <cellStyle name="20% - Ênfase5 5 3" xfId="62"/>
    <cellStyle name="20% - Ênfase5 5 4" xfId="63"/>
    <cellStyle name="20% - Ênfase5 5 5" xfId="64"/>
    <cellStyle name="20% - Ênfase5 5 6" xfId="65"/>
    <cellStyle name="20% - Ênfase5 5 7" xfId="66"/>
    <cellStyle name="20% - Ênfase5 5 8" xfId="67"/>
    <cellStyle name="20% - Ênfase5 5 9" xfId="68"/>
    <cellStyle name="20% - Ênfase5 6" xfId="69"/>
    <cellStyle name="20% - Ênfase5 7" xfId="70"/>
    <cellStyle name="20% - Ênfase6 2" xfId="71"/>
    <cellStyle name="20% - Ênfase6 3" xfId="72"/>
    <cellStyle name="20% - Ênfase6 4" xfId="73"/>
    <cellStyle name="20% - Ênfase6 5" xfId="74"/>
    <cellStyle name="20% - Ênfase6 5 2" xfId="75"/>
    <cellStyle name="20% - Ênfase6 5 3" xfId="76"/>
    <cellStyle name="20% - Ênfase6 5 4" xfId="77"/>
    <cellStyle name="20% - Ênfase6 5 5" xfId="78"/>
    <cellStyle name="20% - Ênfase6 5 6" xfId="79"/>
    <cellStyle name="20% - Ênfase6 5 7" xfId="80"/>
    <cellStyle name="20% - Ênfase6 5 8" xfId="81"/>
    <cellStyle name="20% - Ênfase6 5 9" xfId="82"/>
    <cellStyle name="20% - Ênfase6 6" xfId="83"/>
    <cellStyle name="20% - Ênfase6 7" xfId="84"/>
    <cellStyle name="40% - Ênfase1 2" xfId="85"/>
    <cellStyle name="40% - Ênfase1 3" xfId="86"/>
    <cellStyle name="40% - Ênfase1 4" xfId="87"/>
    <cellStyle name="40% - Ênfase1 5" xfId="88"/>
    <cellStyle name="40% - Ênfase1 5 2" xfId="89"/>
    <cellStyle name="40% - Ênfase1 5 3" xfId="90"/>
    <cellStyle name="40% - Ênfase1 5 4" xfId="91"/>
    <cellStyle name="40% - Ênfase1 5 5" xfId="92"/>
    <cellStyle name="40% - Ênfase1 5 6" xfId="93"/>
    <cellStyle name="40% - Ênfase1 5 7" xfId="94"/>
    <cellStyle name="40% - Ênfase1 5 8" xfId="95"/>
    <cellStyle name="40% - Ênfase1 5 9" xfId="96"/>
    <cellStyle name="40% - Ênfase1 6" xfId="97"/>
    <cellStyle name="40% - Ênfase1 7" xfId="98"/>
    <cellStyle name="40% - Ênfase2 2" xfId="99"/>
    <cellStyle name="40% - Ênfase2 3" xfId="100"/>
    <cellStyle name="40% - Ênfase2 4" xfId="101"/>
    <cellStyle name="40% - Ênfase2 5" xfId="102"/>
    <cellStyle name="40% - Ênfase2 5 2" xfId="103"/>
    <cellStyle name="40% - Ênfase2 5 3" xfId="104"/>
    <cellStyle name="40% - Ênfase2 5 4" xfId="105"/>
    <cellStyle name="40% - Ênfase2 5 5" xfId="106"/>
    <cellStyle name="40% - Ênfase2 5 6" xfId="107"/>
    <cellStyle name="40% - Ênfase2 5 7" xfId="108"/>
    <cellStyle name="40% - Ênfase2 5 8" xfId="109"/>
    <cellStyle name="40% - Ênfase2 5 9" xfId="110"/>
    <cellStyle name="40% - Ênfase2 6" xfId="111"/>
    <cellStyle name="40% - Ênfase2 7" xfId="112"/>
    <cellStyle name="40% - Ênfase3 2" xfId="113"/>
    <cellStyle name="40% - Ênfase3 3" xfId="114"/>
    <cellStyle name="40% - Ênfase3 4" xfId="115"/>
    <cellStyle name="40% - Ênfase3 5" xfId="116"/>
    <cellStyle name="40% - Ênfase3 5 2" xfId="117"/>
    <cellStyle name="40% - Ênfase3 5 3" xfId="118"/>
    <cellStyle name="40% - Ênfase3 5 4" xfId="119"/>
    <cellStyle name="40% - Ênfase3 5 5" xfId="120"/>
    <cellStyle name="40% - Ênfase3 5 6" xfId="121"/>
    <cellStyle name="40% - Ênfase3 5 7" xfId="122"/>
    <cellStyle name="40% - Ênfase3 5 8" xfId="123"/>
    <cellStyle name="40% - Ênfase3 5 9" xfId="124"/>
    <cellStyle name="40% - Ênfase3 6" xfId="125"/>
    <cellStyle name="40% - Ênfase3 7" xfId="126"/>
    <cellStyle name="40% - Ênfase4 2" xfId="127"/>
    <cellStyle name="40% - Ênfase4 3" xfId="128"/>
    <cellStyle name="40% - Ênfase4 4" xfId="129"/>
    <cellStyle name="40% - Ênfase4 5" xfId="130"/>
    <cellStyle name="40% - Ênfase4 5 2" xfId="131"/>
    <cellStyle name="40% - Ênfase4 5 3" xfId="132"/>
    <cellStyle name="40% - Ênfase4 5 4" xfId="133"/>
    <cellStyle name="40% - Ênfase4 5 5" xfId="134"/>
    <cellStyle name="40% - Ênfase4 5 6" xfId="135"/>
    <cellStyle name="40% - Ênfase4 5 7" xfId="136"/>
    <cellStyle name="40% - Ênfase4 5 8" xfId="137"/>
    <cellStyle name="40% - Ênfase4 5 9" xfId="138"/>
    <cellStyle name="40% - Ênfase4 6" xfId="139"/>
    <cellStyle name="40% - Ênfase4 7" xfId="140"/>
    <cellStyle name="40% - Ênfase5 2" xfId="141"/>
    <cellStyle name="40% - Ênfase5 3" xfId="142"/>
    <cellStyle name="40% - Ênfase5 4" xfId="143"/>
    <cellStyle name="40% - Ênfase5 5" xfId="144"/>
    <cellStyle name="40% - Ênfase5 5 2" xfId="145"/>
    <cellStyle name="40% - Ênfase5 5 3" xfId="146"/>
    <cellStyle name="40% - Ênfase5 5 4" xfId="147"/>
    <cellStyle name="40% - Ênfase5 5 5" xfId="148"/>
    <cellStyle name="40% - Ênfase5 5 6" xfId="149"/>
    <cellStyle name="40% - Ênfase5 5 7" xfId="150"/>
    <cellStyle name="40% - Ênfase5 5 8" xfId="151"/>
    <cellStyle name="40% - Ênfase5 5 9" xfId="152"/>
    <cellStyle name="40% - Ênfase5 6" xfId="153"/>
    <cellStyle name="40% - Ênfase5 7" xfId="154"/>
    <cellStyle name="40% - Ênfase6 2" xfId="155"/>
    <cellStyle name="40% - Ênfase6 3" xfId="156"/>
    <cellStyle name="40% - Ênfase6 4" xfId="157"/>
    <cellStyle name="40% - Ênfase6 5" xfId="158"/>
    <cellStyle name="40% - Ênfase6 5 2" xfId="159"/>
    <cellStyle name="40% - Ênfase6 5 3" xfId="160"/>
    <cellStyle name="40% - Ênfase6 5 4" xfId="161"/>
    <cellStyle name="40% - Ênfase6 5 5" xfId="162"/>
    <cellStyle name="40% - Ênfase6 5 6" xfId="163"/>
    <cellStyle name="40% - Ênfase6 5 7" xfId="164"/>
    <cellStyle name="40% - Ênfase6 5 8" xfId="165"/>
    <cellStyle name="40% - Ênfase6 5 9" xfId="166"/>
    <cellStyle name="40% - Ênfase6 6" xfId="167"/>
    <cellStyle name="40% - Ênfase6 7" xfId="168"/>
    <cellStyle name="60% - Ênfase1 2" xfId="169"/>
    <cellStyle name="60% - Ênfase1 3" xfId="170"/>
    <cellStyle name="60% - Ênfase1 4" xfId="171"/>
    <cellStyle name="60% - Ênfase1 5" xfId="172"/>
    <cellStyle name="60% - Ênfase1 5 2" xfId="173"/>
    <cellStyle name="60% - Ênfase1 5 3" xfId="174"/>
    <cellStyle name="60% - Ênfase1 5 4" xfId="175"/>
    <cellStyle name="60% - Ênfase1 5 5" xfId="176"/>
    <cellStyle name="60% - Ênfase1 5 6" xfId="177"/>
    <cellStyle name="60% - Ênfase1 5 7" xfId="178"/>
    <cellStyle name="60% - Ênfase1 5 8" xfId="179"/>
    <cellStyle name="60% - Ênfase1 5 9" xfId="180"/>
    <cellStyle name="60% - Ênfase1 6" xfId="181"/>
    <cellStyle name="60% - Ênfase1 7" xfId="182"/>
    <cellStyle name="60% - Ênfase2 2" xfId="183"/>
    <cellStyle name="60% - Ênfase2 3" xfId="184"/>
    <cellStyle name="60% - Ênfase2 4" xfId="185"/>
    <cellStyle name="60% - Ênfase2 5" xfId="186"/>
    <cellStyle name="60% - Ênfase2 5 2" xfId="187"/>
    <cellStyle name="60% - Ênfase2 5 3" xfId="188"/>
    <cellStyle name="60% - Ênfase2 5 4" xfId="189"/>
    <cellStyle name="60% - Ênfase2 5 5" xfId="190"/>
    <cellStyle name="60% - Ênfase2 5 6" xfId="191"/>
    <cellStyle name="60% - Ênfase2 5 7" xfId="192"/>
    <cellStyle name="60% - Ênfase2 5 8" xfId="193"/>
    <cellStyle name="60% - Ênfase2 5 9" xfId="194"/>
    <cellStyle name="60% - Ênfase2 6" xfId="195"/>
    <cellStyle name="60% - Ênfase2 7" xfId="196"/>
    <cellStyle name="60% - Ênfase3 2" xfId="197"/>
    <cellStyle name="60% - Ênfase3 3" xfId="198"/>
    <cellStyle name="60% - Ênfase3 4" xfId="199"/>
    <cellStyle name="60% - Ênfase3 5" xfId="200"/>
    <cellStyle name="60% - Ênfase3 5 2" xfId="201"/>
    <cellStyle name="60% - Ênfase3 5 3" xfId="202"/>
    <cellStyle name="60% - Ênfase3 5 4" xfId="203"/>
    <cellStyle name="60% - Ênfase3 5 5" xfId="204"/>
    <cellStyle name="60% - Ênfase3 5 6" xfId="205"/>
    <cellStyle name="60% - Ênfase3 5 7" xfId="206"/>
    <cellStyle name="60% - Ênfase3 5 8" xfId="207"/>
    <cellStyle name="60% - Ênfase3 5 9" xfId="208"/>
    <cellStyle name="60% - Ênfase3 6" xfId="209"/>
    <cellStyle name="60% - Ênfase3 7" xfId="210"/>
    <cellStyle name="60% - Ênfase4 2" xfId="211"/>
    <cellStyle name="60% - Ênfase4 3" xfId="212"/>
    <cellStyle name="60% - Ênfase4 4" xfId="213"/>
    <cellStyle name="60% - Ênfase4 5" xfId="214"/>
    <cellStyle name="60% - Ênfase4 5 2" xfId="215"/>
    <cellStyle name="60% - Ênfase4 5 3" xfId="216"/>
    <cellStyle name="60% - Ênfase4 5 4" xfId="217"/>
    <cellStyle name="60% - Ênfase4 5 5" xfId="218"/>
    <cellStyle name="60% - Ênfase4 5 6" xfId="219"/>
    <cellStyle name="60% - Ênfase4 5 7" xfId="220"/>
    <cellStyle name="60% - Ênfase4 5 8" xfId="221"/>
    <cellStyle name="60% - Ênfase4 5 9" xfId="222"/>
    <cellStyle name="60% - Ênfase4 6" xfId="223"/>
    <cellStyle name="60% - Ênfase4 7" xfId="224"/>
    <cellStyle name="60% - Ênfase5 2" xfId="225"/>
    <cellStyle name="60% - Ênfase5 3" xfId="226"/>
    <cellStyle name="60% - Ênfase5 4" xfId="227"/>
    <cellStyle name="60% - Ênfase5 5" xfId="228"/>
    <cellStyle name="60% - Ênfase5 5 2" xfId="229"/>
    <cellStyle name="60% - Ênfase5 5 3" xfId="230"/>
    <cellStyle name="60% - Ênfase5 5 4" xfId="231"/>
    <cellStyle name="60% - Ênfase5 5 5" xfId="232"/>
    <cellStyle name="60% - Ênfase5 5 6" xfId="233"/>
    <cellStyle name="60% - Ênfase5 5 7" xfId="234"/>
    <cellStyle name="60% - Ênfase5 5 8" xfId="235"/>
    <cellStyle name="60% - Ênfase5 5 9" xfId="236"/>
    <cellStyle name="60% - Ênfase5 6" xfId="237"/>
    <cellStyle name="60% - Ênfase5 7" xfId="238"/>
    <cellStyle name="60% - Ênfase6 2" xfId="239"/>
    <cellStyle name="60% - Ênfase6 3" xfId="240"/>
    <cellStyle name="60% - Ênfase6 4" xfId="241"/>
    <cellStyle name="60% - Ênfase6 5" xfId="242"/>
    <cellStyle name="60% - Ênfase6 5 2" xfId="243"/>
    <cellStyle name="60% - Ênfase6 5 3" xfId="244"/>
    <cellStyle name="60% - Ênfase6 5 4" xfId="245"/>
    <cellStyle name="60% - Ênfase6 5 5" xfId="246"/>
    <cellStyle name="60% - Ênfase6 5 6" xfId="247"/>
    <cellStyle name="60% - Ênfase6 5 7" xfId="248"/>
    <cellStyle name="60% - Ênfase6 5 8" xfId="249"/>
    <cellStyle name="60% - Ênfase6 5 9" xfId="250"/>
    <cellStyle name="60% - Ênfase6 6" xfId="251"/>
    <cellStyle name="60% - Ênfase6 7" xfId="252"/>
    <cellStyle name="Bom 2" xfId="253"/>
    <cellStyle name="Bom 3" xfId="254"/>
    <cellStyle name="Bom 4" xfId="255"/>
    <cellStyle name="Bom 5" xfId="256"/>
    <cellStyle name="Bom 5 2" xfId="257"/>
    <cellStyle name="Bom 5 3" xfId="258"/>
    <cellStyle name="Bom 5 4" xfId="259"/>
    <cellStyle name="Bom 5 5" xfId="260"/>
    <cellStyle name="Bom 5 6" xfId="261"/>
    <cellStyle name="Bom 5 7" xfId="262"/>
    <cellStyle name="Bom 5 8" xfId="263"/>
    <cellStyle name="Bom 5 9" xfId="264"/>
    <cellStyle name="Bom 6" xfId="265"/>
    <cellStyle name="Bom 7" xfId="266"/>
    <cellStyle name="Cálculo 2" xfId="267"/>
    <cellStyle name="Cálculo 3" xfId="268"/>
    <cellStyle name="Cálculo 4" xfId="269"/>
    <cellStyle name="Cálculo 5" xfId="270"/>
    <cellStyle name="Cálculo 5 2" xfId="271"/>
    <cellStyle name="Cálculo 5 3" xfId="272"/>
    <cellStyle name="Cálculo 5 4" xfId="273"/>
    <cellStyle name="Cálculo 5 5" xfId="274"/>
    <cellStyle name="Cálculo 5 6" xfId="275"/>
    <cellStyle name="Cálculo 5 7" xfId="276"/>
    <cellStyle name="Cálculo 5 8" xfId="277"/>
    <cellStyle name="Cálculo 5 9" xfId="278"/>
    <cellStyle name="Cálculo 6" xfId="279"/>
    <cellStyle name="Cálculo 7" xfId="280"/>
    <cellStyle name="Célula de Verificação 2" xfId="281"/>
    <cellStyle name="Célula de Verificação 3" xfId="282"/>
    <cellStyle name="Célula de Verificação 4" xfId="283"/>
    <cellStyle name="Célula de Verificação 5" xfId="284"/>
    <cellStyle name="Célula de Verificação 5 2" xfId="285"/>
    <cellStyle name="Célula de Verificação 5 3" xfId="286"/>
    <cellStyle name="Célula de Verificação 5 4" xfId="287"/>
    <cellStyle name="Célula de Verificação 5 5" xfId="288"/>
    <cellStyle name="Célula de Verificação 5 6" xfId="289"/>
    <cellStyle name="Célula de Verificação 5 7" xfId="290"/>
    <cellStyle name="Célula de Verificação 5 8" xfId="291"/>
    <cellStyle name="Célula de Verificação 5 9" xfId="292"/>
    <cellStyle name="Célula de Verificação 6" xfId="293"/>
    <cellStyle name="Célula de Verificação 7" xfId="294"/>
    <cellStyle name="Célula Vinculada 2" xfId="295"/>
    <cellStyle name="Célula Vinculada 3" xfId="296"/>
    <cellStyle name="Célula Vinculada 4" xfId="297"/>
    <cellStyle name="Célula Vinculada 5" xfId="298"/>
    <cellStyle name="Célula Vinculada 5 2" xfId="299"/>
    <cellStyle name="Célula Vinculada 5 3" xfId="300"/>
    <cellStyle name="Célula Vinculada 5 4" xfId="301"/>
    <cellStyle name="Célula Vinculada 5 5" xfId="302"/>
    <cellStyle name="Célula Vinculada 5 6" xfId="303"/>
    <cellStyle name="Célula Vinculada 5 7" xfId="304"/>
    <cellStyle name="Célula Vinculada 5 8" xfId="305"/>
    <cellStyle name="Célula Vinculada 5 9" xfId="306"/>
    <cellStyle name="Célula Vinculada 6" xfId="307"/>
    <cellStyle name="Célula Vinculada 7" xfId="308"/>
    <cellStyle name="Ênfase1 2" xfId="309"/>
    <cellStyle name="Ênfase1 3" xfId="310"/>
    <cellStyle name="Ênfase1 4" xfId="311"/>
    <cellStyle name="Ênfase1 5" xfId="312"/>
    <cellStyle name="Ênfase1 5 2" xfId="313"/>
    <cellStyle name="Ênfase1 5 3" xfId="314"/>
    <cellStyle name="Ênfase1 5 4" xfId="315"/>
    <cellStyle name="Ênfase1 5 5" xfId="316"/>
    <cellStyle name="Ênfase1 5 6" xfId="317"/>
    <cellStyle name="Ênfase1 5 7" xfId="318"/>
    <cellStyle name="Ênfase1 5 8" xfId="319"/>
    <cellStyle name="Ênfase1 5 9" xfId="320"/>
    <cellStyle name="Ênfase1 6" xfId="321"/>
    <cellStyle name="Ênfase1 7" xfId="322"/>
    <cellStyle name="Ênfase2 2" xfId="323"/>
    <cellStyle name="Ênfase2 3" xfId="324"/>
    <cellStyle name="Ênfase2 4" xfId="325"/>
    <cellStyle name="Ênfase2 5" xfId="326"/>
    <cellStyle name="Ênfase2 5 2" xfId="327"/>
    <cellStyle name="Ênfase2 5 3" xfId="328"/>
    <cellStyle name="Ênfase2 5 4" xfId="329"/>
    <cellStyle name="Ênfase2 5 5" xfId="330"/>
    <cellStyle name="Ênfase2 5 6" xfId="331"/>
    <cellStyle name="Ênfase2 5 7" xfId="332"/>
    <cellStyle name="Ênfase2 5 8" xfId="333"/>
    <cellStyle name="Ênfase2 5 9" xfId="334"/>
    <cellStyle name="Ênfase2 6" xfId="335"/>
    <cellStyle name="Ênfase2 7" xfId="336"/>
    <cellStyle name="Ênfase3 2" xfId="337"/>
    <cellStyle name="Ênfase3 3" xfId="338"/>
    <cellStyle name="Ênfase3 4" xfId="339"/>
    <cellStyle name="Ênfase3 5" xfId="340"/>
    <cellStyle name="Ênfase3 5 2" xfId="341"/>
    <cellStyle name="Ênfase3 5 3" xfId="342"/>
    <cellStyle name="Ênfase3 5 4" xfId="343"/>
    <cellStyle name="Ênfase3 5 5" xfId="344"/>
    <cellStyle name="Ênfase3 5 6" xfId="345"/>
    <cellStyle name="Ênfase3 5 7" xfId="346"/>
    <cellStyle name="Ênfase3 5 8" xfId="347"/>
    <cellStyle name="Ênfase3 5 9" xfId="348"/>
    <cellStyle name="Ênfase3 6" xfId="349"/>
    <cellStyle name="Ênfase3 7" xfId="350"/>
    <cellStyle name="Ênfase4 2" xfId="351"/>
    <cellStyle name="Ênfase4 3" xfId="352"/>
    <cellStyle name="Ênfase4 4" xfId="353"/>
    <cellStyle name="Ênfase4 5" xfId="354"/>
    <cellStyle name="Ênfase4 5 2" xfId="355"/>
    <cellStyle name="Ênfase4 5 3" xfId="356"/>
    <cellStyle name="Ênfase4 5 4" xfId="357"/>
    <cellStyle name="Ênfase4 5 5" xfId="358"/>
    <cellStyle name="Ênfase4 5 6" xfId="359"/>
    <cellStyle name="Ênfase4 5 7" xfId="360"/>
    <cellStyle name="Ênfase4 5 8" xfId="361"/>
    <cellStyle name="Ênfase4 5 9" xfId="362"/>
    <cellStyle name="Ênfase4 6" xfId="363"/>
    <cellStyle name="Ênfase4 7" xfId="364"/>
    <cellStyle name="Ênfase5 2" xfId="365"/>
    <cellStyle name="Ênfase5 3" xfId="366"/>
    <cellStyle name="Ênfase5 4" xfId="367"/>
    <cellStyle name="Ênfase5 5" xfId="368"/>
    <cellStyle name="Ênfase5 5 2" xfId="369"/>
    <cellStyle name="Ênfase5 5 3" xfId="370"/>
    <cellStyle name="Ênfase5 5 4" xfId="371"/>
    <cellStyle name="Ênfase5 5 5" xfId="372"/>
    <cellStyle name="Ênfase5 5 6" xfId="373"/>
    <cellStyle name="Ênfase5 5 7" xfId="374"/>
    <cellStyle name="Ênfase5 5 8" xfId="375"/>
    <cellStyle name="Ênfase5 5 9" xfId="376"/>
    <cellStyle name="Ênfase5 6" xfId="377"/>
    <cellStyle name="Ênfase5 7" xfId="378"/>
    <cellStyle name="Ênfase6 2" xfId="379"/>
    <cellStyle name="Ênfase6 3" xfId="380"/>
    <cellStyle name="Ênfase6 4" xfId="381"/>
    <cellStyle name="Ênfase6 5" xfId="382"/>
    <cellStyle name="Ênfase6 5 2" xfId="383"/>
    <cellStyle name="Ênfase6 5 3" xfId="384"/>
    <cellStyle name="Ênfase6 5 4" xfId="385"/>
    <cellStyle name="Ênfase6 5 5" xfId="386"/>
    <cellStyle name="Ênfase6 5 6" xfId="387"/>
    <cellStyle name="Ênfase6 5 7" xfId="388"/>
    <cellStyle name="Ênfase6 5 8" xfId="389"/>
    <cellStyle name="Ênfase6 5 9" xfId="390"/>
    <cellStyle name="Ênfase6 6" xfId="391"/>
    <cellStyle name="Ênfase6 7" xfId="392"/>
    <cellStyle name="Entrada 2" xfId="393"/>
    <cellStyle name="Entrada 3" xfId="394"/>
    <cellStyle name="Entrada 4" xfId="395"/>
    <cellStyle name="Entrada 5" xfId="396"/>
    <cellStyle name="Entrada 5 2" xfId="397"/>
    <cellStyle name="Entrada 5 3" xfId="398"/>
    <cellStyle name="Entrada 5 4" xfId="399"/>
    <cellStyle name="Entrada 5 5" xfId="400"/>
    <cellStyle name="Entrada 5 6" xfId="401"/>
    <cellStyle name="Entrada 5 7" xfId="402"/>
    <cellStyle name="Entrada 5 8" xfId="403"/>
    <cellStyle name="Entrada 5 9" xfId="404"/>
    <cellStyle name="Entrada 6" xfId="405"/>
    <cellStyle name="Entrada 7" xfId="406"/>
    <cellStyle name="Incorreto 2" xfId="407"/>
    <cellStyle name="Incorreto 3" xfId="408"/>
    <cellStyle name="Incorreto 4" xfId="409"/>
    <cellStyle name="Incorreto 5" xfId="410"/>
    <cellStyle name="Incorreto 5 2" xfId="411"/>
    <cellStyle name="Incorreto 5 3" xfId="412"/>
    <cellStyle name="Incorreto 5 4" xfId="413"/>
    <cellStyle name="Incorreto 5 5" xfId="414"/>
    <cellStyle name="Incorreto 5 6" xfId="415"/>
    <cellStyle name="Incorreto 5 7" xfId="416"/>
    <cellStyle name="Incorreto 5 8" xfId="417"/>
    <cellStyle name="Incorreto 5 9" xfId="418"/>
    <cellStyle name="Incorreto 6" xfId="419"/>
    <cellStyle name="Incorreto 7" xfId="420"/>
    <cellStyle name="Moeda" xfId="421" builtinId="4"/>
    <cellStyle name="Moeda 2" xfId="422"/>
    <cellStyle name="Moeda 2 2" xfId="423"/>
    <cellStyle name="Moeda 2 3" xfId="424"/>
    <cellStyle name="Moeda 2 4" xfId="425"/>
    <cellStyle name="Moeda 2 5" xfId="426"/>
    <cellStyle name="Moeda 2 6" xfId="427"/>
    <cellStyle name="Moeda 2 7" xfId="428"/>
    <cellStyle name="Moeda 2 8" xfId="429"/>
    <cellStyle name="Moeda 2 9" xfId="430"/>
    <cellStyle name="Moeda 3" xfId="431"/>
    <cellStyle name="Moeda 4" xfId="432"/>
    <cellStyle name="Moeda 5" xfId="433"/>
    <cellStyle name="Moeda 6" xfId="434"/>
    <cellStyle name="Moeda 7" xfId="435"/>
    <cellStyle name="Neutra 2" xfId="436"/>
    <cellStyle name="Neutra 3" xfId="437"/>
    <cellStyle name="Neutra 4" xfId="438"/>
    <cellStyle name="Neutra 5" xfId="439"/>
    <cellStyle name="Neutra 5 2" xfId="440"/>
    <cellStyle name="Neutra 5 3" xfId="441"/>
    <cellStyle name="Neutra 5 4" xfId="442"/>
    <cellStyle name="Neutra 5 5" xfId="443"/>
    <cellStyle name="Neutra 5 6" xfId="444"/>
    <cellStyle name="Neutra 5 7" xfId="445"/>
    <cellStyle name="Neutra 5 8" xfId="446"/>
    <cellStyle name="Neutra 5 9" xfId="447"/>
    <cellStyle name="Neutra 6" xfId="448"/>
    <cellStyle name="Neutra 7" xfId="449"/>
    <cellStyle name="Normal" xfId="0" builtinId="0"/>
    <cellStyle name="Normal 2" xfId="450"/>
    <cellStyle name="Normal 2 2" xfId="451"/>
    <cellStyle name="Normal 2 3" xfId="452"/>
    <cellStyle name="Normal 2 4" xfId="453"/>
    <cellStyle name="Normal 2 5" xfId="454"/>
    <cellStyle name="Normal 2 6" xfId="455"/>
    <cellStyle name="Normal 2 7" xfId="456"/>
    <cellStyle name="Normal 2 8" xfId="457"/>
    <cellStyle name="Normal 2 9" xfId="458"/>
    <cellStyle name="Normal 3" xfId="459"/>
    <cellStyle name="Normal 4" xfId="460"/>
    <cellStyle name="Normal 5" xfId="461"/>
    <cellStyle name="Normal 6" xfId="462"/>
    <cellStyle name="Normal 7" xfId="463"/>
    <cellStyle name="Nota 2" xfId="464"/>
    <cellStyle name="Nota 2 2" xfId="465"/>
    <cellStyle name="Nota 2 3" xfId="466"/>
    <cellStyle name="Nota 2 4" xfId="467"/>
    <cellStyle name="Nota 2 5" xfId="468"/>
    <cellStyle name="Nota 2 6" xfId="469"/>
    <cellStyle name="Nota 2 7" xfId="470"/>
    <cellStyle name="Nota 2 8" xfId="471"/>
    <cellStyle name="Nota 2 9" xfId="472"/>
    <cellStyle name="Nota 3" xfId="473"/>
    <cellStyle name="Nota 3 2" xfId="474"/>
    <cellStyle name="Nota 3 3" xfId="475"/>
    <cellStyle name="Nota 3 4" xfId="476"/>
    <cellStyle name="Nota 3 5" xfId="477"/>
    <cellStyle name="Nota 3 6" xfId="478"/>
    <cellStyle name="Nota 3 7" xfId="479"/>
    <cellStyle name="Nota 3 8" xfId="480"/>
    <cellStyle name="Nota 3 9" xfId="481"/>
    <cellStyle name="Nota 4" xfId="482"/>
    <cellStyle name="Nota 5" xfId="483"/>
    <cellStyle name="Nota 5 2" xfId="484"/>
    <cellStyle name="Nota 5 3" xfId="485"/>
    <cellStyle name="Nota 5 4" xfId="486"/>
    <cellStyle name="Nota 5 5" xfId="487"/>
    <cellStyle name="Nota 5 6" xfId="488"/>
    <cellStyle name="Nota 5 7" xfId="489"/>
    <cellStyle name="Nota 5 8" xfId="490"/>
    <cellStyle name="Nota 5 9" xfId="491"/>
    <cellStyle name="Nota 6" xfId="492"/>
    <cellStyle name="Nota 7" xfId="493"/>
    <cellStyle name="Porcentagem" xfId="608" builtinId="5"/>
    <cellStyle name="Porcentagem 2" xfId="494"/>
    <cellStyle name="Saída 2" xfId="495"/>
    <cellStyle name="Saída 3" xfId="496"/>
    <cellStyle name="Saída 4" xfId="497"/>
    <cellStyle name="Saída 5" xfId="498"/>
    <cellStyle name="Saída 5 2" xfId="499"/>
    <cellStyle name="Saída 5 3" xfId="500"/>
    <cellStyle name="Saída 5 4" xfId="501"/>
    <cellStyle name="Saída 5 5" xfId="502"/>
    <cellStyle name="Saída 5 6" xfId="503"/>
    <cellStyle name="Saída 5 7" xfId="504"/>
    <cellStyle name="Saída 5 8" xfId="505"/>
    <cellStyle name="Saída 5 9" xfId="506"/>
    <cellStyle name="Saída 6" xfId="507"/>
    <cellStyle name="Saída 7" xfId="508"/>
    <cellStyle name="Texto de Aviso 2" xfId="509"/>
    <cellStyle name="Texto de Aviso 3" xfId="510"/>
    <cellStyle name="Texto de Aviso 4" xfId="511"/>
    <cellStyle name="Texto de Aviso 5" xfId="512"/>
    <cellStyle name="Texto de Aviso 5 2" xfId="513"/>
    <cellStyle name="Texto de Aviso 5 3" xfId="514"/>
    <cellStyle name="Texto de Aviso 5 4" xfId="515"/>
    <cellStyle name="Texto de Aviso 5 5" xfId="516"/>
    <cellStyle name="Texto de Aviso 5 6" xfId="517"/>
    <cellStyle name="Texto de Aviso 5 7" xfId="518"/>
    <cellStyle name="Texto de Aviso 5 8" xfId="519"/>
    <cellStyle name="Texto de Aviso 5 9" xfId="520"/>
    <cellStyle name="Texto de Aviso 6" xfId="521"/>
    <cellStyle name="Texto de Aviso 7" xfId="522"/>
    <cellStyle name="Texto Explicativo 2" xfId="523"/>
    <cellStyle name="Texto Explicativo 3" xfId="524"/>
    <cellStyle name="Texto Explicativo 4" xfId="525"/>
    <cellStyle name="Texto Explicativo 5" xfId="526"/>
    <cellStyle name="Texto Explicativo 5 2" xfId="527"/>
    <cellStyle name="Texto Explicativo 5 3" xfId="528"/>
    <cellStyle name="Texto Explicativo 5 4" xfId="529"/>
    <cellStyle name="Texto Explicativo 5 5" xfId="530"/>
    <cellStyle name="Texto Explicativo 5 6" xfId="531"/>
    <cellStyle name="Texto Explicativo 5 7" xfId="532"/>
    <cellStyle name="Texto Explicativo 5 8" xfId="533"/>
    <cellStyle name="Texto Explicativo 5 9" xfId="534"/>
    <cellStyle name="Texto Explicativo 6" xfId="535"/>
    <cellStyle name="Texto Explicativo 7" xfId="536"/>
    <cellStyle name="Título 1 1" xfId="537"/>
    <cellStyle name="Título 1 2" xfId="538"/>
    <cellStyle name="Título 1 3" xfId="539"/>
    <cellStyle name="Título 1 4" xfId="540"/>
    <cellStyle name="Título 1 5" xfId="541"/>
    <cellStyle name="Título 1 5 2" xfId="542"/>
    <cellStyle name="Título 1 5 3" xfId="543"/>
    <cellStyle name="Título 1 5 4" xfId="544"/>
    <cellStyle name="Título 1 5 5" xfId="545"/>
    <cellStyle name="Título 1 5 6" xfId="546"/>
    <cellStyle name="Título 1 5 7" xfId="547"/>
    <cellStyle name="Título 1 5 8" xfId="548"/>
    <cellStyle name="Título 1 5 9" xfId="549"/>
    <cellStyle name="Título 1 6" xfId="550"/>
    <cellStyle name="Título 1 7" xfId="551"/>
    <cellStyle name="Título 2 2" xfId="552"/>
    <cellStyle name="Título 2 3" xfId="553"/>
    <cellStyle name="Título 2 4" xfId="554"/>
    <cellStyle name="Título 2 5" xfId="555"/>
    <cellStyle name="Título 2 5 2" xfId="556"/>
    <cellStyle name="Título 2 5 3" xfId="557"/>
    <cellStyle name="Título 2 5 4" xfId="558"/>
    <cellStyle name="Título 2 5 5" xfId="559"/>
    <cellStyle name="Título 2 5 6" xfId="560"/>
    <cellStyle name="Título 2 5 7" xfId="561"/>
    <cellStyle name="Título 2 5 8" xfId="562"/>
    <cellStyle name="Título 2 5 9" xfId="563"/>
    <cellStyle name="Título 2 6" xfId="564"/>
    <cellStyle name="Título 2 7" xfId="565"/>
    <cellStyle name="Título 3 2" xfId="566"/>
    <cellStyle name="Título 3 3" xfId="567"/>
    <cellStyle name="Título 3 4" xfId="568"/>
    <cellStyle name="Título 3 5" xfId="569"/>
    <cellStyle name="Título 3 5 2" xfId="570"/>
    <cellStyle name="Título 3 5 3" xfId="571"/>
    <cellStyle name="Título 3 5 4" xfId="572"/>
    <cellStyle name="Título 3 5 5" xfId="573"/>
    <cellStyle name="Título 3 5 6" xfId="574"/>
    <cellStyle name="Título 3 5 7" xfId="575"/>
    <cellStyle name="Título 3 5 8" xfId="576"/>
    <cellStyle name="Título 3 5 9" xfId="577"/>
    <cellStyle name="Título 3 6" xfId="578"/>
    <cellStyle name="Título 3 7" xfId="579"/>
    <cellStyle name="Título 4 2" xfId="580"/>
    <cellStyle name="Título 4 3" xfId="581"/>
    <cellStyle name="Título 4 4" xfId="582"/>
    <cellStyle name="Título 4 5" xfId="583"/>
    <cellStyle name="Título 4 5 2" xfId="584"/>
    <cellStyle name="Título 4 5 3" xfId="585"/>
    <cellStyle name="Título 4 5 4" xfId="586"/>
    <cellStyle name="Título 4 5 5" xfId="587"/>
    <cellStyle name="Título 4 5 6" xfId="588"/>
    <cellStyle name="Título 4 5 7" xfId="589"/>
    <cellStyle name="Título 4 5 8" xfId="590"/>
    <cellStyle name="Título 4 5 9" xfId="591"/>
    <cellStyle name="Título 4 6" xfId="592"/>
    <cellStyle name="Título 4 7" xfId="593"/>
    <cellStyle name="Total 2" xfId="594"/>
    <cellStyle name="Total 3" xfId="595"/>
    <cellStyle name="Total 4" xfId="596"/>
    <cellStyle name="Total 5" xfId="597"/>
    <cellStyle name="Total 5 2" xfId="598"/>
    <cellStyle name="Total 5 3" xfId="599"/>
    <cellStyle name="Total 5 4" xfId="600"/>
    <cellStyle name="Total 5 5" xfId="601"/>
    <cellStyle name="Total 5 6" xfId="602"/>
    <cellStyle name="Total 5 7" xfId="603"/>
    <cellStyle name="Total 5 8" xfId="604"/>
    <cellStyle name="Total 5 9" xfId="605"/>
    <cellStyle name="Total 6" xfId="606"/>
    <cellStyle name="Total 7" xfId="60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247650</xdr:colOff>
      <xdr:row>1</xdr:row>
      <xdr:rowOff>922</xdr:rowOff>
    </xdr:from>
    <xdr:to>
      <xdr:col>2</xdr:col>
      <xdr:colOff>19050</xdr:colOff>
      <xdr:row>5</xdr:row>
      <xdr:rowOff>110822</xdr:rowOff>
    </xdr:to>
    <xdr:pic>
      <xdr:nvPicPr>
        <xdr:cNvPr id="2058"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852768" y="157804"/>
          <a:ext cx="1508311" cy="737430"/>
        </a:xfrm>
        <a:prstGeom prst="rect">
          <a:avLst/>
        </a:prstGeom>
        <a:solidFill>
          <a:srgbClr val="FFFFFF">
            <a:alpha val="0"/>
          </a:srgbClr>
        </a:solidFill>
        <a:ln w="9525">
          <a:noFill/>
          <a:miter lim="800000"/>
          <a:headEnd/>
          <a:tailEnd/>
        </a:ln>
      </xdr:spPr>
    </xdr:pic>
    <xdr:clientData/>
  </xdr:twoCellAnchor>
  <xdr:twoCellAnchor>
    <xdr:from>
      <xdr:col>4</xdr:col>
      <xdr:colOff>49866</xdr:colOff>
      <xdr:row>0</xdr:row>
      <xdr:rowOff>151839</xdr:rowOff>
    </xdr:from>
    <xdr:to>
      <xdr:col>7</xdr:col>
      <xdr:colOff>589496</xdr:colOff>
      <xdr:row>5</xdr:row>
      <xdr:rowOff>116787</xdr:rowOff>
    </xdr:to>
    <xdr:pic>
      <xdr:nvPicPr>
        <xdr:cNvPr id="2059"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960719" y="151839"/>
          <a:ext cx="2455836" cy="749360"/>
        </a:xfrm>
        <a:prstGeom prst="rect">
          <a:avLst/>
        </a:prstGeom>
        <a:solidFill>
          <a:srgbClr val="FFFFFF"/>
        </a:solidFill>
        <a:ln w="9525">
          <a:noFill/>
          <a:miter lim="800000"/>
          <a:headEnd/>
          <a:tailEnd/>
        </a:ln>
      </xdr:spPr>
    </xdr:pic>
    <xdr:clientData/>
  </xdr:twoCellAnchor>
  <xdr:twoCellAnchor>
    <xdr:from>
      <xdr:col>10</xdr:col>
      <xdr:colOff>67236</xdr:colOff>
      <xdr:row>1</xdr:row>
      <xdr:rowOff>14198</xdr:rowOff>
    </xdr:from>
    <xdr:to>
      <xdr:col>10</xdr:col>
      <xdr:colOff>785802</xdr:colOff>
      <xdr:row>5</xdr:row>
      <xdr:rowOff>97547</xdr:rowOff>
    </xdr:to>
    <xdr:pic>
      <xdr:nvPicPr>
        <xdr:cNvPr id="2060"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785412" y="171080"/>
          <a:ext cx="718566" cy="710879"/>
        </a:xfrm>
        <a:prstGeom prst="rect">
          <a:avLst/>
        </a:prstGeom>
        <a:solidFill>
          <a:srgbClr val="FFFFFF"/>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78595</xdr:colOff>
      <xdr:row>5</xdr:row>
      <xdr:rowOff>123948</xdr:rowOff>
    </xdr:to>
    <xdr:pic>
      <xdr:nvPicPr>
        <xdr:cNvPr id="103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56882" y="190500"/>
          <a:ext cx="1748272" cy="885948"/>
        </a:xfrm>
        <a:prstGeom prst="rect">
          <a:avLst/>
        </a:prstGeom>
        <a:solidFill>
          <a:srgbClr val="FFFFFF">
            <a:alpha val="0"/>
          </a:srgbClr>
        </a:solidFill>
        <a:ln w="9525">
          <a:noFill/>
          <a:miter lim="800000"/>
          <a:headEnd/>
          <a:tailEnd/>
        </a:ln>
      </xdr:spPr>
    </xdr:pic>
    <xdr:clientData/>
  </xdr:twoCellAnchor>
  <xdr:twoCellAnchor>
    <xdr:from>
      <xdr:col>3</xdr:col>
      <xdr:colOff>3910852</xdr:colOff>
      <xdr:row>1</xdr:row>
      <xdr:rowOff>100853</xdr:rowOff>
    </xdr:from>
    <xdr:to>
      <xdr:col>6</xdr:col>
      <xdr:colOff>566456</xdr:colOff>
      <xdr:row>5</xdr:row>
      <xdr:rowOff>188026</xdr:rowOff>
    </xdr:to>
    <xdr:pic>
      <xdr:nvPicPr>
        <xdr:cNvPr id="1035"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737411" y="291353"/>
          <a:ext cx="2269751" cy="849173"/>
        </a:xfrm>
        <a:prstGeom prst="rect">
          <a:avLst/>
        </a:prstGeom>
        <a:solidFill>
          <a:srgbClr val="FFFFFF"/>
        </a:solidFill>
        <a:ln w="9525">
          <a:noFill/>
          <a:miter lim="800000"/>
          <a:headEnd/>
          <a:tailEnd/>
        </a:ln>
      </xdr:spPr>
    </xdr:pic>
    <xdr:clientData/>
  </xdr:twoCellAnchor>
  <xdr:twoCellAnchor>
    <xdr:from>
      <xdr:col>12</xdr:col>
      <xdr:colOff>205068</xdr:colOff>
      <xdr:row>1</xdr:row>
      <xdr:rowOff>152400</xdr:rowOff>
    </xdr:from>
    <xdr:to>
      <xdr:col>13</xdr:col>
      <xdr:colOff>0</xdr:colOff>
      <xdr:row>6</xdr:row>
      <xdr:rowOff>0</xdr:rowOff>
    </xdr:to>
    <xdr:pic>
      <xdr:nvPicPr>
        <xdr:cNvPr id="1036"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2453097" y="342900"/>
          <a:ext cx="781050" cy="800100"/>
        </a:xfrm>
        <a:prstGeom prst="rect">
          <a:avLst/>
        </a:prstGeom>
        <a:solidFill>
          <a:srgbClr val="FFFFFF"/>
        </a:solid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xdr:colOff>
      <xdr:row>1</xdr:row>
      <xdr:rowOff>8226</xdr:rowOff>
    </xdr:from>
    <xdr:to>
      <xdr:col>2</xdr:col>
      <xdr:colOff>1100572</xdr:colOff>
      <xdr:row>6</xdr:row>
      <xdr:rowOff>84549</xdr:rowOff>
    </xdr:to>
    <xdr:pic>
      <xdr:nvPicPr>
        <xdr:cNvPr id="5"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23850" y="170151"/>
          <a:ext cx="1748272" cy="885948"/>
        </a:xfrm>
        <a:prstGeom prst="rect">
          <a:avLst/>
        </a:prstGeom>
        <a:solidFill>
          <a:srgbClr val="FFFFFF">
            <a:alpha val="0"/>
          </a:srgbClr>
        </a:solidFill>
        <a:ln w="9525">
          <a:noFill/>
          <a:miter lim="800000"/>
          <a:headEnd/>
          <a:tailEnd/>
        </a:ln>
      </xdr:spPr>
    </xdr:pic>
    <xdr:clientData/>
  </xdr:twoCellAnchor>
  <xdr:twoCellAnchor>
    <xdr:from>
      <xdr:col>4</xdr:col>
      <xdr:colOff>591468</xdr:colOff>
      <xdr:row>1</xdr:row>
      <xdr:rowOff>26614</xdr:rowOff>
    </xdr:from>
    <xdr:to>
      <xdr:col>8</xdr:col>
      <xdr:colOff>460919</xdr:colOff>
      <xdr:row>6</xdr:row>
      <xdr:rowOff>66162</xdr:rowOff>
    </xdr:to>
    <xdr:pic>
      <xdr:nvPicPr>
        <xdr:cNvPr id="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4325268" y="188539"/>
          <a:ext cx="2269751" cy="849173"/>
        </a:xfrm>
        <a:prstGeom prst="rect">
          <a:avLst/>
        </a:prstGeom>
        <a:solidFill>
          <a:srgbClr val="FFFFFF"/>
        </a:solidFill>
        <a:ln w="9525">
          <a:noFill/>
          <a:miter lim="800000"/>
          <a:headEnd/>
          <a:tailEnd/>
        </a:ln>
      </xdr:spPr>
    </xdr:pic>
    <xdr:clientData/>
  </xdr:twoCellAnchor>
  <xdr:twoCellAnchor>
    <xdr:from>
      <xdr:col>10</xdr:col>
      <xdr:colOff>875740</xdr:colOff>
      <xdr:row>1</xdr:row>
      <xdr:rowOff>51150</xdr:rowOff>
    </xdr:from>
    <xdr:to>
      <xdr:col>11</xdr:col>
      <xdr:colOff>761440</xdr:colOff>
      <xdr:row>6</xdr:row>
      <xdr:rowOff>41625</xdr:rowOff>
    </xdr:to>
    <xdr:pic>
      <xdr:nvPicPr>
        <xdr:cNvPr id="7"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800540" y="213075"/>
          <a:ext cx="781050" cy="800100"/>
        </a:xfrm>
        <a:prstGeom prst="rect">
          <a:avLst/>
        </a:prstGeom>
        <a:solidFill>
          <a:srgbClr val="FFFFFF"/>
        </a:solid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2381250</xdr:colOff>
      <xdr:row>1</xdr:row>
      <xdr:rowOff>9525</xdr:rowOff>
    </xdr:from>
    <xdr:to>
      <xdr:col>1</xdr:col>
      <xdr:colOff>4419600</xdr:colOff>
      <xdr:row>5</xdr:row>
      <xdr:rowOff>57150</xdr:rowOff>
    </xdr:to>
    <xdr:pic>
      <xdr:nvPicPr>
        <xdr:cNvPr id="4107"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2990850" y="171450"/>
          <a:ext cx="1704975" cy="695325"/>
        </a:xfrm>
        <a:prstGeom prst="rect">
          <a:avLst/>
        </a:prstGeom>
        <a:solidFill>
          <a:srgbClr val="FFFFFF"/>
        </a:solidFill>
        <a:ln w="9525">
          <a:noFill/>
          <a:miter lim="800000"/>
          <a:headEnd/>
          <a:tailEnd/>
        </a:ln>
      </xdr:spPr>
    </xdr:pic>
    <xdr:clientData/>
  </xdr:twoCellAnchor>
  <xdr:twoCellAnchor>
    <xdr:from>
      <xdr:col>1</xdr:col>
      <xdr:colOff>304800</xdr:colOff>
      <xdr:row>1</xdr:row>
      <xdr:rowOff>28575</xdr:rowOff>
    </xdr:from>
    <xdr:to>
      <xdr:col>2</xdr:col>
      <xdr:colOff>1348222</xdr:colOff>
      <xdr:row>6</xdr:row>
      <xdr:rowOff>104898</xdr:rowOff>
    </xdr:to>
    <xdr:pic>
      <xdr:nvPicPr>
        <xdr:cNvPr id="24"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533400" y="190500"/>
          <a:ext cx="1748272" cy="885948"/>
        </a:xfrm>
        <a:prstGeom prst="rect">
          <a:avLst/>
        </a:prstGeom>
        <a:solidFill>
          <a:srgbClr val="FFFFFF">
            <a:alpha val="0"/>
          </a:srgbClr>
        </a:solidFill>
        <a:ln w="9525">
          <a:noFill/>
          <a:miter lim="800000"/>
          <a:headEnd/>
          <a:tailEnd/>
        </a:ln>
      </xdr:spPr>
    </xdr:pic>
    <xdr:clientData/>
  </xdr:twoCellAnchor>
  <xdr:twoCellAnchor>
    <xdr:from>
      <xdr:col>4</xdr:col>
      <xdr:colOff>181893</xdr:colOff>
      <xdr:row>1</xdr:row>
      <xdr:rowOff>46963</xdr:rowOff>
    </xdr:from>
    <xdr:to>
      <xdr:col>8</xdr:col>
      <xdr:colOff>51344</xdr:colOff>
      <xdr:row>6</xdr:row>
      <xdr:rowOff>86511</xdr:rowOff>
    </xdr:to>
    <xdr:pic>
      <xdr:nvPicPr>
        <xdr:cNvPr id="2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534818" y="208888"/>
          <a:ext cx="2269751" cy="849173"/>
        </a:xfrm>
        <a:prstGeom prst="rect">
          <a:avLst/>
        </a:prstGeom>
        <a:solidFill>
          <a:srgbClr val="FFFFFF"/>
        </a:solidFill>
        <a:ln w="9525">
          <a:noFill/>
          <a:miter lim="800000"/>
          <a:headEnd/>
          <a:tailEnd/>
        </a:ln>
      </xdr:spPr>
    </xdr:pic>
    <xdr:clientData/>
  </xdr:twoCellAnchor>
  <xdr:twoCellAnchor>
    <xdr:from>
      <xdr:col>10</xdr:col>
      <xdr:colOff>466165</xdr:colOff>
      <xdr:row>1</xdr:row>
      <xdr:rowOff>71499</xdr:rowOff>
    </xdr:from>
    <xdr:to>
      <xdr:col>11</xdr:col>
      <xdr:colOff>351865</xdr:colOff>
      <xdr:row>6</xdr:row>
      <xdr:rowOff>61974</xdr:rowOff>
    </xdr:to>
    <xdr:pic>
      <xdr:nvPicPr>
        <xdr:cNvPr id="26"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9010090" y="233424"/>
          <a:ext cx="781050" cy="800100"/>
        </a:xfrm>
        <a:prstGeom prst="rect">
          <a:avLst/>
        </a:prstGeom>
        <a:solidFill>
          <a:srgbClr val="FFFFFF"/>
        </a:solid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2381250</xdr:colOff>
      <xdr:row>1</xdr:row>
      <xdr:rowOff>9525</xdr:rowOff>
    </xdr:from>
    <xdr:to>
      <xdr:col>1</xdr:col>
      <xdr:colOff>4419600</xdr:colOff>
      <xdr:row>5</xdr:row>
      <xdr:rowOff>57150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33450" y="171450"/>
          <a:ext cx="0" cy="695325"/>
        </a:xfrm>
        <a:prstGeom prst="rect">
          <a:avLst/>
        </a:prstGeom>
        <a:solidFill>
          <a:srgbClr val="FFFFFF"/>
        </a:solidFill>
        <a:ln w="9525">
          <a:noFill/>
          <a:miter lim="800000"/>
          <a:headEnd/>
          <a:tailEnd/>
        </a:ln>
      </xdr:spPr>
    </xdr:pic>
    <xdr:clientData/>
  </xdr:twoCellAnchor>
  <xdr:twoCellAnchor>
    <xdr:from>
      <xdr:col>1</xdr:col>
      <xdr:colOff>304800</xdr:colOff>
      <xdr:row>1</xdr:row>
      <xdr:rowOff>28575</xdr:rowOff>
    </xdr:from>
    <xdr:to>
      <xdr:col>2</xdr:col>
      <xdr:colOff>1348222</xdr:colOff>
      <xdr:row>6</xdr:row>
      <xdr:rowOff>104898</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533400" y="190500"/>
          <a:ext cx="1748272" cy="885948"/>
        </a:xfrm>
        <a:prstGeom prst="rect">
          <a:avLst/>
        </a:prstGeom>
        <a:solidFill>
          <a:srgbClr val="FFFFFF">
            <a:alpha val="0"/>
          </a:srgbClr>
        </a:solidFill>
        <a:ln w="9525">
          <a:noFill/>
          <a:miter lim="800000"/>
          <a:headEnd/>
          <a:tailEnd/>
        </a:ln>
      </xdr:spPr>
    </xdr:pic>
    <xdr:clientData/>
  </xdr:twoCellAnchor>
  <xdr:twoCellAnchor>
    <xdr:from>
      <xdr:col>4</xdr:col>
      <xdr:colOff>181893</xdr:colOff>
      <xdr:row>1</xdr:row>
      <xdr:rowOff>46963</xdr:rowOff>
    </xdr:from>
    <xdr:to>
      <xdr:col>8</xdr:col>
      <xdr:colOff>51344</xdr:colOff>
      <xdr:row>6</xdr:row>
      <xdr:rowOff>86511</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534818" y="208888"/>
          <a:ext cx="2269751" cy="849173"/>
        </a:xfrm>
        <a:prstGeom prst="rect">
          <a:avLst/>
        </a:prstGeom>
        <a:solidFill>
          <a:srgbClr val="FFFFFF"/>
        </a:solidFill>
        <a:ln w="9525">
          <a:noFill/>
          <a:miter lim="800000"/>
          <a:headEnd/>
          <a:tailEnd/>
        </a:ln>
      </xdr:spPr>
    </xdr:pic>
    <xdr:clientData/>
  </xdr:twoCellAnchor>
  <xdr:twoCellAnchor>
    <xdr:from>
      <xdr:col>10</xdr:col>
      <xdr:colOff>466165</xdr:colOff>
      <xdr:row>1</xdr:row>
      <xdr:rowOff>71499</xdr:rowOff>
    </xdr:from>
    <xdr:to>
      <xdr:col>11</xdr:col>
      <xdr:colOff>351865</xdr:colOff>
      <xdr:row>6</xdr:row>
      <xdr:rowOff>61974</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9010090" y="233424"/>
          <a:ext cx="781050" cy="800100"/>
        </a:xfrm>
        <a:prstGeom prst="rect">
          <a:avLst/>
        </a:prstGeom>
        <a:solidFill>
          <a:srgbClr val="FFFFFF"/>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EJAMENTO%20FINANCEIRO%20-%20MARK-UP%20atualizad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PA"/>
      <sheetName val="PLANO DE METAS"/>
      <sheetName val="PLANEJAMENTO ECONOMICO"/>
      <sheetName val="Plan1"/>
      <sheetName val="MARK-UP"/>
    </sheetNames>
    <sheetDataSet>
      <sheetData sheetId="0" refreshError="1"/>
      <sheetData sheetId="1" refreshError="1"/>
      <sheetData sheetId="2" refreshError="1">
        <row r="53">
          <cell r="K53">
            <v>0.15</v>
          </cell>
        </row>
        <row r="77">
          <cell r="J77">
            <v>0.20940516273849605</v>
          </cell>
        </row>
        <row r="78">
          <cell r="J78">
            <v>0.06</v>
          </cell>
        </row>
      </sheetData>
      <sheetData sheetId="3" refreshError="1"/>
      <sheetData sheetId="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dimension ref="A2:C9"/>
  <sheetViews>
    <sheetView tabSelected="1" workbookViewId="0">
      <selection activeCell="H6" sqref="H6"/>
    </sheetView>
  </sheetViews>
  <sheetFormatPr defaultRowHeight="15"/>
  <cols>
    <col min="1" max="1" width="19.42578125" customWidth="1"/>
    <col min="2" max="2" width="9.5703125" bestFit="1" customWidth="1"/>
  </cols>
  <sheetData>
    <row r="2" spans="1:3">
      <c r="A2" t="s">
        <v>167</v>
      </c>
      <c r="B2" s="69">
        <v>35</v>
      </c>
      <c r="C2" t="s">
        <v>282</v>
      </c>
    </row>
    <row r="3" spans="1:3">
      <c r="A3" t="s">
        <v>157</v>
      </c>
      <c r="B3" s="69">
        <v>8.1999999999999993</v>
      </c>
      <c r="C3" t="s">
        <v>281</v>
      </c>
    </row>
    <row r="5" spans="1:3">
      <c r="A5" t="s">
        <v>158</v>
      </c>
      <c r="B5" s="70">
        <f>'[1]PLANEJAMENTO ECONOMICO'!$J$77</f>
        <v>0.20940516273849605</v>
      </c>
      <c r="C5" t="s">
        <v>279</v>
      </c>
    </row>
    <row r="6" spans="1:3">
      <c r="A6" t="s">
        <v>159</v>
      </c>
      <c r="B6" s="70">
        <f>'[1]PLANEJAMENTO ECONOMICO'!$J$78</f>
        <v>0.06</v>
      </c>
      <c r="C6" t="s">
        <v>279</v>
      </c>
    </row>
    <row r="7" spans="1:3">
      <c r="A7" t="s">
        <v>283</v>
      </c>
      <c r="B7" s="70">
        <f>'[1]PLANEJAMENTO ECONOMICO'!$K$53</f>
        <v>0.15</v>
      </c>
      <c r="C7" t="s">
        <v>279</v>
      </c>
    </row>
    <row r="9" spans="1:3">
      <c r="A9" t="s">
        <v>161</v>
      </c>
      <c r="B9" s="70">
        <f>SUM(B5:B7)</f>
        <v>0.41940516273849604</v>
      </c>
      <c r="C9" t="s">
        <v>280</v>
      </c>
    </row>
  </sheetData>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dimension ref="A1:R115"/>
  <sheetViews>
    <sheetView topLeftCell="A4" zoomScale="90" zoomScaleNormal="90" workbookViewId="0">
      <pane xSplit="2" ySplit="11" topLeftCell="C15" activePane="bottomRight" state="frozen"/>
      <selection activeCell="A4" sqref="A4"/>
      <selection pane="topRight" activeCell="C4" sqref="C4"/>
      <selection pane="bottomLeft" activeCell="A15" sqref="A15"/>
      <selection pane="bottomRight" activeCell="C54" sqref="C54"/>
    </sheetView>
  </sheetViews>
  <sheetFormatPr defaultRowHeight="12.75"/>
  <cols>
    <col min="1" max="1" width="4.42578125" style="1" customWidth="1"/>
    <col min="2" max="2" width="24.5703125" style="2" customWidth="1"/>
    <col min="3" max="3" width="12.7109375" style="60" customWidth="1"/>
    <col min="4" max="4" width="10.7109375" style="60" customWidth="1"/>
    <col min="5" max="6" width="11" style="52" customWidth="1"/>
    <col min="7" max="7" width="6.85546875" style="52" customWidth="1"/>
    <col min="8" max="10" width="14.42578125" style="52" customWidth="1"/>
    <col min="11" max="11" width="14.7109375" style="51" customWidth="1"/>
    <col min="12" max="13" width="4.140625" style="1" customWidth="1"/>
    <col min="14" max="15" width="14.140625" style="1" customWidth="1"/>
    <col min="16" max="17" width="10.28515625" style="1" customWidth="1"/>
    <col min="18" max="18" width="12.140625" style="1" customWidth="1"/>
    <col min="19" max="16384" width="9.140625" style="1"/>
  </cols>
  <sheetData>
    <row r="1" spans="1:18">
      <c r="B1" s="260"/>
      <c r="C1" s="260"/>
      <c r="D1" s="260"/>
      <c r="E1" s="260"/>
      <c r="F1" s="260"/>
      <c r="G1" s="260"/>
      <c r="H1" s="260"/>
      <c r="I1" s="260"/>
      <c r="J1" s="260"/>
      <c r="K1" s="260"/>
      <c r="M1" s="1" t="s">
        <v>168</v>
      </c>
    </row>
    <row r="2" spans="1:18">
      <c r="B2" s="260"/>
      <c r="C2" s="260"/>
      <c r="D2" s="260"/>
      <c r="E2" s="260"/>
      <c r="F2" s="260"/>
      <c r="G2" s="260"/>
      <c r="H2" s="260"/>
      <c r="I2" s="260"/>
      <c r="J2" s="260"/>
      <c r="K2" s="260"/>
    </row>
    <row r="3" spans="1:18">
      <c r="B3" s="260"/>
      <c r="C3" s="260"/>
      <c r="D3" s="260"/>
      <c r="E3" s="260"/>
      <c r="F3" s="260"/>
      <c r="G3" s="260"/>
      <c r="H3" s="260"/>
      <c r="I3" s="260"/>
      <c r="J3" s="260"/>
      <c r="K3" s="260"/>
      <c r="N3" s="1" t="s">
        <v>173</v>
      </c>
    </row>
    <row r="4" spans="1:18">
      <c r="B4" s="260"/>
      <c r="C4" s="260"/>
      <c r="D4" s="260"/>
      <c r="E4" s="260"/>
      <c r="F4" s="260"/>
      <c r="G4" s="260"/>
      <c r="H4" s="260"/>
      <c r="I4" s="260"/>
      <c r="J4" s="260"/>
      <c r="K4" s="260"/>
      <c r="N4" s="78"/>
      <c r="O4" s="250" t="s">
        <v>174</v>
      </c>
      <c r="P4" s="250"/>
    </row>
    <row r="5" spans="1:18">
      <c r="B5" s="260"/>
      <c r="C5" s="260"/>
      <c r="D5" s="260"/>
      <c r="E5" s="260"/>
      <c r="F5" s="260"/>
      <c r="G5" s="260"/>
      <c r="H5" s="260"/>
      <c r="I5" s="260"/>
      <c r="J5" s="260"/>
      <c r="K5" s="260"/>
    </row>
    <row r="6" spans="1:18">
      <c r="B6" s="260"/>
      <c r="C6" s="260"/>
      <c r="D6" s="260"/>
      <c r="E6" s="260"/>
      <c r="F6" s="260"/>
      <c r="G6" s="260"/>
      <c r="H6" s="260"/>
      <c r="I6" s="260"/>
      <c r="J6" s="260"/>
      <c r="K6" s="260"/>
    </row>
    <row r="7" spans="1:18" ht="13.5" thickBot="1"/>
    <row r="8" spans="1:18" ht="13.5" thickBot="1">
      <c r="B8" s="265" t="s">
        <v>0</v>
      </c>
      <c r="C8" s="266"/>
      <c r="D8" s="266"/>
      <c r="E8" s="266"/>
      <c r="F8" s="266"/>
      <c r="G8" s="266"/>
      <c r="H8" s="266"/>
      <c r="I8" s="266"/>
      <c r="J8" s="266"/>
      <c r="K8" s="267"/>
    </row>
    <row r="9" spans="1:18" ht="13.5" thickBot="1">
      <c r="A9" s="3"/>
      <c r="B9" s="4"/>
      <c r="C9" s="53"/>
      <c r="D9" s="53"/>
      <c r="E9" s="53"/>
      <c r="F9" s="53"/>
      <c r="G9" s="53"/>
      <c r="H9" s="53"/>
      <c r="I9" s="53"/>
      <c r="J9" s="53"/>
      <c r="K9" s="4"/>
    </row>
    <row r="10" spans="1:18" ht="13.5" thickBot="1">
      <c r="B10" s="265" t="s">
        <v>61</v>
      </c>
      <c r="C10" s="266"/>
      <c r="D10" s="266"/>
      <c r="E10" s="266"/>
      <c r="F10" s="266"/>
      <c r="G10" s="266"/>
      <c r="H10" s="266"/>
      <c r="I10" s="266"/>
      <c r="J10" s="266"/>
      <c r="K10" s="267"/>
    </row>
    <row r="11" spans="1:18" ht="13.5" thickBot="1">
      <c r="B11" s="5"/>
      <c r="C11" s="61"/>
      <c r="D11" s="61"/>
      <c r="E11" s="54"/>
      <c r="F11" s="54"/>
      <c r="G11" s="54"/>
      <c r="H11" s="54"/>
      <c r="I11" s="54"/>
      <c r="J11" s="54"/>
    </row>
    <row r="12" spans="1:18" ht="13.5" thickBot="1">
      <c r="B12" s="268" t="s">
        <v>62</v>
      </c>
      <c r="C12" s="269"/>
      <c r="D12" s="269"/>
      <c r="E12" s="269"/>
      <c r="F12" s="269"/>
      <c r="G12" s="269"/>
      <c r="H12" s="269"/>
      <c r="I12" s="269"/>
      <c r="J12" s="269"/>
      <c r="K12" s="270"/>
    </row>
    <row r="13" spans="1:18" ht="13.5" thickBot="1">
      <c r="B13" s="5"/>
      <c r="C13" s="61"/>
      <c r="D13" s="61"/>
      <c r="E13" s="54"/>
      <c r="F13" s="54"/>
      <c r="G13" s="54"/>
      <c r="H13" s="54"/>
      <c r="I13" s="54"/>
      <c r="J13" s="55"/>
    </row>
    <row r="14" spans="1:18" s="59" customFormat="1" ht="41.25" customHeight="1" thickBot="1">
      <c r="B14" s="107" t="s">
        <v>63</v>
      </c>
      <c r="C14" s="108" t="s">
        <v>156</v>
      </c>
      <c r="D14" s="108" t="s">
        <v>162</v>
      </c>
      <c r="E14" s="108" t="s">
        <v>163</v>
      </c>
      <c r="F14" s="108" t="s">
        <v>164</v>
      </c>
      <c r="G14" s="108" t="s">
        <v>160</v>
      </c>
      <c r="H14" s="109" t="s">
        <v>165</v>
      </c>
      <c r="I14" s="108" t="s">
        <v>166</v>
      </c>
      <c r="J14" s="110" t="s">
        <v>169</v>
      </c>
      <c r="K14" s="111" t="s">
        <v>64</v>
      </c>
      <c r="L14" s="112"/>
      <c r="M14" s="123"/>
      <c r="N14" s="124" t="s">
        <v>154</v>
      </c>
      <c r="O14" s="113" t="s">
        <v>155</v>
      </c>
      <c r="P14" s="111" t="s">
        <v>170</v>
      </c>
      <c r="Q14" s="114" t="s">
        <v>171</v>
      </c>
      <c r="R14" s="111" t="s">
        <v>172</v>
      </c>
    </row>
    <row r="15" spans="1:18">
      <c r="B15" s="88" t="s">
        <v>65</v>
      </c>
      <c r="C15" s="62">
        <v>13.3</v>
      </c>
      <c r="D15" s="62">
        <f>IF(C15&lt;&gt;"",'Custos e ML'!$B$2,"")</f>
        <v>35</v>
      </c>
      <c r="E15" s="56">
        <f>IF(C15&lt;&gt;"",'Custos e ML'!$B$3,"")</f>
        <v>8.1999999999999993</v>
      </c>
      <c r="F15" s="56">
        <f>SUM(C15:E15)</f>
        <v>56.5</v>
      </c>
      <c r="G15" s="71">
        <f>IF(C15&lt;&gt;"",'Custos e ML'!$B$7,"")</f>
        <v>0.15</v>
      </c>
      <c r="H15" s="75">
        <f>F15/(1-SUM('Custos e ML'!$B$5:$B$6,G15))</f>
        <v>97.313989677369463</v>
      </c>
      <c r="I15" s="56">
        <f>SUM(C15:D15)/(1-SUM('Custos e ML'!$B$5:$B$6,G15))</f>
        <v>83.190543387910523</v>
      </c>
      <c r="J15" s="73">
        <v>120</v>
      </c>
      <c r="K15" s="89" t="s">
        <v>153</v>
      </c>
      <c r="N15" s="125">
        <f>H15-F15</f>
        <v>40.813989677369463</v>
      </c>
      <c r="O15" s="77">
        <f>J15-F15</f>
        <v>63.5</v>
      </c>
      <c r="P15" s="72">
        <f>IFERROR(IF(H15&lt;&gt;"",(J15-H15)/H15,""),"")</f>
        <v>0.23312177825452168</v>
      </c>
      <c r="Q15" s="116">
        <f>IF(J15&lt;&gt;"",(J15-(J15*SUM('Custos e ML'!$B$5:$B$6))-F15)/J15,"")</f>
        <v>0.2597615039281706</v>
      </c>
      <c r="R15" s="126">
        <v>134.5</v>
      </c>
    </row>
    <row r="16" spans="1:18">
      <c r="B16" s="90" t="s">
        <v>66</v>
      </c>
      <c r="C16" s="63">
        <v>15.7</v>
      </c>
      <c r="D16" s="62">
        <f>IF(C16&lt;&gt;"",'Custos e ML'!$B$2,"")</f>
        <v>35</v>
      </c>
      <c r="E16" s="56">
        <f>IF(C16&lt;&gt;"",'Custos e ML'!$B$3,"")</f>
        <v>8.1999999999999993</v>
      </c>
      <c r="F16" s="56">
        <f t="shared" ref="F16:F49" si="0">SUM(C16:E16)</f>
        <v>58.900000000000006</v>
      </c>
      <c r="G16" s="71">
        <f>IF(C16&lt;&gt;"",'Custos e ML'!$B$7,"")</f>
        <v>0.15</v>
      </c>
      <c r="H16" s="75">
        <f>F16/(1-SUM('Custos e ML'!$B$5:$B$6,G16))</f>
        <v>101.44768127428428</v>
      </c>
      <c r="I16" s="56">
        <f>SUM(C16:D16)/(1-SUM('Custos e ML'!$B$5:$B$6,G16))</f>
        <v>87.324234984825353</v>
      </c>
      <c r="J16" s="74">
        <v>120</v>
      </c>
      <c r="K16" s="91" t="s">
        <v>153</v>
      </c>
      <c r="N16" s="125">
        <f t="shared" ref="N16:N46" si="1">H16-F16</f>
        <v>42.547681274284272</v>
      </c>
      <c r="O16" s="77">
        <f t="shared" ref="O16:O46" si="2">J16-F16</f>
        <v>61.099999999999994</v>
      </c>
      <c r="P16" s="72">
        <f t="shared" ref="P16:P49" si="3">IFERROR(IF(H16&lt;&gt;"",(J16-H16)/H16,""),"")</f>
        <v>0.18287572956503348</v>
      </c>
      <c r="Q16" s="116">
        <f>IF(J16&lt;&gt;"",(J16-(J16*SUM('Custos e ML'!$B$5:$B$6))-F16)/J16,"")</f>
        <v>0.23976150392817056</v>
      </c>
      <c r="R16" s="126">
        <v>145</v>
      </c>
    </row>
    <row r="17" spans="2:18">
      <c r="B17" s="92" t="s">
        <v>67</v>
      </c>
      <c r="C17" s="63">
        <v>55</v>
      </c>
      <c r="D17" s="62">
        <f>IF(C17&lt;&gt;"",'Custos e ML'!$B$2,"")</f>
        <v>35</v>
      </c>
      <c r="E17" s="56">
        <f>IF(C17&lt;&gt;"",'Custos e ML'!$B$3,"")</f>
        <v>8.1999999999999993</v>
      </c>
      <c r="F17" s="56">
        <f t="shared" si="0"/>
        <v>98.2</v>
      </c>
      <c r="G17" s="71">
        <f>IF(C17&lt;&gt;"",'Custos e ML'!$B$7,"")</f>
        <v>0.15</v>
      </c>
      <c r="H17" s="75">
        <f>F17/(1-SUM('Custos e ML'!$B$5:$B$6,G17))</f>
        <v>169.13688117376427</v>
      </c>
      <c r="I17" s="56">
        <f>SUM(C17:D17)/(1-SUM('Custos e ML'!$B$5:$B$6,G17))</f>
        <v>155.01343488430535</v>
      </c>
      <c r="J17" s="74">
        <v>195</v>
      </c>
      <c r="K17" s="91" t="s">
        <v>176</v>
      </c>
      <c r="N17" s="125">
        <f t="shared" si="1"/>
        <v>70.936881173764263</v>
      </c>
      <c r="O17" s="77">
        <f t="shared" si="2"/>
        <v>96.8</v>
      </c>
      <c r="P17" s="72">
        <f t="shared" si="3"/>
        <v>0.15291235505084802</v>
      </c>
      <c r="Q17" s="116">
        <f>IF(J17&lt;&gt;"",(J17-(J17*SUM('Custos e ML'!$B$5:$B$6))-F17)/J17,"")</f>
        <v>0.22700509367176044</v>
      </c>
      <c r="R17" s="126">
        <v>145</v>
      </c>
    </row>
    <row r="18" spans="2:18">
      <c r="B18" s="92" t="s">
        <v>68</v>
      </c>
      <c r="C18" s="63">
        <v>55</v>
      </c>
      <c r="D18" s="62">
        <f>IF(C18&lt;&gt;"",'Custos e ML'!$B$2,"")</f>
        <v>35</v>
      </c>
      <c r="E18" s="56">
        <f>IF(C18&lt;&gt;"",'Custos e ML'!$B$3,"")</f>
        <v>8.1999999999999993</v>
      </c>
      <c r="F18" s="56">
        <f t="shared" si="0"/>
        <v>98.2</v>
      </c>
      <c r="G18" s="71">
        <f>IF(C18&lt;&gt;"",'Custos e ML'!$B$7,"")</f>
        <v>0.15</v>
      </c>
      <c r="H18" s="75">
        <f>F18/(1-SUM('Custos e ML'!$B$5:$B$6,G18))</f>
        <v>169.13688117376427</v>
      </c>
      <c r="I18" s="56">
        <f>SUM(C18:D18)/(1-SUM('Custos e ML'!$B$5:$B$6,G18))</f>
        <v>155.01343488430535</v>
      </c>
      <c r="J18" s="74">
        <v>190</v>
      </c>
      <c r="K18" s="91" t="s">
        <v>176</v>
      </c>
      <c r="N18" s="125">
        <f t="shared" si="1"/>
        <v>70.936881173764263</v>
      </c>
      <c r="O18" s="77">
        <f t="shared" si="2"/>
        <v>91.8</v>
      </c>
      <c r="P18" s="72">
        <f t="shared" si="3"/>
        <v>0.12335049979313398</v>
      </c>
      <c r="Q18" s="116">
        <f>IF(J18&lt;&gt;"",(J18-(J18*SUM('Custos e ML'!$B$5:$B$6))-F18)/J18,"")</f>
        <v>0.21375273199834616</v>
      </c>
      <c r="R18" s="126">
        <v>145</v>
      </c>
    </row>
    <row r="19" spans="2:18">
      <c r="B19" s="90" t="s">
        <v>69</v>
      </c>
      <c r="C19" s="63">
        <v>23.58</v>
      </c>
      <c r="D19" s="62">
        <f>IF(C19&lt;&gt;"",'Custos e ML'!$B$2,"")</f>
        <v>35</v>
      </c>
      <c r="E19" s="56">
        <f>IF(C19&lt;&gt;"",'Custos e ML'!$B$3,"")</f>
        <v>8.1999999999999993</v>
      </c>
      <c r="F19" s="56">
        <f t="shared" si="0"/>
        <v>66.78</v>
      </c>
      <c r="G19" s="71">
        <f>IF(C19&lt;&gt;"",'Custos e ML'!$B$7,"")</f>
        <v>0.15</v>
      </c>
      <c r="H19" s="75">
        <f>F19/(1-SUM('Custos e ML'!$B$5:$B$6,G19))</f>
        <v>115.01996868415456</v>
      </c>
      <c r="I19" s="56">
        <f>SUM(C19:D19)/(1-SUM('Custos e ML'!$B$5:$B$6,G19))</f>
        <v>100.89652239469562</v>
      </c>
      <c r="J19" s="74">
        <v>126</v>
      </c>
      <c r="K19" s="91" t="s">
        <v>176</v>
      </c>
      <c r="N19" s="125">
        <f t="shared" si="1"/>
        <v>48.239968684154562</v>
      </c>
      <c r="O19" s="77">
        <f t="shared" si="2"/>
        <v>59.22</v>
      </c>
      <c r="P19" s="72">
        <f t="shared" si="3"/>
        <v>9.546195709717728E-2</v>
      </c>
      <c r="Q19" s="116">
        <f>IF(J19&lt;&gt;"",(J19-(J19*SUM('Custos e ML'!$B$5:$B$6))-F19)/J19,"")</f>
        <v>0.20059483726150404</v>
      </c>
      <c r="R19" s="126">
        <v>145</v>
      </c>
    </row>
    <row r="20" spans="2:18">
      <c r="B20" s="92" t="s">
        <v>70</v>
      </c>
      <c r="C20" s="63">
        <v>20.8</v>
      </c>
      <c r="D20" s="62">
        <f>IF(C20&lt;&gt;"",'Custos e ML'!$B$2,"")</f>
        <v>35</v>
      </c>
      <c r="E20" s="56">
        <f>IF(C20&lt;&gt;"",'Custos e ML'!$B$3,"")</f>
        <v>8.1999999999999993</v>
      </c>
      <c r="F20" s="56">
        <f t="shared" si="0"/>
        <v>64</v>
      </c>
      <c r="G20" s="71">
        <f>IF(C20&lt;&gt;"",'Custos e ML'!$B$7,"")</f>
        <v>0.15</v>
      </c>
      <c r="H20" s="75">
        <f>F20/(1-SUM('Custos e ML'!$B$5:$B$6,G20))</f>
        <v>110.23177591772824</v>
      </c>
      <c r="I20" s="56">
        <f>SUM(C20:D20)/(1-SUM('Custos e ML'!$B$5:$B$6,G20))</f>
        <v>96.108329628269303</v>
      </c>
      <c r="J20" s="74">
        <v>125</v>
      </c>
      <c r="K20" s="91" t="s">
        <v>183</v>
      </c>
      <c r="N20" s="125">
        <f t="shared" si="1"/>
        <v>46.231775917728243</v>
      </c>
      <c r="O20" s="77">
        <f t="shared" si="2"/>
        <v>61</v>
      </c>
      <c r="P20" s="72">
        <f t="shared" si="3"/>
        <v>0.13397429152637491</v>
      </c>
      <c r="Q20" s="116">
        <f>IF(J20&lt;&gt;"",(J20-(J20*SUM('Custos e ML'!$B$5:$B$6))-F20)/J20,"")</f>
        <v>0.21859483726150392</v>
      </c>
      <c r="R20" s="126">
        <v>145</v>
      </c>
    </row>
    <row r="21" spans="2:18">
      <c r="B21" s="92" t="s">
        <v>71</v>
      </c>
      <c r="C21" s="63">
        <v>29.2</v>
      </c>
      <c r="D21" s="62">
        <f>IF(C21&lt;&gt;"",'Custos e ML'!$B$2,"")</f>
        <v>35</v>
      </c>
      <c r="E21" s="56">
        <f>IF(C21&lt;&gt;"",'Custos e ML'!$B$3,"")</f>
        <v>8.1999999999999993</v>
      </c>
      <c r="F21" s="56">
        <f t="shared" si="0"/>
        <v>72.400000000000006</v>
      </c>
      <c r="G21" s="71">
        <f>IF(C21&lt;&gt;"",'Custos e ML'!$B$7,"")</f>
        <v>0.15</v>
      </c>
      <c r="H21" s="75">
        <f>F21/(1-SUM('Custos e ML'!$B$5:$B$6,G21))</f>
        <v>124.69969650693008</v>
      </c>
      <c r="I21" s="56">
        <f>SUM(C21:D21)/(1-SUM('Custos e ML'!$B$5:$B$6,G21))</f>
        <v>110.57625021747114</v>
      </c>
      <c r="J21" s="74">
        <v>140</v>
      </c>
      <c r="K21" s="91" t="s">
        <v>153</v>
      </c>
      <c r="N21" s="125">
        <f t="shared" si="1"/>
        <v>52.299696506930076</v>
      </c>
      <c r="O21" s="77">
        <f t="shared" si="2"/>
        <v>67.599999999999994</v>
      </c>
      <c r="P21" s="72">
        <f t="shared" si="3"/>
        <v>0.12269719912445511</v>
      </c>
      <c r="Q21" s="116">
        <f>IF(J21&lt;&gt;"",(J21-(J21*SUM('Custos e ML'!$B$5:$B$6))-F21)/J21,"")</f>
        <v>0.2134519801186468</v>
      </c>
      <c r="R21" s="126">
        <v>145</v>
      </c>
    </row>
    <row r="22" spans="2:18">
      <c r="B22" s="92" t="s">
        <v>72</v>
      </c>
      <c r="C22" s="63">
        <v>5.8</v>
      </c>
      <c r="D22" s="62">
        <f>IF(C22&lt;&gt;"",'Custos e ML'!$B$2,"")</f>
        <v>35</v>
      </c>
      <c r="E22" s="56">
        <f>IF(C22&lt;&gt;"",'Custos e ML'!$B$3,"")</f>
        <v>8.1999999999999993</v>
      </c>
      <c r="F22" s="56">
        <f t="shared" si="0"/>
        <v>49</v>
      </c>
      <c r="G22" s="71">
        <f>IF(C22&lt;&gt;"",'Custos e ML'!$B$7,"")</f>
        <v>0.15</v>
      </c>
      <c r="H22" s="75">
        <f>F22/(1-SUM('Custos e ML'!$B$5:$B$6,G22))</f>
        <v>84.396203437010684</v>
      </c>
      <c r="I22" s="56">
        <f>SUM(C22:D22)/(1-SUM('Custos e ML'!$B$5:$B$6,G22))</f>
        <v>70.272757147551744</v>
      </c>
      <c r="J22" s="74">
        <v>95</v>
      </c>
      <c r="K22" s="91" t="s">
        <v>153</v>
      </c>
      <c r="N22" s="125">
        <f t="shared" si="1"/>
        <v>35.396203437010684</v>
      </c>
      <c r="O22" s="77">
        <f t="shared" si="2"/>
        <v>46</v>
      </c>
      <c r="P22" s="72">
        <f t="shared" si="3"/>
        <v>0.12564305183352811</v>
      </c>
      <c r="Q22" s="116">
        <f>IF(J22&lt;&gt;"",(J22-(J22*SUM('Custos e ML'!$B$5:$B$6))-F22)/J22,"")</f>
        <v>0.21480536357729355</v>
      </c>
      <c r="R22" s="126">
        <v>145</v>
      </c>
    </row>
    <row r="23" spans="2:18">
      <c r="B23" s="92" t="s">
        <v>73</v>
      </c>
      <c r="C23" s="63">
        <v>19.170000000000002</v>
      </c>
      <c r="D23" s="62">
        <f>IF(C23&lt;&gt;"",'Custos e ML'!$B$2,"")</f>
        <v>35</v>
      </c>
      <c r="E23" s="56">
        <f>IF(C23&lt;&gt;"",'Custos e ML'!$B$3,"")</f>
        <v>8.1999999999999993</v>
      </c>
      <c r="F23" s="56">
        <f t="shared" si="0"/>
        <v>62.370000000000005</v>
      </c>
      <c r="G23" s="71">
        <f>IF(C23&lt;&gt;"",'Custos e ML'!$B$7,"")</f>
        <v>0.15</v>
      </c>
      <c r="H23" s="75">
        <f>F23/(1-SUM('Custos e ML'!$B$5:$B$6,G23))</f>
        <v>107.42431037482361</v>
      </c>
      <c r="I23" s="56">
        <f>SUM(C23:D23)/(1-SUM('Custos e ML'!$B$5:$B$6,G23))</f>
        <v>93.30086408536468</v>
      </c>
      <c r="J23" s="74">
        <v>125</v>
      </c>
      <c r="K23" s="91" t="s">
        <v>153</v>
      </c>
      <c r="N23" s="125">
        <f t="shared" si="1"/>
        <v>45.054310374823601</v>
      </c>
      <c r="O23" s="77">
        <f t="shared" si="2"/>
        <v>62.629999999999995</v>
      </c>
      <c r="P23" s="72">
        <f t="shared" si="3"/>
        <v>0.16360998328824744</v>
      </c>
      <c r="Q23" s="116">
        <f>IF(J23&lt;&gt;"",(J23-(J23*SUM('Custos e ML'!$B$5:$B$6))-F23)/J23,"")</f>
        <v>0.23163483726150388</v>
      </c>
      <c r="R23" s="126">
        <v>180</v>
      </c>
    </row>
    <row r="24" spans="2:18">
      <c r="B24" s="92" t="s">
        <v>74</v>
      </c>
      <c r="C24" s="63">
        <v>35</v>
      </c>
      <c r="D24" s="62">
        <f>IF(C24&lt;&gt;"",'Custos e ML'!$B$2,"")</f>
        <v>35</v>
      </c>
      <c r="E24" s="56">
        <f>IF(C24&lt;&gt;"",'Custos e ML'!$B$3,"")</f>
        <v>8.1999999999999993</v>
      </c>
      <c r="F24" s="56">
        <f t="shared" si="0"/>
        <v>78.2</v>
      </c>
      <c r="G24" s="71">
        <v>0.2</v>
      </c>
      <c r="H24" s="75">
        <f>F24/(1-SUM('Custos e ML'!$B$5:$B$6,G24))</f>
        <v>147.38175818597176</v>
      </c>
      <c r="I24" s="56">
        <f>SUM(C24:D24)/(1-SUM('Custos e ML'!$B$5:$B$6,G24))</f>
        <v>131.92740502580591</v>
      </c>
      <c r="J24" s="74">
        <v>150</v>
      </c>
      <c r="K24" s="91" t="s">
        <v>153</v>
      </c>
      <c r="N24" s="125">
        <f t="shared" si="1"/>
        <v>69.181758185971759</v>
      </c>
      <c r="O24" s="77">
        <f t="shared" si="2"/>
        <v>71.8</v>
      </c>
      <c r="P24" s="72">
        <f t="shared" si="3"/>
        <v>1.7765033110301504E-2</v>
      </c>
      <c r="Q24" s="116">
        <f>IF(J24&lt;&gt;"",(J24-(J24*SUM('Custos e ML'!$B$5:$B$6))-F24)/J24,"")</f>
        <v>0.20926150392817069</v>
      </c>
      <c r="R24" s="126">
        <v>145</v>
      </c>
    </row>
    <row r="25" spans="2:18">
      <c r="B25" s="92" t="s">
        <v>75</v>
      </c>
      <c r="C25" s="63">
        <v>30</v>
      </c>
      <c r="D25" s="62">
        <f>IF(C25&lt;&gt;"",'Custos e ML'!$B$2,"")</f>
        <v>35</v>
      </c>
      <c r="E25" s="56">
        <f>IF(C25&lt;&gt;"",'Custos e ML'!$B$3,"")</f>
        <v>8.1999999999999993</v>
      </c>
      <c r="F25" s="56">
        <f t="shared" si="0"/>
        <v>73.2</v>
      </c>
      <c r="G25" s="71">
        <f>IF(C25&lt;&gt;"",'Custos e ML'!$B$7,"")</f>
        <v>0.15</v>
      </c>
      <c r="H25" s="75">
        <f>F25/(1-SUM('Custos e ML'!$B$5:$B$6,G25))</f>
        <v>126.07759370590168</v>
      </c>
      <c r="I25" s="56">
        <f>SUM(C25:D25)/(1-SUM('Custos e ML'!$B$5:$B$6,G25))</f>
        <v>111.95414741644275</v>
      </c>
      <c r="J25" s="74">
        <v>150</v>
      </c>
      <c r="K25" s="91" t="s">
        <v>153</v>
      </c>
      <c r="N25" s="125">
        <f t="shared" si="1"/>
        <v>52.877593705901674</v>
      </c>
      <c r="O25" s="77">
        <f t="shared" si="2"/>
        <v>76.8</v>
      </c>
      <c r="P25" s="72">
        <f t="shared" si="3"/>
        <v>0.18974351897849173</v>
      </c>
      <c r="Q25" s="116">
        <f>IF(J25&lt;&gt;"",(J25-(J25*SUM('Custos e ML'!$B$5:$B$6))-F25)/J25,"")</f>
        <v>0.24259483726150402</v>
      </c>
      <c r="R25" s="126">
        <v>145</v>
      </c>
    </row>
    <row r="26" spans="2:18">
      <c r="B26" s="92" t="s">
        <v>76</v>
      </c>
      <c r="C26" s="63">
        <v>27.57</v>
      </c>
      <c r="D26" s="62">
        <f>IF(C26&lt;&gt;"",'Custos e ML'!$B$2,"")</f>
        <v>35</v>
      </c>
      <c r="E26" s="56">
        <f>IF(C26&lt;&gt;"",'Custos e ML'!$B$3,"")</f>
        <v>8.1999999999999993</v>
      </c>
      <c r="F26" s="56">
        <f t="shared" si="0"/>
        <v>70.77</v>
      </c>
      <c r="G26" s="71">
        <f>IF(C26&lt;&gt;"",'Custos e ML'!$B$7,"")</f>
        <v>0.15</v>
      </c>
      <c r="H26" s="75">
        <f>F26/(1-SUM('Custos e ML'!$B$5:$B$6,G26))</f>
        <v>121.89223096402543</v>
      </c>
      <c r="I26" s="56">
        <f>SUM(C26:D26)/(1-SUM('Custos e ML'!$B$5:$B$6,G26))</f>
        <v>107.7687846745665</v>
      </c>
      <c r="J26" s="74">
        <v>130</v>
      </c>
      <c r="K26" s="91" t="s">
        <v>153</v>
      </c>
      <c r="N26" s="125">
        <f t="shared" si="1"/>
        <v>51.122230964025434</v>
      </c>
      <c r="O26" s="77">
        <f t="shared" si="2"/>
        <v>59.230000000000004</v>
      </c>
      <c r="P26" s="72">
        <f t="shared" si="3"/>
        <v>6.6515880231673263E-2</v>
      </c>
      <c r="Q26" s="116">
        <f>IF(J26&lt;&gt;"",(J26-(J26*SUM('Custos e ML'!$B$5:$B$6))-F26)/J26,"")</f>
        <v>0.18621022187688854</v>
      </c>
      <c r="R26" s="126">
        <v>145</v>
      </c>
    </row>
    <row r="27" spans="2:18">
      <c r="B27" s="90" t="s">
        <v>77</v>
      </c>
      <c r="C27" s="63">
        <v>23</v>
      </c>
      <c r="D27" s="62">
        <f>IF(C27&lt;&gt;"",'Custos e ML'!$B$2,"")</f>
        <v>35</v>
      </c>
      <c r="E27" s="56">
        <f>IF(C27&lt;&gt;"",'Custos e ML'!$B$3,"")</f>
        <v>8.1999999999999993</v>
      </c>
      <c r="F27" s="56">
        <f t="shared" si="0"/>
        <v>66.2</v>
      </c>
      <c r="G27" s="71">
        <f>IF(C27&lt;&gt;"",'Custos e ML'!$B$7,"")</f>
        <v>0.15</v>
      </c>
      <c r="H27" s="75">
        <f>F27/(1-SUM('Custos e ML'!$B$5:$B$6,G27))</f>
        <v>114.02099321490016</v>
      </c>
      <c r="I27" s="56">
        <f>SUM(C27:D27)/(1-SUM('Custos e ML'!$B$5:$B$6,G27))</f>
        <v>99.897546925441219</v>
      </c>
      <c r="J27" s="74">
        <v>135</v>
      </c>
      <c r="K27" s="91" t="s">
        <v>153</v>
      </c>
      <c r="N27" s="125">
        <f t="shared" si="1"/>
        <v>47.820993214900156</v>
      </c>
      <c r="O27" s="77">
        <f t="shared" si="2"/>
        <v>68.8</v>
      </c>
      <c r="P27" s="72">
        <f t="shared" si="3"/>
        <v>0.1839924929048796</v>
      </c>
      <c r="Q27" s="116">
        <f>IF(J27&lt;&gt;"",(J27-(J27*SUM('Custos e ML'!$B$5:$B$6))-F27)/J27,"")</f>
        <v>0.24022446689113361</v>
      </c>
      <c r="R27" s="126">
        <v>145</v>
      </c>
    </row>
    <row r="28" spans="2:18">
      <c r="B28" s="92" t="s">
        <v>78</v>
      </c>
      <c r="C28" s="63">
        <v>35</v>
      </c>
      <c r="D28" s="62">
        <f>IF(C28&lt;&gt;"",'Custos e ML'!$B$2,"")</f>
        <v>35</v>
      </c>
      <c r="E28" s="56">
        <f>IF(C28&lt;&gt;"",'Custos e ML'!$B$3,"")</f>
        <v>8.1999999999999993</v>
      </c>
      <c r="F28" s="56">
        <f t="shared" si="0"/>
        <v>78.2</v>
      </c>
      <c r="G28" s="71">
        <f>IF(C28&lt;&gt;"",'Custos e ML'!$B$7,"")</f>
        <v>0.15</v>
      </c>
      <c r="H28" s="75">
        <f>F28/(1-SUM('Custos e ML'!$B$5:$B$6,G28))</f>
        <v>134.68945119947421</v>
      </c>
      <c r="I28" s="56">
        <f>SUM(C28:D28)/(1-SUM('Custos e ML'!$B$5:$B$6,G28))</f>
        <v>120.56600491001527</v>
      </c>
      <c r="J28" s="74">
        <v>150</v>
      </c>
      <c r="K28" s="91" t="s">
        <v>153</v>
      </c>
      <c r="N28" s="125">
        <f t="shared" si="1"/>
        <v>56.489451199474203</v>
      </c>
      <c r="O28" s="77">
        <f t="shared" si="2"/>
        <v>71.8</v>
      </c>
      <c r="P28" s="72">
        <f t="shared" si="3"/>
        <v>0.11367296149904843</v>
      </c>
      <c r="Q28" s="116">
        <f>IF(J28&lt;&gt;"",(J28-(J28*SUM('Custos e ML'!$B$5:$B$6))-F28)/J28,"")</f>
        <v>0.20926150392817069</v>
      </c>
      <c r="R28" s="126">
        <v>145</v>
      </c>
    </row>
    <row r="29" spans="2:18">
      <c r="B29" s="92" t="s">
        <v>79</v>
      </c>
      <c r="C29" s="63">
        <v>77.5</v>
      </c>
      <c r="D29" s="62">
        <f>IF(C29&lt;&gt;"",'Custos e ML'!$B$2,"")</f>
        <v>35</v>
      </c>
      <c r="E29" s="56">
        <f>IF(C29&lt;&gt;"",'Custos e ML'!$B$3,"")</f>
        <v>8.1999999999999993</v>
      </c>
      <c r="F29" s="56">
        <f t="shared" si="0"/>
        <v>120.7</v>
      </c>
      <c r="G29" s="71">
        <f>IF(C29&lt;&gt;"",'Custos e ML'!$B$7,"")</f>
        <v>0.15</v>
      </c>
      <c r="H29" s="75">
        <f>F29/(1-SUM('Custos e ML'!$B$5:$B$6,G29))</f>
        <v>207.89023989484062</v>
      </c>
      <c r="I29" s="56">
        <f>SUM(C29:D29)/(1-SUM('Custos e ML'!$B$5:$B$6,G29))</f>
        <v>193.76679360538168</v>
      </c>
      <c r="J29" s="74">
        <v>230</v>
      </c>
      <c r="K29" s="91" t="s">
        <v>153</v>
      </c>
      <c r="N29" s="125">
        <f t="shared" si="1"/>
        <v>87.190239894840616</v>
      </c>
      <c r="O29" s="77">
        <f t="shared" si="2"/>
        <v>109.3</v>
      </c>
      <c r="P29" s="72">
        <f t="shared" si="3"/>
        <v>0.10635304532018147</v>
      </c>
      <c r="Q29" s="116">
        <f>IF(J29&lt;&gt;"",(J29-(J29*SUM('Custos e ML'!$B$5:$B$6))-F29)/J29,"")</f>
        <v>0.20581222856585177</v>
      </c>
      <c r="R29" s="126">
        <v>145</v>
      </c>
    </row>
    <row r="30" spans="2:18">
      <c r="B30" s="90" t="s">
        <v>80</v>
      </c>
      <c r="C30" s="63">
        <v>34.229999999999997</v>
      </c>
      <c r="D30" s="62">
        <f>IF(C30&lt;&gt;"",'Custos e ML'!$B$2,"")</f>
        <v>35</v>
      </c>
      <c r="E30" s="56">
        <f>IF(C30&lt;&gt;"",'Custos e ML'!$B$3,"")</f>
        <v>8.1999999999999993</v>
      </c>
      <c r="F30" s="56">
        <f t="shared" si="0"/>
        <v>77.429999999999993</v>
      </c>
      <c r="G30" s="71">
        <f>IF(C30&lt;&gt;"",'Custos e ML'!$B$7,"")</f>
        <v>0.15</v>
      </c>
      <c r="H30" s="75">
        <f>F30/(1-SUM('Custos e ML'!$B$5:$B$6,G30))</f>
        <v>133.36322514546401</v>
      </c>
      <c r="I30" s="56">
        <f>SUM(C30:D30)/(1-SUM('Custos e ML'!$B$5:$B$6,G30))</f>
        <v>119.23977885600507</v>
      </c>
      <c r="J30" s="74">
        <v>135</v>
      </c>
      <c r="K30" s="91" t="s">
        <v>153</v>
      </c>
      <c r="N30" s="125">
        <f t="shared" si="1"/>
        <v>55.933225145464021</v>
      </c>
      <c r="O30" s="77">
        <f t="shared" si="2"/>
        <v>57.570000000000007</v>
      </c>
      <c r="P30" s="72">
        <f t="shared" si="3"/>
        <v>1.2273059929007396E-2</v>
      </c>
      <c r="Q30" s="116">
        <f>IF(J30&lt;&gt;"",(J30-(J30*SUM('Custos e ML'!$B$5:$B$6))-F30)/J30,"")</f>
        <v>0.1570392817059485</v>
      </c>
      <c r="R30" s="126">
        <v>145</v>
      </c>
    </row>
    <row r="31" spans="2:18">
      <c r="B31" s="92" t="s">
        <v>81</v>
      </c>
      <c r="C31" s="63">
        <v>35.26</v>
      </c>
      <c r="D31" s="62">
        <f>IF(C31&lt;&gt;"",'Custos e ML'!$B$2,"")</f>
        <v>35</v>
      </c>
      <c r="E31" s="56">
        <f>IF(C31&lt;&gt;"",'Custos e ML'!$B$3,"")</f>
        <v>8.1999999999999993</v>
      </c>
      <c r="F31" s="56">
        <f t="shared" si="0"/>
        <v>78.459999999999994</v>
      </c>
      <c r="G31" s="71">
        <f>IF(C31&lt;&gt;"",'Custos e ML'!$B$7,"")</f>
        <v>0.15</v>
      </c>
      <c r="H31" s="75">
        <f>F31/(1-SUM('Custos e ML'!$B$5:$B$6,G31))</f>
        <v>135.13726778913997</v>
      </c>
      <c r="I31" s="56">
        <f>SUM(C31:D31)/(1-SUM('Custos e ML'!$B$5:$B$6,G31))</f>
        <v>121.01382149968101</v>
      </c>
      <c r="J31" s="74">
        <v>150</v>
      </c>
      <c r="K31" s="91" t="s">
        <v>153</v>
      </c>
      <c r="N31" s="125">
        <f t="shared" si="1"/>
        <v>56.677267789139975</v>
      </c>
      <c r="O31" s="77">
        <f t="shared" si="2"/>
        <v>71.540000000000006</v>
      </c>
      <c r="P31" s="72">
        <f t="shared" si="3"/>
        <v>0.1099824826564567</v>
      </c>
      <c r="Q31" s="116">
        <f>IF(J31&lt;&gt;"",(J31-(J31*SUM('Custos e ML'!$B$5:$B$6))-F31)/J31,"")</f>
        <v>0.20752817059483741</v>
      </c>
      <c r="R31" s="126">
        <v>145</v>
      </c>
    </row>
    <row r="32" spans="2:18">
      <c r="B32" s="90" t="s">
        <v>82</v>
      </c>
      <c r="C32" s="63">
        <v>25</v>
      </c>
      <c r="D32" s="62">
        <f>IF(C32&lt;&gt;"",'Custos e ML'!$B$2,"")</f>
        <v>35</v>
      </c>
      <c r="E32" s="56">
        <f>IF(C32&lt;&gt;"",'Custos e ML'!$B$3,"")</f>
        <v>8.1999999999999993</v>
      </c>
      <c r="F32" s="56">
        <f t="shared" si="0"/>
        <v>68.2</v>
      </c>
      <c r="G32" s="71">
        <f>IF(C32&lt;&gt;"",'Custos e ML'!$B$7,"")</f>
        <v>0.15</v>
      </c>
      <c r="H32" s="75">
        <f>F32/(1-SUM('Custos e ML'!$B$5:$B$6,G32))</f>
        <v>117.46573621232916</v>
      </c>
      <c r="I32" s="56">
        <f>SUM(C32:D32)/(1-SUM('Custos e ML'!$B$5:$B$6,G32))</f>
        <v>103.34228992287022</v>
      </c>
      <c r="J32" s="74">
        <v>135</v>
      </c>
      <c r="K32" s="91" t="s">
        <v>153</v>
      </c>
      <c r="N32" s="125">
        <f t="shared" si="1"/>
        <v>49.265736212329159</v>
      </c>
      <c r="O32" s="77">
        <f t="shared" si="2"/>
        <v>66.8</v>
      </c>
      <c r="P32" s="72">
        <f t="shared" si="3"/>
        <v>0.14927130542966321</v>
      </c>
      <c r="Q32" s="116">
        <f>IF(J32&lt;&gt;"",(J32-(J32*SUM('Custos e ML'!$B$5:$B$6))-F32)/J32,"")</f>
        <v>0.2254096520763188</v>
      </c>
      <c r="R32" s="126">
        <v>145</v>
      </c>
    </row>
    <row r="33" spans="2:18">
      <c r="B33" s="92" t="s">
        <v>83</v>
      </c>
      <c r="C33" s="63">
        <v>26</v>
      </c>
      <c r="D33" s="62">
        <f>IF(C33&lt;&gt;"",'Custos e ML'!$B$2,"")</f>
        <v>35</v>
      </c>
      <c r="E33" s="56">
        <f>IF(C33&lt;&gt;"",'Custos e ML'!$B$3,"")</f>
        <v>8.1999999999999993</v>
      </c>
      <c r="F33" s="56">
        <f t="shared" si="0"/>
        <v>69.2</v>
      </c>
      <c r="G33" s="71">
        <f>IF(C33&lt;&gt;"",'Custos e ML'!$B$7,"")</f>
        <v>0.15</v>
      </c>
      <c r="H33" s="75">
        <f>F33/(1-SUM('Custos e ML'!$B$5:$B$6,G33))</f>
        <v>119.18810771104367</v>
      </c>
      <c r="I33" s="56">
        <f>SUM(C33:D33)/(1-SUM('Custos e ML'!$B$5:$B$6,G33))</f>
        <v>105.06466142158473</v>
      </c>
      <c r="J33" s="74">
        <v>130</v>
      </c>
      <c r="K33" s="91" t="s">
        <v>153</v>
      </c>
      <c r="N33" s="125">
        <f t="shared" si="1"/>
        <v>49.988107711043668</v>
      </c>
      <c r="O33" s="77">
        <f>J33-F33</f>
        <v>60.8</v>
      </c>
      <c r="P33" s="72">
        <f t="shared" si="3"/>
        <v>9.0712844566409087E-2</v>
      </c>
      <c r="Q33" s="116">
        <f>IF(J33&lt;&gt;"",(J33-(J33*SUM('Custos e ML'!$B$5:$B$6))-F33)/J33,"")</f>
        <v>0.19828714495381158</v>
      </c>
      <c r="R33" s="126">
        <v>145</v>
      </c>
    </row>
    <row r="34" spans="2:18">
      <c r="B34" s="102" t="s">
        <v>84</v>
      </c>
      <c r="C34" s="64">
        <v>95.1</v>
      </c>
      <c r="D34" s="62">
        <f>IF(C34&lt;&gt;"",'Custos e ML'!$B$2,"")</f>
        <v>35</v>
      </c>
      <c r="E34" s="56">
        <f>IF(C34&lt;&gt;"",'Custos e ML'!$B$3,"")</f>
        <v>8.1999999999999993</v>
      </c>
      <c r="F34" s="56">
        <f t="shared" si="0"/>
        <v>138.29999999999998</v>
      </c>
      <c r="G34" s="71">
        <f>IF(C34&lt;&gt;"",'Custos e ML'!$B$7,"")</f>
        <v>0.15</v>
      </c>
      <c r="H34" s="75">
        <f>F34/(1-SUM('Custos e ML'!$B$5:$B$6,G34))</f>
        <v>238.20397827221583</v>
      </c>
      <c r="I34" s="56">
        <f>SUM(C34:D34)/(1-SUM('Custos e ML'!$B$5:$B$6,G34))</f>
        <v>224.08053198275692</v>
      </c>
      <c r="J34" s="74">
        <v>245</v>
      </c>
      <c r="K34" s="93" t="s">
        <v>153</v>
      </c>
      <c r="N34" s="125">
        <f t="shared" si="1"/>
        <v>99.903978272215852</v>
      </c>
      <c r="O34" s="77">
        <f t="shared" si="2"/>
        <v>106.70000000000002</v>
      </c>
      <c r="P34" s="72">
        <f t="shared" si="3"/>
        <v>2.8530261236937766E-2</v>
      </c>
      <c r="Q34" s="116">
        <f>IF(J34&lt;&gt;"",(J34-(J34*SUM('Custos e ML'!$B$5:$B$6))-F34)/J34,"")</f>
        <v>0.16610504134313667</v>
      </c>
      <c r="R34" s="126">
        <v>230</v>
      </c>
    </row>
    <row r="35" spans="2:18">
      <c r="B35" s="92" t="s">
        <v>85</v>
      </c>
      <c r="C35" s="63">
        <v>50</v>
      </c>
      <c r="D35" s="62">
        <f>IF(C35&lt;&gt;"",'Custos e ML'!$B$2,"")</f>
        <v>35</v>
      </c>
      <c r="E35" s="56">
        <f>IF(C35&lt;&gt;"",'Custos e ML'!$B$3,"")</f>
        <v>8.1999999999999993</v>
      </c>
      <c r="F35" s="56">
        <f t="shared" si="0"/>
        <v>93.2</v>
      </c>
      <c r="G35" s="71">
        <f>IF(C35&lt;&gt;"",'Custos e ML'!$B$7,"")</f>
        <v>0.15</v>
      </c>
      <c r="H35" s="75">
        <f>F35/(1-SUM('Custos e ML'!$B$5:$B$6,G35))</f>
        <v>160.52502368019177</v>
      </c>
      <c r="I35" s="56">
        <f>SUM(C35:D35)/(1-SUM('Custos e ML'!$B$5:$B$6,G35))</f>
        <v>146.40157739073283</v>
      </c>
      <c r="J35" s="74">
        <v>170</v>
      </c>
      <c r="K35" s="91" t="s">
        <v>153</v>
      </c>
      <c r="N35" s="125">
        <f t="shared" si="1"/>
        <v>67.325023680191762</v>
      </c>
      <c r="O35" s="77">
        <f t="shared" si="2"/>
        <v>76.8</v>
      </c>
      <c r="P35" s="72">
        <f t="shared" si="3"/>
        <v>5.9024917751670229E-2</v>
      </c>
      <c r="Q35" s="116">
        <f>IF(J35&lt;&gt;"",(J35-(J35*SUM('Custos e ML'!$B$5:$B$6))-F35)/J35,"")</f>
        <v>0.18235954314385688</v>
      </c>
      <c r="R35" s="126">
        <v>170</v>
      </c>
    </row>
    <row r="36" spans="2:18">
      <c r="B36" s="92" t="s">
        <v>86</v>
      </c>
      <c r="C36" s="63">
        <v>38.82</v>
      </c>
      <c r="D36" s="62">
        <f>IF(C36&lt;&gt;"",'Custos e ML'!$B$2,"")</f>
        <v>35</v>
      </c>
      <c r="E36" s="56">
        <f>IF(C36&lt;&gt;"",'Custos e ML'!$B$3,"")</f>
        <v>8.1999999999999993</v>
      </c>
      <c r="F36" s="56">
        <f t="shared" si="0"/>
        <v>82.02</v>
      </c>
      <c r="G36" s="71">
        <f>IF(C36&lt;&gt;"",'Custos e ML'!$B$7,"")</f>
        <v>0.15</v>
      </c>
      <c r="H36" s="75">
        <f>F36/(1-SUM('Custos e ML'!$B$5:$B$6,G36))</f>
        <v>141.26891032456359</v>
      </c>
      <c r="I36" s="56">
        <f>SUM(C36:D36)/(1-SUM('Custos e ML'!$B$5:$B$6,G36))</f>
        <v>127.14546403510465</v>
      </c>
      <c r="J36" s="74">
        <v>160</v>
      </c>
      <c r="K36" s="91" t="s">
        <v>153</v>
      </c>
      <c r="N36" s="125">
        <f t="shared" si="1"/>
        <v>59.248910324563596</v>
      </c>
      <c r="O36" s="77">
        <f t="shared" si="2"/>
        <v>77.98</v>
      </c>
      <c r="P36" s="72">
        <f t="shared" si="3"/>
        <v>0.1325917332582375</v>
      </c>
      <c r="Q36" s="116">
        <f>IF(J36&lt;&gt;"",(J36-(J36*SUM('Custos e ML'!$B$5:$B$6))-F36)/J36,"")</f>
        <v>0.21796983726150404</v>
      </c>
      <c r="R36" s="126">
        <v>180</v>
      </c>
    </row>
    <row r="37" spans="2:18">
      <c r="B37" s="92" t="s">
        <v>87</v>
      </c>
      <c r="C37" s="63">
        <v>10.31</v>
      </c>
      <c r="D37" s="62">
        <f>IF(C37&lt;&gt;"",'Custos e ML'!$B$2,"")</f>
        <v>35</v>
      </c>
      <c r="E37" s="56">
        <f>IF(C37&lt;&gt;"",'Custos e ML'!$B$3,"")</f>
        <v>8.1999999999999993</v>
      </c>
      <c r="F37" s="56">
        <f t="shared" si="0"/>
        <v>53.510000000000005</v>
      </c>
      <c r="G37" s="71">
        <f>IF(C37&lt;&gt;"",'Custos e ML'!$B$7,"")</f>
        <v>0.15</v>
      </c>
      <c r="H37" s="75">
        <f>F37/(1-SUM('Custos e ML'!$B$5:$B$6,G37))</f>
        <v>92.164098896213105</v>
      </c>
      <c r="I37" s="56">
        <f>SUM(C37:D37)/(1-SUM('Custos e ML'!$B$5:$B$6,G37))</f>
        <v>78.040652606754165</v>
      </c>
      <c r="J37" s="74">
        <v>130</v>
      </c>
      <c r="K37" s="91" t="s">
        <v>153</v>
      </c>
      <c r="N37" s="125">
        <f t="shared" si="1"/>
        <v>38.6540988962131</v>
      </c>
      <c r="O37" s="77">
        <f t="shared" si="2"/>
        <v>76.489999999999995</v>
      </c>
      <c r="P37" s="72">
        <f t="shared" si="3"/>
        <v>0.41052754333760993</v>
      </c>
      <c r="Q37" s="116">
        <f>IF(J37&lt;&gt;"",(J37-(J37*SUM('Custos e ML'!$B$5:$B$6))-F37)/J37,"")</f>
        <v>0.31897945264611927</v>
      </c>
      <c r="R37" s="126">
        <v>145</v>
      </c>
    </row>
    <row r="38" spans="2:18">
      <c r="B38" s="92" t="s">
        <v>88</v>
      </c>
      <c r="C38" s="63">
        <v>23.11</v>
      </c>
      <c r="D38" s="62">
        <v>35</v>
      </c>
      <c r="E38" s="56">
        <f>IF(C38&lt;&gt;"",'Custos e ML'!$B$3,"")</f>
        <v>8.1999999999999993</v>
      </c>
      <c r="F38" s="56">
        <f t="shared" si="0"/>
        <v>66.31</v>
      </c>
      <c r="G38" s="71">
        <v>0.15</v>
      </c>
      <c r="H38" s="75">
        <f>F38/(1-SUM('Custos e ML'!$B$5:$B$6,G38))</f>
        <v>114.21045407975875</v>
      </c>
      <c r="I38" s="56">
        <f>SUM(C38:D38)/(1-SUM('Custos e ML'!$B$5:$B$6,G38))</f>
        <v>100.08700779029981</v>
      </c>
      <c r="J38" s="74">
        <v>115</v>
      </c>
      <c r="K38" s="91" t="s">
        <v>278</v>
      </c>
      <c r="N38" s="125">
        <f t="shared" si="1"/>
        <v>47.900454079758745</v>
      </c>
      <c r="O38" s="77">
        <f t="shared" si="2"/>
        <v>48.69</v>
      </c>
      <c r="P38" s="72">
        <f t="shared" si="3"/>
        <v>6.9130792500822552E-3</v>
      </c>
      <c r="Q38" s="116">
        <f>IF(J38&lt;&gt;"",(J38-(J38*SUM('Custos e ML'!$B$5:$B$6))-F38)/J38,"")</f>
        <v>0.15398614160933002</v>
      </c>
      <c r="R38" s="126">
        <v>145</v>
      </c>
    </row>
    <row r="39" spans="2:18">
      <c r="B39" s="92" t="s">
        <v>184</v>
      </c>
      <c r="C39" s="63">
        <v>22.9</v>
      </c>
      <c r="D39" s="62">
        <v>23</v>
      </c>
      <c r="E39" s="56"/>
      <c r="F39" s="56">
        <f>SUM(C39:E39)</f>
        <v>45.9</v>
      </c>
      <c r="G39" s="71">
        <v>0.15</v>
      </c>
      <c r="H39" s="75">
        <f>F39/(1-SUM('Custos e ML'!$B$5:$B$6,G39))</f>
        <v>79.056851790995722</v>
      </c>
      <c r="I39" s="56">
        <f>SUM(C39:D39)/(1-SUM('Custos e ML'!$B$5:$B$6,G39))</f>
        <v>79.056851790995722</v>
      </c>
      <c r="J39" s="74">
        <v>80</v>
      </c>
      <c r="K39" s="91" t="s">
        <v>178</v>
      </c>
      <c r="N39" s="125">
        <f>H39-F39</f>
        <v>33.156851790995724</v>
      </c>
      <c r="O39" s="77">
        <f>J39-F39</f>
        <v>34.1</v>
      </c>
      <c r="P39" s="72">
        <f>IFERROR(IF(H39&lt;&gt;"",(J39-H39)/H39,""),"")</f>
        <v>1.1929999584320644E-2</v>
      </c>
      <c r="Q39" s="116">
        <f>IF(J39&lt;&gt;"",(J39-(J39*SUM('Custos e ML'!$B$5:$B$6))-F39)/J39,"")</f>
        <v>0.15684483726150403</v>
      </c>
      <c r="R39" s="126">
        <v>145</v>
      </c>
    </row>
    <row r="40" spans="2:18">
      <c r="B40" s="92" t="s">
        <v>175</v>
      </c>
      <c r="C40" s="63">
        <v>22.9</v>
      </c>
      <c r="D40" s="62"/>
      <c r="E40" s="56"/>
      <c r="F40" s="56">
        <f t="shared" si="0"/>
        <v>22.9</v>
      </c>
      <c r="G40" s="71">
        <v>0.1</v>
      </c>
      <c r="H40" s="75">
        <f>F40/(1-SUM('Custos e ML'!$B$5:$B$6,G40))</f>
        <v>36.31491830705157</v>
      </c>
      <c r="I40" s="56">
        <f>SUM(C40:D40)/(1-SUM('Custos e ML'!$B$5:$B$6,G40))</f>
        <v>36.31491830705157</v>
      </c>
      <c r="J40" s="74">
        <v>45</v>
      </c>
      <c r="K40" s="91" t="s">
        <v>179</v>
      </c>
      <c r="N40" s="125">
        <f>H40-F40</f>
        <v>13.414918307051572</v>
      </c>
      <c r="O40" s="77">
        <f>J40-F40</f>
        <v>22.1</v>
      </c>
      <c r="P40" s="72">
        <f t="shared" si="3"/>
        <v>0.23916016055754075</v>
      </c>
      <c r="Q40" s="116">
        <f>IF(J40&lt;&gt;"",(J40-(J40*SUM('Custos e ML'!$B$5:$B$6))-F40)/J40,"")</f>
        <v>0.22170594837261509</v>
      </c>
      <c r="R40" s="126">
        <v>145</v>
      </c>
    </row>
    <row r="41" spans="2:18">
      <c r="B41" s="92" t="s">
        <v>89</v>
      </c>
      <c r="C41" s="63">
        <v>18</v>
      </c>
      <c r="D41" s="62">
        <f>IF(C41&lt;&gt;"",'Custos e ML'!$B$2,"")</f>
        <v>35</v>
      </c>
      <c r="E41" s="56">
        <f>IF(C41&lt;&gt;"",'Custos e ML'!$B$3,"")</f>
        <v>8.1999999999999993</v>
      </c>
      <c r="F41" s="56">
        <f t="shared" si="0"/>
        <v>61.2</v>
      </c>
      <c r="G41" s="71">
        <v>0.15</v>
      </c>
      <c r="H41" s="75">
        <f>F41/(1-SUM('Custos e ML'!$B$5:$B$6,G41))</f>
        <v>105.40913572132763</v>
      </c>
      <c r="I41" s="56">
        <f>SUM(C41:D41)/(1-SUM('Custos e ML'!$B$5:$B$6,G41))</f>
        <v>91.285689431868704</v>
      </c>
      <c r="J41" s="74">
        <v>110</v>
      </c>
      <c r="K41" s="91" t="s">
        <v>178</v>
      </c>
      <c r="N41" s="125">
        <f t="shared" si="1"/>
        <v>44.209135721327627</v>
      </c>
      <c r="O41" s="77">
        <f t="shared" si="2"/>
        <v>48.8</v>
      </c>
      <c r="P41" s="72">
        <f t="shared" si="3"/>
        <v>4.3552812071330667E-2</v>
      </c>
      <c r="Q41" s="116">
        <f>IF(J41&lt;&gt;"",(J41-(J41*SUM('Custos e ML'!$B$5:$B$6))-F41)/J41,"")</f>
        <v>0.17423120089786759</v>
      </c>
      <c r="R41" s="126">
        <v>145</v>
      </c>
    </row>
    <row r="42" spans="2:18">
      <c r="B42" s="92" t="s">
        <v>90</v>
      </c>
      <c r="C42" s="63">
        <v>25</v>
      </c>
      <c r="D42" s="62">
        <f>IF(C42&lt;&gt;"",'Custos e ML'!$B$2,"")</f>
        <v>35</v>
      </c>
      <c r="E42" s="56">
        <f>IF(C42&lt;&gt;"",'Custos e ML'!$B$3,"")</f>
        <v>8.1999999999999993</v>
      </c>
      <c r="F42" s="56">
        <f t="shared" si="0"/>
        <v>68.2</v>
      </c>
      <c r="G42" s="71">
        <f>IF(C42&lt;&gt;"",'Custos e ML'!$B$7,"")</f>
        <v>0.15</v>
      </c>
      <c r="H42" s="75">
        <f>F42/(1-SUM('Custos e ML'!$B$5:$B$6,G42))</f>
        <v>117.46573621232916</v>
      </c>
      <c r="I42" s="56">
        <f>SUM(C42:D42)/(1-SUM('Custos e ML'!$B$5:$B$6,G42))</f>
        <v>103.34228992287022</v>
      </c>
      <c r="J42" s="74">
        <v>170</v>
      </c>
      <c r="K42" s="91" t="s">
        <v>153</v>
      </c>
      <c r="N42" s="125">
        <f t="shared" si="1"/>
        <v>49.265736212329159</v>
      </c>
      <c r="O42" s="77">
        <f t="shared" si="2"/>
        <v>101.8</v>
      </c>
      <c r="P42" s="72">
        <f t="shared" si="3"/>
        <v>0.44723053276327962</v>
      </c>
      <c r="Q42" s="116">
        <f>IF(J42&lt;&gt;"",(J42-(J42*SUM('Custos e ML'!$B$5:$B$6))-F42)/J42,"")</f>
        <v>0.32941836667326868</v>
      </c>
      <c r="R42" s="126">
        <v>145</v>
      </c>
    </row>
    <row r="43" spans="2:18">
      <c r="B43" s="94" t="s">
        <v>92</v>
      </c>
      <c r="C43" s="65">
        <v>27.4</v>
      </c>
      <c r="D43" s="62">
        <f>IF(C43&lt;&gt;"",'Custos e ML'!$B$2,"")</f>
        <v>35</v>
      </c>
      <c r="E43" s="56">
        <f>IF(C43&lt;&gt;"",'Custos e ML'!$B$3,"")</f>
        <v>8.1999999999999993</v>
      </c>
      <c r="F43" s="56">
        <f t="shared" si="0"/>
        <v>70.599999999999994</v>
      </c>
      <c r="G43" s="71">
        <f>IF(C43&lt;&gt;"",'Custos e ML'!$B$7,"")</f>
        <v>0.15</v>
      </c>
      <c r="H43" s="75">
        <f>F43/(1-SUM('Custos e ML'!$B$5:$B$6,G43))</f>
        <v>121.59942780924396</v>
      </c>
      <c r="I43" s="56">
        <f>SUM(C43:D43)/(1-SUM('Custos e ML'!$B$5:$B$6,G43))</f>
        <v>107.47598151978504</v>
      </c>
      <c r="J43" s="74">
        <v>135</v>
      </c>
      <c r="K43" s="91" t="s">
        <v>180</v>
      </c>
      <c r="N43" s="125">
        <f t="shared" si="1"/>
        <v>50.999427809243969</v>
      </c>
      <c r="O43" s="77">
        <f t="shared" si="2"/>
        <v>64.400000000000006</v>
      </c>
      <c r="P43" s="72">
        <f t="shared" si="3"/>
        <v>0.11020259249721016</v>
      </c>
      <c r="Q43" s="116">
        <f>IF(J43&lt;&gt;"",(J43-(J43*SUM('Custos e ML'!$B$5:$B$6))-F43)/J43,"")</f>
        <v>0.20763187429854107</v>
      </c>
      <c r="R43" s="126">
        <v>115</v>
      </c>
    </row>
    <row r="44" spans="2:18">
      <c r="B44" s="94" t="s">
        <v>103</v>
      </c>
      <c r="C44" s="65">
        <v>27.4</v>
      </c>
      <c r="D44" s="62">
        <f>IF(C44&lt;&gt;"",'Custos e ML'!$B$2,"")</f>
        <v>35</v>
      </c>
      <c r="E44" s="56">
        <f>IF(C44&lt;&gt;"",'Custos e ML'!$B$3,"")</f>
        <v>8.1999999999999993</v>
      </c>
      <c r="F44" s="56">
        <f t="shared" si="0"/>
        <v>70.599999999999994</v>
      </c>
      <c r="G44" s="71">
        <f>IF(C44&lt;&gt;"",'Custos e ML'!$B$7,"")</f>
        <v>0.15</v>
      </c>
      <c r="H44" s="75">
        <f>F44/(1-SUM('Custos e ML'!$B$5:$B$6,G44))</f>
        <v>121.59942780924396</v>
      </c>
      <c r="I44" s="56">
        <f>SUM(C44:D44)/(1-SUM('Custos e ML'!$B$5:$B$6,G44))</f>
        <v>107.47598151978504</v>
      </c>
      <c r="J44" s="74">
        <v>135</v>
      </c>
      <c r="K44" s="91" t="s">
        <v>180</v>
      </c>
      <c r="N44" s="125">
        <f t="shared" si="1"/>
        <v>50.999427809243969</v>
      </c>
      <c r="O44" s="77">
        <f t="shared" si="2"/>
        <v>64.400000000000006</v>
      </c>
      <c r="P44" s="72">
        <f t="shared" si="3"/>
        <v>0.11020259249721016</v>
      </c>
      <c r="Q44" s="116">
        <f>IF(J44&lt;&gt;"",(J44-(J44*SUM('Custos e ML'!$B$5:$B$6))-F44)/J44,"")</f>
        <v>0.20763187429854107</v>
      </c>
      <c r="R44" s="126">
        <v>115</v>
      </c>
    </row>
    <row r="45" spans="2:18">
      <c r="B45" s="94" t="s">
        <v>104</v>
      </c>
      <c r="C45" s="65">
        <v>27.4</v>
      </c>
      <c r="D45" s="62">
        <f>IF(C45&lt;&gt;"",'Custos e ML'!$B$2,"")</f>
        <v>35</v>
      </c>
      <c r="E45" s="56">
        <f>IF(C45&lt;&gt;"",'Custos e ML'!$B$3,"")</f>
        <v>8.1999999999999993</v>
      </c>
      <c r="F45" s="56">
        <f t="shared" si="0"/>
        <v>70.599999999999994</v>
      </c>
      <c r="G45" s="71">
        <f>IF(C45&lt;&gt;"",'Custos e ML'!$B$7,"")</f>
        <v>0.15</v>
      </c>
      <c r="H45" s="75">
        <f>F45/(1-SUM('Custos e ML'!$B$5:$B$6,G45))</f>
        <v>121.59942780924396</v>
      </c>
      <c r="I45" s="56">
        <f>SUM(C45:D45)/(1-SUM('Custos e ML'!$B$5:$B$6,G45))</f>
        <v>107.47598151978504</v>
      </c>
      <c r="J45" s="74">
        <v>115</v>
      </c>
      <c r="K45" s="91" t="s">
        <v>181</v>
      </c>
      <c r="N45" s="125">
        <f t="shared" si="1"/>
        <v>50.999427809243969</v>
      </c>
      <c r="O45" s="77">
        <f t="shared" si="2"/>
        <v>44.400000000000006</v>
      </c>
      <c r="P45" s="72">
        <f t="shared" si="3"/>
        <v>-5.4271865650524678E-2</v>
      </c>
      <c r="Q45" s="116">
        <f>IF(J45&lt;&gt;"",(J45-(J45*SUM('Custos e ML'!$B$5:$B$6))-F45)/J45,"")</f>
        <v>0.11668179378324314</v>
      </c>
      <c r="R45" s="126">
        <v>115</v>
      </c>
    </row>
    <row r="46" spans="2:18">
      <c r="B46" s="99" t="s">
        <v>94</v>
      </c>
      <c r="C46" s="100">
        <v>40.799999999999997</v>
      </c>
      <c r="D46" s="62">
        <f>IF(C46&lt;&gt;"",'Custos e ML'!$B$2,"")</f>
        <v>35</v>
      </c>
      <c r="E46" s="56">
        <f>IF(C46&lt;&gt;"",'Custos e ML'!$B$3,"")</f>
        <v>8.1999999999999993</v>
      </c>
      <c r="F46" s="56">
        <f t="shared" si="0"/>
        <v>84</v>
      </c>
      <c r="G46" s="71">
        <f>IF(C46&lt;&gt;"",'Custos e ML'!$B$7,"")</f>
        <v>0.15</v>
      </c>
      <c r="H46" s="75">
        <f>F46/(1-SUM('Custos e ML'!$B$5:$B$6,G46))</f>
        <v>144.67920589201833</v>
      </c>
      <c r="I46" s="56">
        <f>SUM(C46:D46)/(1-SUM('Custos e ML'!$B$5:$B$6,G46))</f>
        <v>130.55575960255939</v>
      </c>
      <c r="J46" s="76">
        <v>160</v>
      </c>
      <c r="K46" s="101" t="s">
        <v>153</v>
      </c>
      <c r="N46" s="125">
        <f t="shared" si="1"/>
        <v>60.679205892018331</v>
      </c>
      <c r="O46" s="77">
        <f t="shared" si="2"/>
        <v>76</v>
      </c>
      <c r="P46" s="72">
        <f t="shared" si="3"/>
        <v>0.1058949281171503</v>
      </c>
      <c r="Q46" s="116">
        <f>IF(J46&lt;&gt;"",(J46-(J46*SUM('Custos e ML'!$B$5:$B$6))-F46)/J46,"")</f>
        <v>0.20559483726150402</v>
      </c>
      <c r="R46" s="126">
        <v>145</v>
      </c>
    </row>
    <row r="47" spans="2:18">
      <c r="B47" s="99"/>
      <c r="C47" s="100"/>
      <c r="D47" s="62" t="str">
        <f>IF(C47&lt;&gt;"",'Custos e ML'!$B$2,"")</f>
        <v/>
      </c>
      <c r="E47" s="56" t="str">
        <f>IF(C47&lt;&gt;"",'Custos e ML'!$B$3,"")</f>
        <v/>
      </c>
      <c r="F47" s="56">
        <f t="shared" si="0"/>
        <v>0</v>
      </c>
      <c r="G47" s="71" t="str">
        <f>IF(C47&lt;&gt;"",'Custos e ML'!$B$7,"")</f>
        <v/>
      </c>
      <c r="H47" s="75">
        <f>F47/(1-SUM('Custos e ML'!$B$5:$B$6,G47))</f>
        <v>0</v>
      </c>
      <c r="I47" s="56">
        <f>SUM(C47:D47)/(1-SUM('Custos e ML'!$B$5:$B$6,G47))</f>
        <v>0</v>
      </c>
      <c r="J47" s="76"/>
      <c r="K47" s="101"/>
      <c r="N47" s="125">
        <f>H47-F47</f>
        <v>0</v>
      </c>
      <c r="O47" s="77">
        <f>J47-F47</f>
        <v>0</v>
      </c>
      <c r="P47" s="72" t="str">
        <f t="shared" si="3"/>
        <v/>
      </c>
      <c r="Q47" s="116" t="str">
        <f>IF(J47&lt;&gt;"",(J47-(J47*SUM('Custos e ML'!$B$5:$B$6))-F47)/J47,"")</f>
        <v/>
      </c>
      <c r="R47" s="126"/>
    </row>
    <row r="48" spans="2:18">
      <c r="B48" s="99"/>
      <c r="C48" s="100"/>
      <c r="D48" s="62" t="str">
        <f>IF(C48&lt;&gt;"",'Custos e ML'!$B$2,"")</f>
        <v/>
      </c>
      <c r="E48" s="56" t="str">
        <f>IF(C48&lt;&gt;"",'Custos e ML'!$B$3,"")</f>
        <v/>
      </c>
      <c r="F48" s="56">
        <f t="shared" si="0"/>
        <v>0</v>
      </c>
      <c r="G48" s="71" t="str">
        <f>IF(C48&lt;&gt;"",'Custos e ML'!$B$7,"")</f>
        <v/>
      </c>
      <c r="H48" s="75">
        <f>F48/(1-SUM('Custos e ML'!$B$5:$B$6,G48))</f>
        <v>0</v>
      </c>
      <c r="I48" s="56">
        <f>SUM(C48:D48)/(1-SUM('Custos e ML'!$B$5:$B$6,G48))</f>
        <v>0</v>
      </c>
      <c r="J48" s="76"/>
      <c r="K48" s="101"/>
      <c r="N48" s="125">
        <f>H48-F48</f>
        <v>0</v>
      </c>
      <c r="O48" s="77">
        <f>J48-F48</f>
        <v>0</v>
      </c>
      <c r="P48" s="72" t="str">
        <f t="shared" si="3"/>
        <v/>
      </c>
      <c r="Q48" s="116" t="str">
        <f>IF(J48&lt;&gt;"",(J48-(J48*SUM('Custos e ML'!$B$5:$B$6))-F48)/J48,"")</f>
        <v/>
      </c>
      <c r="R48" s="126"/>
    </row>
    <row r="49" spans="2:18" ht="13.5" thickBot="1">
      <c r="B49" s="95"/>
      <c r="C49" s="96"/>
      <c r="D49" s="62" t="str">
        <f>IF(C49&lt;&gt;"",'Custos e ML'!$B$2,"")</f>
        <v/>
      </c>
      <c r="E49" s="56" t="str">
        <f>IF(C49&lt;&gt;"",'Custos e ML'!$B$3,"")</f>
        <v/>
      </c>
      <c r="F49" s="56">
        <f t="shared" si="0"/>
        <v>0</v>
      </c>
      <c r="G49" s="71" t="str">
        <f>IF(C49&lt;&gt;"",'Custos e ML'!$B$7,"")</f>
        <v/>
      </c>
      <c r="H49" s="75">
        <f>F49/(1-SUM('Custos e ML'!$B$5:$B$6,G49))</f>
        <v>0</v>
      </c>
      <c r="I49" s="56">
        <f>SUM(C49:D49)/(1-SUM('Custos e ML'!$B$5:$B$6,G49))</f>
        <v>0</v>
      </c>
      <c r="J49" s="97"/>
      <c r="K49" s="98"/>
      <c r="N49" s="127">
        <f>H49-F49</f>
        <v>0</v>
      </c>
      <c r="O49" s="128">
        <f>J49-F49</f>
        <v>0</v>
      </c>
      <c r="P49" s="129" t="str">
        <f t="shared" si="3"/>
        <v/>
      </c>
      <c r="Q49" s="130" t="str">
        <f>IF(J49&lt;&gt;"",(J49-(J49*SUM('Custos e ML'!$B$5:$B$6))-F49)/J49,"")</f>
        <v/>
      </c>
      <c r="R49" s="131"/>
    </row>
    <row r="50" spans="2:18" ht="18.75" customHeight="1" thickBot="1">
      <c r="B50" s="261" t="s">
        <v>185</v>
      </c>
      <c r="C50" s="262"/>
      <c r="D50" s="262"/>
      <c r="E50" s="262"/>
      <c r="F50" s="262"/>
      <c r="G50" s="262"/>
      <c r="H50" s="262"/>
      <c r="I50" s="262"/>
      <c r="J50" s="263"/>
      <c r="K50" s="264"/>
      <c r="N50" s="254"/>
      <c r="O50" s="255"/>
    </row>
    <row r="51" spans="2:18" ht="13.5" thickBot="1">
      <c r="B51" s="5"/>
      <c r="C51" s="61"/>
      <c r="D51" s="61"/>
      <c r="E51" s="54"/>
      <c r="F51" s="54"/>
      <c r="G51" s="54"/>
      <c r="H51" s="54"/>
      <c r="I51" s="54"/>
      <c r="J51" s="57"/>
    </row>
    <row r="52" spans="2:18" ht="13.5" thickBot="1">
      <c r="B52" s="251" t="s">
        <v>95</v>
      </c>
      <c r="C52" s="252"/>
      <c r="D52" s="252"/>
      <c r="E52" s="252"/>
      <c r="F52" s="252"/>
      <c r="G52" s="252"/>
      <c r="H52" s="252"/>
      <c r="I52" s="252"/>
      <c r="J52" s="252"/>
      <c r="K52" s="253"/>
    </row>
    <row r="53" spans="2:18" ht="13.5" thickBot="1">
      <c r="B53" s="6"/>
      <c r="C53" s="53"/>
      <c r="D53" s="53"/>
      <c r="E53" s="53"/>
      <c r="F53" s="53"/>
      <c r="G53" s="53"/>
      <c r="H53" s="53"/>
      <c r="I53" s="53"/>
      <c r="J53" s="53"/>
      <c r="K53" s="6"/>
    </row>
    <row r="54" spans="2:18" s="59" customFormat="1" ht="41.25" customHeight="1" thickBot="1">
      <c r="B54" s="107" t="s">
        <v>63</v>
      </c>
      <c r="C54" s="108" t="s">
        <v>156</v>
      </c>
      <c r="D54" s="108" t="s">
        <v>162</v>
      </c>
      <c r="E54" s="108" t="s">
        <v>163</v>
      </c>
      <c r="F54" s="108" t="s">
        <v>164</v>
      </c>
      <c r="G54" s="108" t="s">
        <v>160</v>
      </c>
      <c r="H54" s="109" t="s">
        <v>165</v>
      </c>
      <c r="I54" s="108" t="s">
        <v>166</v>
      </c>
      <c r="J54" s="110" t="s">
        <v>169</v>
      </c>
      <c r="K54" s="111" t="s">
        <v>64</v>
      </c>
      <c r="L54" s="112"/>
      <c r="M54" s="123"/>
      <c r="N54" s="124" t="s">
        <v>154</v>
      </c>
      <c r="O54" s="113" t="s">
        <v>155</v>
      </c>
      <c r="P54" s="111" t="s">
        <v>170</v>
      </c>
      <c r="Q54" s="114" t="s">
        <v>171</v>
      </c>
      <c r="R54" s="111" t="s">
        <v>172</v>
      </c>
    </row>
    <row r="55" spans="2:18">
      <c r="B55" s="103" t="s">
        <v>105</v>
      </c>
      <c r="C55" s="62">
        <v>21.6</v>
      </c>
      <c r="D55" s="62">
        <f>IF(C55&lt;&gt;"",'Custos e ML'!$B$2,"")</f>
        <v>35</v>
      </c>
      <c r="E55" s="56">
        <f>IF(C55&lt;&gt;"",'Custos e ML'!$B$3,"")</f>
        <v>8.1999999999999993</v>
      </c>
      <c r="F55" s="56">
        <f>SUM(C55:E55)</f>
        <v>64.8</v>
      </c>
      <c r="G55" s="71">
        <f>IF(C55&lt;&gt;"",'Custos e ML'!$B$7,"")</f>
        <v>0.15</v>
      </c>
      <c r="H55" s="75">
        <f>F55/(1-SUM('Custos e ML'!$B$5:$B$6,G55))</f>
        <v>111.60967311669984</v>
      </c>
      <c r="I55" s="56">
        <f>SUM(C55:D55)/(1-SUM('Custos e ML'!$B$5:$B$6,G55))</f>
        <v>97.486226827240912</v>
      </c>
      <c r="J55" s="73">
        <v>200</v>
      </c>
      <c r="K55" s="89" t="s">
        <v>153</v>
      </c>
      <c r="N55" s="125">
        <f t="shared" ref="N55:N87" si="4">H55-F55</f>
        <v>46.809673116699841</v>
      </c>
      <c r="O55" s="77">
        <f t="shared" ref="O55:O87" si="5">J55-F55</f>
        <v>135.19999999999999</v>
      </c>
      <c r="P55" s="72">
        <f t="shared" ref="P55:P87" si="6">IFERROR(IF(H55&lt;&gt;"",(J55-H55)/H55,""),"")</f>
        <v>0.79195937426390117</v>
      </c>
      <c r="Q55" s="115">
        <f>IF(J55&lt;&gt;"",(J55-(J55*SUM('Custos e ML'!$B$5:$B$6))-F55)/J55,"")</f>
        <v>0.40659483726150403</v>
      </c>
      <c r="R55" s="126"/>
    </row>
    <row r="56" spans="2:18">
      <c r="B56" s="104" t="s">
        <v>66</v>
      </c>
      <c r="C56" s="65">
        <v>26.09</v>
      </c>
      <c r="D56" s="62">
        <f>IF(C56&lt;&gt;"",'Custos e ML'!$B$2,"")</f>
        <v>35</v>
      </c>
      <c r="E56" s="56">
        <f>IF(C56&lt;&gt;"",'Custos e ML'!$B$3,"")</f>
        <v>8.1999999999999993</v>
      </c>
      <c r="F56" s="56">
        <f t="shared" ref="F56:F61" si="7">SUM(C56:E56)</f>
        <v>69.290000000000006</v>
      </c>
      <c r="G56" s="71">
        <f>IF(C56&lt;&gt;"",'Custos e ML'!$B$7,"")</f>
        <v>0.15</v>
      </c>
      <c r="H56" s="75">
        <f>F56/(1-SUM('Custos e ML'!$B$5:$B$6,G56))</f>
        <v>119.34312114592798</v>
      </c>
      <c r="I56" s="56">
        <f>SUM(C56:D56)/(1-SUM('Custos e ML'!$B$5:$B$6,G56))</f>
        <v>105.21967485646904</v>
      </c>
      <c r="J56" s="73">
        <v>200</v>
      </c>
      <c r="K56" s="85" t="s">
        <v>153</v>
      </c>
      <c r="N56" s="125">
        <f t="shared" si="4"/>
        <v>50.053121145927975</v>
      </c>
      <c r="O56" s="77">
        <f t="shared" si="5"/>
        <v>130.70999999999998</v>
      </c>
      <c r="P56" s="72">
        <f t="shared" si="6"/>
        <v>0.67584019991774824</v>
      </c>
      <c r="Q56" s="115">
        <f>IF(J56&lt;&gt;"",(J56-(J56*SUM('Custos e ML'!$B$5:$B$6))-F56)/J56,"")</f>
        <v>0.384144837261504</v>
      </c>
      <c r="R56" s="126"/>
    </row>
    <row r="57" spans="2:18">
      <c r="B57" s="104" t="s">
        <v>67</v>
      </c>
      <c r="C57" s="65">
        <v>47.58</v>
      </c>
      <c r="D57" s="62">
        <f>IF(C57&lt;&gt;"",'Custos e ML'!$B$2,"")</f>
        <v>35</v>
      </c>
      <c r="E57" s="56">
        <f>IF(C57&lt;&gt;"",'Custos e ML'!$B$3,"")</f>
        <v>8.1999999999999993</v>
      </c>
      <c r="F57" s="56">
        <f t="shared" si="7"/>
        <v>90.78</v>
      </c>
      <c r="G57" s="71">
        <f>IF(C57&lt;&gt;"",'Custos e ML'!$B$7,"")</f>
        <v>0.15</v>
      </c>
      <c r="H57" s="75">
        <f>F57/(1-SUM('Custos e ML'!$B$5:$B$6,G57))</f>
        <v>156.35688465330264</v>
      </c>
      <c r="I57" s="56">
        <f>SUM(C57:D57)/(1-SUM('Custos e ML'!$B$5:$B$6,G57))</f>
        <v>142.23343836384373</v>
      </c>
      <c r="J57" s="73">
        <v>200</v>
      </c>
      <c r="K57" s="85" t="s">
        <v>153</v>
      </c>
      <c r="N57" s="125">
        <f t="shared" si="4"/>
        <v>65.576884653302642</v>
      </c>
      <c r="O57" s="77">
        <f t="shared" si="5"/>
        <v>109.22</v>
      </c>
      <c r="P57" s="72">
        <f t="shared" si="6"/>
        <v>0.27912499947456265</v>
      </c>
      <c r="Q57" s="115">
        <f>IF(J57&lt;&gt;"",(J57-(J57*SUM('Custos e ML'!$B$5:$B$6))-F57)/J57,"")</f>
        <v>0.27669483726150401</v>
      </c>
      <c r="R57" s="126"/>
    </row>
    <row r="58" spans="2:18">
      <c r="B58" s="104" t="s">
        <v>68</v>
      </c>
      <c r="C58" s="65">
        <v>47.58</v>
      </c>
      <c r="D58" s="62">
        <f>IF(C58&lt;&gt;"",'Custos e ML'!$B$2,"")</f>
        <v>35</v>
      </c>
      <c r="E58" s="56">
        <f>IF(C58&lt;&gt;"",'Custos e ML'!$B$3,"")</f>
        <v>8.1999999999999993</v>
      </c>
      <c r="F58" s="56">
        <f t="shared" si="7"/>
        <v>90.78</v>
      </c>
      <c r="G58" s="71">
        <f>IF(C58&lt;&gt;"",'Custos e ML'!$B$7,"")</f>
        <v>0.15</v>
      </c>
      <c r="H58" s="75">
        <f>F58/(1-SUM('Custos e ML'!$B$5:$B$6,G58))</f>
        <v>156.35688465330264</v>
      </c>
      <c r="I58" s="56">
        <f>SUM(C58:D58)/(1-SUM('Custos e ML'!$B$5:$B$6,G58))</f>
        <v>142.23343836384373</v>
      </c>
      <c r="J58" s="73">
        <v>200</v>
      </c>
      <c r="K58" s="85" t="s">
        <v>153</v>
      </c>
      <c r="N58" s="125">
        <f t="shared" si="4"/>
        <v>65.576884653302642</v>
      </c>
      <c r="O58" s="77">
        <f t="shared" si="5"/>
        <v>109.22</v>
      </c>
      <c r="P58" s="72">
        <f t="shared" si="6"/>
        <v>0.27912499947456265</v>
      </c>
      <c r="Q58" s="115">
        <f>IF(J58&lt;&gt;"",(J58-(J58*SUM('Custos e ML'!$B$5:$B$6))-F58)/J58,"")</f>
        <v>0.27669483726150401</v>
      </c>
      <c r="R58" s="126"/>
    </row>
    <row r="59" spans="2:18">
      <c r="B59" s="104" t="s">
        <v>69</v>
      </c>
      <c r="C59" s="65">
        <v>58.95</v>
      </c>
      <c r="D59" s="62">
        <f>IF(C59&lt;&gt;"",'Custos e ML'!$B$2,"")</f>
        <v>35</v>
      </c>
      <c r="E59" s="56">
        <f>IF(C59&lt;&gt;"",'Custos e ML'!$B$3,"")</f>
        <v>8.1999999999999993</v>
      </c>
      <c r="F59" s="56">
        <f t="shared" si="7"/>
        <v>102.15</v>
      </c>
      <c r="G59" s="71">
        <f>IF(C59&lt;&gt;"",'Custos e ML'!$B$7,"")</f>
        <v>0.15</v>
      </c>
      <c r="H59" s="75">
        <f>F59/(1-SUM('Custos e ML'!$B$5:$B$6,G59))</f>
        <v>175.94024859368656</v>
      </c>
      <c r="I59" s="56">
        <f>SUM(C59:D59)/(1-SUM('Custos e ML'!$B$5:$B$6,G59))</f>
        <v>161.81680230422762</v>
      </c>
      <c r="J59" s="73">
        <v>215</v>
      </c>
      <c r="K59" s="85" t="s">
        <v>153</v>
      </c>
      <c r="N59" s="125">
        <f t="shared" si="4"/>
        <v>73.790248593686556</v>
      </c>
      <c r="O59" s="77">
        <f t="shared" si="5"/>
        <v>112.85</v>
      </c>
      <c r="P59" s="72">
        <f t="shared" si="6"/>
        <v>0.22200577592974402</v>
      </c>
      <c r="Q59" s="115">
        <f>IF(J59&lt;&gt;"",(J59-(J59*SUM('Custos e ML'!$B$5:$B$6))-F59)/J59,"")</f>
        <v>0.25547855819173654</v>
      </c>
      <c r="R59" s="126"/>
    </row>
    <row r="60" spans="2:18">
      <c r="B60" s="84" t="s">
        <v>106</v>
      </c>
      <c r="C60" s="65">
        <v>48.2</v>
      </c>
      <c r="D60" s="62">
        <f>IF(C60&lt;&gt;"",'Custos e ML'!$B$2,"")</f>
        <v>35</v>
      </c>
      <c r="E60" s="56">
        <f>IF(C60&lt;&gt;"",'Custos e ML'!$B$3,"")</f>
        <v>8.1999999999999993</v>
      </c>
      <c r="F60" s="56">
        <f t="shared" si="7"/>
        <v>91.4</v>
      </c>
      <c r="G60" s="71">
        <f>IF(C60&lt;&gt;"",'Custos e ML'!$B$7,"")</f>
        <v>0.15</v>
      </c>
      <c r="H60" s="75">
        <f>F60/(1-SUM('Custos e ML'!$B$5:$B$6,G60))</f>
        <v>157.42475498250565</v>
      </c>
      <c r="I60" s="56">
        <f>SUM(C60:D60)/(1-SUM('Custos e ML'!$B$5:$B$6,G60))</f>
        <v>143.30130869304671</v>
      </c>
      <c r="J60" s="73">
        <v>215</v>
      </c>
      <c r="K60" s="85" t="s">
        <v>177</v>
      </c>
      <c r="N60" s="125">
        <f t="shared" si="4"/>
        <v>66.024754982505641</v>
      </c>
      <c r="O60" s="77">
        <f t="shared" si="5"/>
        <v>123.6</v>
      </c>
      <c r="P60" s="72">
        <f t="shared" si="6"/>
        <v>0.36573183819719202</v>
      </c>
      <c r="Q60" s="115">
        <f>IF(J60&lt;&gt;"",(J60-(J60*SUM('Custos e ML'!$B$5:$B$6))-F60)/J60,"")</f>
        <v>0.30547855819173653</v>
      </c>
      <c r="R60" s="126"/>
    </row>
    <row r="61" spans="2:18">
      <c r="B61" s="84" t="s">
        <v>71</v>
      </c>
      <c r="C61" s="65">
        <v>48.31</v>
      </c>
      <c r="D61" s="62">
        <f>IF(C61&lt;&gt;"",'Custos e ML'!$B$2,"")</f>
        <v>35</v>
      </c>
      <c r="E61" s="56">
        <f>IF(C61&lt;&gt;"",'Custos e ML'!$B$3,"")</f>
        <v>8.1999999999999993</v>
      </c>
      <c r="F61" s="56">
        <f t="shared" si="7"/>
        <v>91.51</v>
      </c>
      <c r="G61" s="71">
        <f>IF(C61&lt;&gt;"",'Custos e ML'!$B$7,"")</f>
        <v>0.15</v>
      </c>
      <c r="H61" s="75">
        <f>F61/(1-SUM('Custos e ML'!$B$5:$B$6,G61))</f>
        <v>157.61421584736425</v>
      </c>
      <c r="I61" s="56">
        <f>SUM(C61:D61)/(1-SUM('Custos e ML'!$B$5:$B$6,G61))</f>
        <v>143.49076955790531</v>
      </c>
      <c r="J61" s="73">
        <v>215</v>
      </c>
      <c r="K61" s="85" t="s">
        <v>153</v>
      </c>
      <c r="N61" s="125">
        <f t="shared" si="4"/>
        <v>66.104215847364244</v>
      </c>
      <c r="O61" s="77">
        <f t="shared" si="5"/>
        <v>123.49</v>
      </c>
      <c r="P61" s="72">
        <f t="shared" si="6"/>
        <v>0.36409015420416724</v>
      </c>
      <c r="Q61" s="115">
        <f>IF(J61&lt;&gt;"",(J61-(J61*SUM('Custos e ML'!$B$5:$B$6))-F61)/J61,"")</f>
        <v>0.3049669302847598</v>
      </c>
      <c r="R61" s="126"/>
    </row>
    <row r="62" spans="2:18">
      <c r="B62" s="84" t="s">
        <v>72</v>
      </c>
      <c r="C62" s="65">
        <v>41.47</v>
      </c>
      <c r="D62" s="62">
        <f>IF(C62&lt;&gt;"",'Custos e ML'!$B$2,"")</f>
        <v>35</v>
      </c>
      <c r="E62" s="56">
        <f>IF(C62&lt;&gt;"",'Custos e ML'!$B$3,"")</f>
        <v>8.1999999999999993</v>
      </c>
      <c r="F62" s="56">
        <f t="shared" ref="F62:F87" si="8">SUM(C62:E62)</f>
        <v>84.67</v>
      </c>
      <c r="G62" s="71">
        <f>IF(C62&lt;&gt;"",'Custos e ML'!$B$7,"")</f>
        <v>0.15</v>
      </c>
      <c r="H62" s="75">
        <f>F62/(1-SUM('Custos e ML'!$B$5:$B$6,G62))</f>
        <v>145.83319479615704</v>
      </c>
      <c r="I62" s="56">
        <f>SUM(C62:D62)/(1-SUM('Custos e ML'!$B$5:$B$6,G62))</f>
        <v>131.70974850669811</v>
      </c>
      <c r="J62" s="73">
        <v>210</v>
      </c>
      <c r="K62" s="85" t="s">
        <v>153</v>
      </c>
      <c r="N62" s="125">
        <f t="shared" si="4"/>
        <v>61.163194796157043</v>
      </c>
      <c r="O62" s="77">
        <f t="shared" si="5"/>
        <v>125.33</v>
      </c>
      <c r="P62" s="72">
        <f t="shared" si="6"/>
        <v>0.44000136795696027</v>
      </c>
      <c r="Q62" s="115">
        <f>IF(J62&lt;&gt;"",(J62-(J62*SUM('Custos e ML'!$B$5:$B$6))-F62)/J62,"")</f>
        <v>0.32740436107102783</v>
      </c>
      <c r="R62" s="126"/>
    </row>
    <row r="63" spans="2:18">
      <c r="B63" s="84" t="s">
        <v>73</v>
      </c>
      <c r="C63" s="65">
        <v>60</v>
      </c>
      <c r="D63" s="62">
        <f>IF(C63&lt;&gt;"",'Custos e ML'!$B$2,"")</f>
        <v>35</v>
      </c>
      <c r="E63" s="56">
        <f>IF(C63&lt;&gt;"",'Custos e ML'!$B$3,"")</f>
        <v>8.1999999999999993</v>
      </c>
      <c r="F63" s="56">
        <f t="shared" si="8"/>
        <v>103.2</v>
      </c>
      <c r="G63" s="71">
        <f>IF(C63&lt;&gt;"",'Custos e ML'!$B$7,"")</f>
        <v>0.15</v>
      </c>
      <c r="H63" s="75">
        <f>F63/(1-SUM('Custos e ML'!$B$5:$B$6,G63))</f>
        <v>177.7487386673368</v>
      </c>
      <c r="I63" s="56">
        <f>SUM(C63:D63)/(1-SUM('Custos e ML'!$B$5:$B$6,G63))</f>
        <v>163.62529237787786</v>
      </c>
      <c r="J63" s="73">
        <v>220</v>
      </c>
      <c r="K63" s="85" t="s">
        <v>153</v>
      </c>
      <c r="N63" s="125">
        <f t="shared" si="4"/>
        <v>74.548738667336792</v>
      </c>
      <c r="O63" s="77">
        <f t="shared" si="5"/>
        <v>116.8</v>
      </c>
      <c r="P63" s="72">
        <f t="shared" si="6"/>
        <v>0.23770217245669445</v>
      </c>
      <c r="Q63" s="115">
        <f>IF(J63&lt;&gt;"",(J63-(J63*SUM('Custos e ML'!$B$5:$B$6))-F63)/J63,"")</f>
        <v>0.26150392817059487</v>
      </c>
      <c r="R63" s="126"/>
    </row>
    <row r="64" spans="2:18">
      <c r="B64" s="104" t="s">
        <v>74</v>
      </c>
      <c r="C64" s="65">
        <v>77.150000000000006</v>
      </c>
      <c r="D64" s="62">
        <f>IF(C64&lt;&gt;"",'Custos e ML'!$B$2,"")</f>
        <v>35</v>
      </c>
      <c r="E64" s="56">
        <f>IF(C64&lt;&gt;"",'Custos e ML'!$B$3,"")</f>
        <v>8.1999999999999993</v>
      </c>
      <c r="F64" s="56">
        <f t="shared" si="8"/>
        <v>120.35000000000001</v>
      </c>
      <c r="G64" s="71">
        <f>IF(C64&lt;&gt;"",'Custos e ML'!$B$7,"")</f>
        <v>0.15</v>
      </c>
      <c r="H64" s="75">
        <f>F64/(1-SUM('Custos e ML'!$B$5:$B$6,G64))</f>
        <v>207.28740987029053</v>
      </c>
      <c r="I64" s="56">
        <f>SUM(C64:D64)/(1-SUM('Custos e ML'!$B$5:$B$6,G64))</f>
        <v>193.16396358083162</v>
      </c>
      <c r="J64" s="73">
        <v>260</v>
      </c>
      <c r="K64" s="85" t="s">
        <v>153</v>
      </c>
      <c r="N64" s="125">
        <f t="shared" si="4"/>
        <v>86.937409870290523</v>
      </c>
      <c r="O64" s="77">
        <f t="shared" si="5"/>
        <v>139.64999999999998</v>
      </c>
      <c r="P64" s="72">
        <f t="shared" si="6"/>
        <v>0.25429711415032014</v>
      </c>
      <c r="Q64" s="115">
        <f>IF(J64&lt;&gt;"",(J64-(J64*SUM('Custos e ML'!$B$5:$B$6))-F64)/J64,"")</f>
        <v>0.26771022187688848</v>
      </c>
      <c r="R64" s="126"/>
    </row>
    <row r="65" spans="2:18">
      <c r="B65" s="84" t="s">
        <v>75</v>
      </c>
      <c r="C65" s="65">
        <v>60</v>
      </c>
      <c r="D65" s="62">
        <f>IF(C65&lt;&gt;"",'Custos e ML'!$B$2,"")</f>
        <v>35</v>
      </c>
      <c r="E65" s="56">
        <f>IF(C65&lt;&gt;"",'Custos e ML'!$B$3,"")</f>
        <v>8.1999999999999993</v>
      </c>
      <c r="F65" s="56">
        <f t="shared" si="8"/>
        <v>103.2</v>
      </c>
      <c r="G65" s="71">
        <f>IF(C65&lt;&gt;"",'Custos e ML'!$B$7,"")</f>
        <v>0.15</v>
      </c>
      <c r="H65" s="75">
        <f>F65/(1-SUM('Custos e ML'!$B$5:$B$6,G65))</f>
        <v>177.7487386673368</v>
      </c>
      <c r="I65" s="56">
        <f>SUM(C65:D65)/(1-SUM('Custos e ML'!$B$5:$B$6,G65))</f>
        <v>163.62529237787786</v>
      </c>
      <c r="J65" s="73">
        <v>225</v>
      </c>
      <c r="K65" s="85" t="s">
        <v>153</v>
      </c>
      <c r="N65" s="125">
        <f t="shared" si="4"/>
        <v>74.548738667336792</v>
      </c>
      <c r="O65" s="77">
        <f t="shared" si="5"/>
        <v>121.8</v>
      </c>
      <c r="P65" s="72">
        <f t="shared" si="6"/>
        <v>0.2658317672852557</v>
      </c>
      <c r="Q65" s="115">
        <f>IF(J65&lt;&gt;"",(J65-(J65*SUM('Custos e ML'!$B$5:$B$6))-F65)/J65,"")</f>
        <v>0.27192817059483732</v>
      </c>
      <c r="R65" s="126"/>
    </row>
    <row r="66" spans="2:18">
      <c r="B66" s="84" t="s">
        <v>76</v>
      </c>
      <c r="C66" s="65">
        <v>79.099999999999994</v>
      </c>
      <c r="D66" s="62">
        <f>IF(C66&lt;&gt;"",'Custos e ML'!$B$2,"")</f>
        <v>35</v>
      </c>
      <c r="E66" s="56">
        <f>IF(C66&lt;&gt;"",'Custos e ML'!$B$3,"")</f>
        <v>8.1999999999999993</v>
      </c>
      <c r="F66" s="56">
        <f t="shared" si="8"/>
        <v>122.3</v>
      </c>
      <c r="G66" s="71">
        <f>IF(C66&lt;&gt;"",'Custos e ML'!$B$7,"")</f>
        <v>0.15</v>
      </c>
      <c r="H66" s="75">
        <f>F66/(1-SUM('Custos e ML'!$B$5:$B$6,G66))</f>
        <v>210.64603429278381</v>
      </c>
      <c r="I66" s="56">
        <f>SUM(C66:D66)/(1-SUM('Custos e ML'!$B$5:$B$6,G66))</f>
        <v>196.52258800332487</v>
      </c>
      <c r="J66" s="73">
        <v>240</v>
      </c>
      <c r="K66" s="85" t="s">
        <v>153</v>
      </c>
      <c r="N66" s="125">
        <f t="shared" si="4"/>
        <v>88.346034292783813</v>
      </c>
      <c r="O66" s="77">
        <f t="shared" si="5"/>
        <v>117.7</v>
      </c>
      <c r="P66" s="72">
        <f t="shared" si="6"/>
        <v>0.13935209274538798</v>
      </c>
      <c r="Q66" s="115">
        <f>IF(J66&lt;&gt;"",(J66-(J66*SUM('Custos e ML'!$B$5:$B$6))-F66)/J66,"")</f>
        <v>0.22101150392817062</v>
      </c>
      <c r="R66" s="126"/>
    </row>
    <row r="67" spans="2:18">
      <c r="B67" s="104" t="s">
        <v>77</v>
      </c>
      <c r="C67" s="65">
        <v>40</v>
      </c>
      <c r="D67" s="62">
        <f>IF(C67&lt;&gt;"",'Custos e ML'!$B$2,"")</f>
        <v>35</v>
      </c>
      <c r="E67" s="56">
        <f>IF(C67&lt;&gt;"",'Custos e ML'!$B$3,"")</f>
        <v>8.1999999999999993</v>
      </c>
      <c r="F67" s="56">
        <f t="shared" si="8"/>
        <v>83.2</v>
      </c>
      <c r="G67" s="71">
        <f>IF(C67&lt;&gt;"",'Custos e ML'!$B$7,"")</f>
        <v>0.15</v>
      </c>
      <c r="H67" s="75">
        <f>F67/(1-SUM('Custos e ML'!$B$5:$B$6,G67))</f>
        <v>143.30130869304671</v>
      </c>
      <c r="I67" s="56">
        <f>SUM(C67:D67)/(1-SUM('Custos e ML'!$B$5:$B$6,G67))</f>
        <v>129.1778624035878</v>
      </c>
      <c r="J67" s="73">
        <v>180</v>
      </c>
      <c r="K67" s="85" t="s">
        <v>153</v>
      </c>
      <c r="N67" s="125">
        <f t="shared" si="4"/>
        <v>60.101308693046704</v>
      </c>
      <c r="O67" s="77">
        <f t="shared" si="5"/>
        <v>96.8</v>
      </c>
      <c r="P67" s="72">
        <f t="shared" si="6"/>
        <v>0.25609459984459998</v>
      </c>
      <c r="Q67" s="115">
        <f>IF(J67&lt;&gt;"",(J67-(J67*SUM('Custos e ML'!$B$5:$B$6))-F67)/J67,"")</f>
        <v>0.26837261503928173</v>
      </c>
      <c r="R67" s="126"/>
    </row>
    <row r="68" spans="2:18">
      <c r="B68" s="104" t="s">
        <v>107</v>
      </c>
      <c r="C68" s="65">
        <v>22.4</v>
      </c>
      <c r="D68" s="62">
        <f>IF(C68&lt;&gt;"",'Custos e ML'!$B$2,"")</f>
        <v>35</v>
      </c>
      <c r="E68" s="56">
        <f>IF(C68&lt;&gt;"",'Custos e ML'!$B$3,"")</f>
        <v>8.1999999999999993</v>
      </c>
      <c r="F68" s="56">
        <f t="shared" si="8"/>
        <v>65.599999999999994</v>
      </c>
      <c r="G68" s="71">
        <f>IF(C68&lt;&gt;"",'Custos e ML'!$B$7,"")</f>
        <v>0.15</v>
      </c>
      <c r="H68" s="75">
        <f>F68/(1-SUM('Custos e ML'!$B$5:$B$6,G68))</f>
        <v>112.98757031567143</v>
      </c>
      <c r="I68" s="56">
        <f>SUM(C68:D68)/(1-SUM('Custos e ML'!$B$5:$B$6,G68))</f>
        <v>98.864124026212508</v>
      </c>
      <c r="J68" s="73">
        <v>150</v>
      </c>
      <c r="K68" s="85" t="s">
        <v>153</v>
      </c>
      <c r="N68" s="125">
        <f t="shared" si="4"/>
        <v>47.387570315671439</v>
      </c>
      <c r="O68" s="77">
        <f t="shared" si="5"/>
        <v>84.4</v>
      </c>
      <c r="P68" s="72">
        <f t="shared" si="6"/>
        <v>0.32757965837234154</v>
      </c>
      <c r="Q68" s="115">
        <f>IF(J68&lt;&gt;"",(J68-(J68*SUM('Custos e ML'!$B$5:$B$6))-F68)/J68,"")</f>
        <v>0.29326150392817074</v>
      </c>
      <c r="R68" s="126"/>
    </row>
    <row r="69" spans="2:18">
      <c r="B69" s="84" t="s">
        <v>79</v>
      </c>
      <c r="C69" s="65">
        <v>51.3</v>
      </c>
      <c r="D69" s="62">
        <f>IF(C69&lt;&gt;"",'Custos e ML'!$B$2,"")</f>
        <v>35</v>
      </c>
      <c r="E69" s="56">
        <f>IF(C69&lt;&gt;"",'Custos e ML'!$B$3,"")</f>
        <v>8.1999999999999993</v>
      </c>
      <c r="F69" s="56">
        <f t="shared" si="8"/>
        <v>94.5</v>
      </c>
      <c r="G69" s="71">
        <f>IF(C69&lt;&gt;"",'Custos e ML'!$B$7,"")</f>
        <v>0.15</v>
      </c>
      <c r="H69" s="75">
        <f>F69/(1-SUM('Custos e ML'!$B$5:$B$6,G69))</f>
        <v>162.76410662852061</v>
      </c>
      <c r="I69" s="56">
        <f>SUM(C69:D69)/(1-SUM('Custos e ML'!$B$5:$B$6,G69))</f>
        <v>148.64066033906167</v>
      </c>
      <c r="J69" s="73">
        <v>220</v>
      </c>
      <c r="K69" s="85" t="s">
        <v>153</v>
      </c>
      <c r="N69" s="125">
        <f t="shared" si="4"/>
        <v>68.264106628520608</v>
      </c>
      <c r="O69" s="77">
        <f t="shared" si="5"/>
        <v>125.5</v>
      </c>
      <c r="P69" s="72">
        <f t="shared" si="6"/>
        <v>0.35164935658762825</v>
      </c>
      <c r="Q69" s="115">
        <f>IF(J69&lt;&gt;"",(J69-(J69*SUM('Custos e ML'!$B$5:$B$6))-F69)/J69,"")</f>
        <v>0.30104938271604942</v>
      </c>
      <c r="R69" s="126"/>
    </row>
    <row r="70" spans="2:18">
      <c r="B70" s="104" t="s">
        <v>80</v>
      </c>
      <c r="C70" s="65">
        <v>51.35</v>
      </c>
      <c r="D70" s="62">
        <f>IF(C70&lt;&gt;"",'Custos e ML'!$B$2,"")</f>
        <v>35</v>
      </c>
      <c r="E70" s="56">
        <f>IF(C70&lt;&gt;"",'Custos e ML'!$B$3,"")</f>
        <v>8.1999999999999993</v>
      </c>
      <c r="F70" s="56">
        <f t="shared" si="8"/>
        <v>94.55</v>
      </c>
      <c r="G70" s="71">
        <f>IF(C70&lt;&gt;"",'Custos e ML'!$B$7,"")</f>
        <v>0.15</v>
      </c>
      <c r="H70" s="75">
        <f>F70/(1-SUM('Custos e ML'!$B$5:$B$6,G70))</f>
        <v>162.85022520345632</v>
      </c>
      <c r="I70" s="56">
        <f>SUM(C70:D70)/(1-SUM('Custos e ML'!$B$5:$B$6,G70))</f>
        <v>148.72677891399738</v>
      </c>
      <c r="J70" s="73">
        <v>220</v>
      </c>
      <c r="K70" s="85" t="s">
        <v>153</v>
      </c>
      <c r="N70" s="125">
        <f t="shared" si="4"/>
        <v>68.300225203456321</v>
      </c>
      <c r="O70" s="77">
        <f t="shared" si="5"/>
        <v>125.45</v>
      </c>
      <c r="P70" s="72">
        <f t="shared" si="6"/>
        <v>0.35093457638848102</v>
      </c>
      <c r="Q70" s="115">
        <f>IF(J70&lt;&gt;"",(J70-(J70*SUM('Custos e ML'!$B$5:$B$6))-F70)/J70,"")</f>
        <v>0.30082210998877673</v>
      </c>
      <c r="R70" s="126"/>
    </row>
    <row r="71" spans="2:18">
      <c r="B71" s="84" t="s">
        <v>81</v>
      </c>
      <c r="C71" s="65">
        <v>50</v>
      </c>
      <c r="D71" s="62">
        <f>IF(C71&lt;&gt;"",'Custos e ML'!$B$2,"")</f>
        <v>35</v>
      </c>
      <c r="E71" s="56">
        <f>IF(C71&lt;&gt;"",'Custos e ML'!$B$3,"")</f>
        <v>8.1999999999999993</v>
      </c>
      <c r="F71" s="56">
        <f t="shared" si="8"/>
        <v>93.2</v>
      </c>
      <c r="G71" s="71">
        <f>IF(C71&lt;&gt;"",'Custos e ML'!$B$7,"")</f>
        <v>0.15</v>
      </c>
      <c r="H71" s="75">
        <f>F71/(1-SUM('Custos e ML'!$B$5:$B$6,G71))</f>
        <v>160.52502368019177</v>
      </c>
      <c r="I71" s="56">
        <f>SUM(C71:D71)/(1-SUM('Custos e ML'!$B$5:$B$6,G71))</f>
        <v>146.40157739073283</v>
      </c>
      <c r="J71" s="73">
        <v>220</v>
      </c>
      <c r="K71" s="85" t="s">
        <v>153</v>
      </c>
      <c r="N71" s="125">
        <f t="shared" si="4"/>
        <v>67.325023680191762</v>
      </c>
      <c r="O71" s="77">
        <f t="shared" si="5"/>
        <v>126.8</v>
      </c>
      <c r="P71" s="72">
        <f t="shared" si="6"/>
        <v>0.3705028347374556</v>
      </c>
      <c r="Q71" s="115">
        <f>IF(J71&lt;&gt;"",(J71-(J71*SUM('Custos e ML'!$B$5:$B$6))-F71)/J71,"")</f>
        <v>0.30695847362514034</v>
      </c>
      <c r="R71" s="126"/>
    </row>
    <row r="72" spans="2:18">
      <c r="B72" s="104" t="s">
        <v>82</v>
      </c>
      <c r="C72" s="65">
        <v>80.849999999999994</v>
      </c>
      <c r="D72" s="62">
        <f>IF(C72&lt;&gt;"",'Custos e ML'!$B$2,"")</f>
        <v>35</v>
      </c>
      <c r="E72" s="56">
        <f>IF(C72&lt;&gt;"",'Custos e ML'!$B$3,"")</f>
        <v>8.1999999999999993</v>
      </c>
      <c r="F72" s="56">
        <f t="shared" si="8"/>
        <v>124.05</v>
      </c>
      <c r="G72" s="71">
        <f>IF(C72&lt;&gt;"",'Custos e ML'!$B$7,"")</f>
        <v>0.15</v>
      </c>
      <c r="H72" s="75">
        <f>F72/(1-SUM('Custos e ML'!$B$5:$B$6,G72))</f>
        <v>213.66018441553419</v>
      </c>
      <c r="I72" s="56">
        <f>SUM(C72:D72)/(1-SUM('Custos e ML'!$B$5:$B$6,G72))</f>
        <v>199.53673812607525</v>
      </c>
      <c r="J72" s="73">
        <v>250</v>
      </c>
      <c r="K72" s="85" t="s">
        <v>153</v>
      </c>
      <c r="N72" s="125">
        <f t="shared" si="4"/>
        <v>89.610184415534192</v>
      </c>
      <c r="O72" s="77">
        <f t="shared" si="5"/>
        <v>125.95</v>
      </c>
      <c r="P72" s="72">
        <f t="shared" si="6"/>
        <v>0.17008230000303098</v>
      </c>
      <c r="Q72" s="115">
        <f>IF(J72&lt;&gt;"",(J72-(J72*SUM('Custos e ML'!$B$5:$B$6))-F72)/J72,"")</f>
        <v>0.23439483726150392</v>
      </c>
      <c r="R72" s="126"/>
    </row>
    <row r="73" spans="2:18">
      <c r="B73" s="84" t="s">
        <v>83</v>
      </c>
      <c r="C73" s="65">
        <v>29</v>
      </c>
      <c r="D73" s="62">
        <f>IF(C73&lt;&gt;"",'Custos e ML'!$B$2,"")</f>
        <v>35</v>
      </c>
      <c r="E73" s="56">
        <f>IF(C73&lt;&gt;"",'Custos e ML'!$B$3,"")</f>
        <v>8.1999999999999993</v>
      </c>
      <c r="F73" s="56">
        <f t="shared" si="8"/>
        <v>72.2</v>
      </c>
      <c r="G73" s="71">
        <f>IF(C73&lt;&gt;"",'Custos e ML'!$B$7,"")</f>
        <v>0.15</v>
      </c>
      <c r="H73" s="75">
        <f>F73/(1-SUM('Custos e ML'!$B$5:$B$6,G73))</f>
        <v>124.35522220718718</v>
      </c>
      <c r="I73" s="56">
        <f>SUM(C73:D73)/(1-SUM('Custos e ML'!$B$5:$B$6,G73))</f>
        <v>110.23177591772824</v>
      </c>
      <c r="J73" s="73">
        <v>140</v>
      </c>
      <c r="K73" s="85" t="s">
        <v>153</v>
      </c>
      <c r="N73" s="125">
        <f t="shared" si="4"/>
        <v>52.15522220718718</v>
      </c>
      <c r="O73" s="77">
        <f t="shared" si="5"/>
        <v>67.8</v>
      </c>
      <c r="P73" s="72">
        <f t="shared" si="6"/>
        <v>0.12580716366496605</v>
      </c>
      <c r="Q73" s="115">
        <f>IF(J73&lt;&gt;"",(J73-(J73*SUM('Custos e ML'!$B$5:$B$6))-F73)/J73,"")</f>
        <v>0.21488055154721825</v>
      </c>
      <c r="R73" s="126"/>
    </row>
    <row r="74" spans="2:18">
      <c r="B74" s="105" t="s">
        <v>84</v>
      </c>
      <c r="C74" s="66">
        <v>48.13</v>
      </c>
      <c r="D74" s="62">
        <f>IF(C74&lt;&gt;"",'Custos e ML'!$B$2,"")</f>
        <v>35</v>
      </c>
      <c r="E74" s="56">
        <f>IF(C74&lt;&gt;"",'Custos e ML'!$B$3,"")</f>
        <v>8.1999999999999993</v>
      </c>
      <c r="F74" s="56">
        <f t="shared" si="8"/>
        <v>91.33</v>
      </c>
      <c r="G74" s="71">
        <f>IF(C74&lt;&gt;"",'Custos e ML'!$B$7,"")</f>
        <v>0.15</v>
      </c>
      <c r="H74" s="75">
        <f>F74/(1-SUM('Custos e ML'!$B$5:$B$6,G74))</f>
        <v>157.30418897759563</v>
      </c>
      <c r="I74" s="56">
        <f>SUM(C74:D74)/(1-SUM('Custos e ML'!$B$5:$B$6,G74))</f>
        <v>143.18074268813669</v>
      </c>
      <c r="J74" s="73">
        <v>200</v>
      </c>
      <c r="K74" s="86" t="s">
        <v>153</v>
      </c>
      <c r="N74" s="125">
        <f t="shared" si="4"/>
        <v>65.974188977595631</v>
      </c>
      <c r="O74" s="77">
        <f t="shared" si="5"/>
        <v>108.67</v>
      </c>
      <c r="P74" s="72">
        <f t="shared" si="6"/>
        <v>0.27142195830834109</v>
      </c>
      <c r="Q74" s="115">
        <f>IF(J74&lt;&gt;"",(J74-(J74*SUM('Custos e ML'!$B$5:$B$6))-F74)/J74,"")</f>
        <v>0.27394483726150404</v>
      </c>
      <c r="R74" s="126"/>
    </row>
    <row r="75" spans="2:18">
      <c r="B75" s="104" t="s">
        <v>85</v>
      </c>
      <c r="C75" s="65">
        <v>93</v>
      </c>
      <c r="D75" s="62">
        <f>IF(C75&lt;&gt;"",'Custos e ML'!$B$2,"")</f>
        <v>35</v>
      </c>
      <c r="E75" s="56">
        <f>IF(C75&lt;&gt;"",'Custos e ML'!$B$3,"")</f>
        <v>8.1999999999999993</v>
      </c>
      <c r="F75" s="56">
        <f t="shared" si="8"/>
        <v>136.19999999999999</v>
      </c>
      <c r="G75" s="71">
        <f>IF(C75&lt;&gt;"",'Custos e ML'!$B$7,"")</f>
        <v>0.15</v>
      </c>
      <c r="H75" s="75">
        <f>F75/(1-SUM('Custos e ML'!$B$5:$B$6,G75))</f>
        <v>234.5869981249154</v>
      </c>
      <c r="I75" s="56">
        <f>SUM(C75:D75)/(1-SUM('Custos e ML'!$B$5:$B$6,G75))</f>
        <v>220.46355183545649</v>
      </c>
      <c r="J75" s="73">
        <v>260</v>
      </c>
      <c r="K75" s="85" t="s">
        <v>153</v>
      </c>
      <c r="N75" s="125">
        <f t="shared" si="4"/>
        <v>98.386998124915408</v>
      </c>
      <c r="O75" s="77">
        <f t="shared" si="5"/>
        <v>123.80000000000001</v>
      </c>
      <c r="P75" s="72">
        <f t="shared" si="6"/>
        <v>0.1083308200293028</v>
      </c>
      <c r="Q75" s="115">
        <f>IF(J75&lt;&gt;"",(J75-(J75*SUM('Custos e ML'!$B$5:$B$6))-F75)/J75,"")</f>
        <v>0.2067486834153501</v>
      </c>
      <c r="R75" s="126"/>
    </row>
    <row r="76" spans="2:18">
      <c r="B76" s="84" t="s">
        <v>86</v>
      </c>
      <c r="C76" s="65">
        <v>27.89</v>
      </c>
      <c r="D76" s="62">
        <f>IF(C76&lt;&gt;"",'Custos e ML'!$B$2,"")</f>
        <v>35</v>
      </c>
      <c r="E76" s="56">
        <f>IF(C76&lt;&gt;"",'Custos e ML'!$B$3,"")</f>
        <v>8.1999999999999993</v>
      </c>
      <c r="F76" s="56">
        <f t="shared" si="8"/>
        <v>71.09</v>
      </c>
      <c r="G76" s="71">
        <f>IF(C76&lt;&gt;"",'Custos e ML'!$B$7,"")</f>
        <v>0.15</v>
      </c>
      <c r="H76" s="75">
        <f>F76/(1-SUM('Custos e ML'!$B$5:$B$6,G76))</f>
        <v>122.44338984361409</v>
      </c>
      <c r="I76" s="56">
        <f>SUM(C76:D76)/(1-SUM('Custos e ML'!$B$5:$B$6,G76))</f>
        <v>108.31994355415515</v>
      </c>
      <c r="J76" s="73">
        <v>170</v>
      </c>
      <c r="K76" s="85" t="s">
        <v>153</v>
      </c>
      <c r="N76" s="125">
        <f t="shared" si="4"/>
        <v>51.353389843614082</v>
      </c>
      <c r="O76" s="77">
        <f t="shared" si="5"/>
        <v>98.91</v>
      </c>
      <c r="P76" s="72">
        <f t="shared" si="6"/>
        <v>0.38839671310248508</v>
      </c>
      <c r="Q76" s="115">
        <f>IF(J76&lt;&gt;"",(J76-(J76*SUM('Custos e ML'!$B$5:$B$6))-F76)/J76,"")</f>
        <v>0.31241836667326867</v>
      </c>
      <c r="R76" s="126"/>
    </row>
    <row r="77" spans="2:18">
      <c r="B77" s="104" t="s">
        <v>87</v>
      </c>
      <c r="C77" s="65">
        <v>33.49</v>
      </c>
      <c r="D77" s="62">
        <f>IF(C77&lt;&gt;"",'Custos e ML'!$B$2,"")</f>
        <v>35</v>
      </c>
      <c r="E77" s="56">
        <f>IF(C77&lt;&gt;"",'Custos e ML'!$B$3,"")</f>
        <v>8.1999999999999993</v>
      </c>
      <c r="F77" s="56">
        <f t="shared" si="8"/>
        <v>76.690000000000012</v>
      </c>
      <c r="G77" s="71">
        <f>IF(C77&lt;&gt;"",'Custos e ML'!$B$7,"")</f>
        <v>0.15</v>
      </c>
      <c r="H77" s="75">
        <f>F77/(1-SUM('Custos e ML'!$B$5:$B$6,G77))</f>
        <v>132.08867023641531</v>
      </c>
      <c r="I77" s="56">
        <f>SUM(C77:D77)/(1-SUM('Custos e ML'!$B$5:$B$6,G77))</f>
        <v>117.96522394695639</v>
      </c>
      <c r="J77" s="73">
        <v>170</v>
      </c>
      <c r="K77" s="85" t="s">
        <v>153</v>
      </c>
      <c r="N77" s="125">
        <f t="shared" si="4"/>
        <v>55.398670236415299</v>
      </c>
      <c r="O77" s="77">
        <f t="shared" si="5"/>
        <v>93.309999999999988</v>
      </c>
      <c r="P77" s="72">
        <f t="shared" si="6"/>
        <v>0.287014243505746</v>
      </c>
      <c r="Q77" s="115">
        <f>IF(J77&lt;&gt;"",(J77-(J77*SUM('Custos e ML'!$B$5:$B$6))-F77)/J77,"")</f>
        <v>0.27947719020268036</v>
      </c>
      <c r="R77" s="126"/>
    </row>
    <row r="78" spans="2:18">
      <c r="B78" s="84" t="s">
        <v>88</v>
      </c>
      <c r="C78" s="65">
        <v>22.5</v>
      </c>
      <c r="D78" s="62">
        <f>IF(C78&lt;&gt;"",'Custos e ML'!$B$2,"")</f>
        <v>35</v>
      </c>
      <c r="E78" s="56">
        <f>IF(C78&lt;&gt;"",'Custos e ML'!$B$3,"")</f>
        <v>8.1999999999999993</v>
      </c>
      <c r="F78" s="56">
        <f t="shared" si="8"/>
        <v>65.7</v>
      </c>
      <c r="G78" s="71">
        <v>0.15</v>
      </c>
      <c r="H78" s="75">
        <f>F78/(1-SUM('Custos e ML'!$B$5:$B$6,G78))</f>
        <v>113.1598074655429</v>
      </c>
      <c r="I78" s="56">
        <f>SUM(C78:D78)/(1-SUM('Custos e ML'!$B$5:$B$6,G78))</f>
        <v>99.036361176083972</v>
      </c>
      <c r="J78" s="73">
        <v>115</v>
      </c>
      <c r="K78" s="85" t="s">
        <v>180</v>
      </c>
      <c r="N78" s="125">
        <f t="shared" si="4"/>
        <v>47.459807465542895</v>
      </c>
      <c r="O78" s="77">
        <f t="shared" si="5"/>
        <v>49.3</v>
      </c>
      <c r="P78" s="72">
        <f t="shared" si="6"/>
        <v>1.6261891705828858E-2</v>
      </c>
      <c r="Q78" s="115">
        <f>IF(J78&lt;&gt;"",(J78-(J78*SUM('Custos e ML'!$B$5:$B$6))-F78)/J78,"")</f>
        <v>0.15929048943541699</v>
      </c>
      <c r="R78" s="126"/>
    </row>
    <row r="79" spans="2:18">
      <c r="B79" s="84" t="s">
        <v>184</v>
      </c>
      <c r="C79" s="65">
        <v>22.5</v>
      </c>
      <c r="D79" s="62">
        <v>24</v>
      </c>
      <c r="E79" s="56">
        <v>8.1999999999999993</v>
      </c>
      <c r="F79" s="56">
        <f>SUM(C79:E79)</f>
        <v>54.7</v>
      </c>
      <c r="G79" s="71">
        <v>0.15</v>
      </c>
      <c r="H79" s="75">
        <f>F79/(1-SUM('Custos e ML'!$B$5:$B$6,G79))</f>
        <v>94.213720979683359</v>
      </c>
      <c r="I79" s="56">
        <f>SUM(C79:D79)/(1-SUM('Custos e ML'!$B$5:$B$6,G79))</f>
        <v>80.090274690224419</v>
      </c>
      <c r="J79" s="73">
        <v>95</v>
      </c>
      <c r="K79" s="85" t="s">
        <v>182</v>
      </c>
      <c r="N79" s="125">
        <f t="shared" si="4"/>
        <v>39.513720979683356</v>
      </c>
      <c r="O79" s="77">
        <f t="shared" si="5"/>
        <v>40.299999999999997</v>
      </c>
      <c r="P79" s="72">
        <f t="shared" si="6"/>
        <v>8.3456954267436025E-3</v>
      </c>
      <c r="Q79" s="115">
        <f>IF(J79&lt;&gt;"",(J79-(J79*SUM('Custos e ML'!$B$5:$B$6))-F79)/J79,"")</f>
        <v>0.15480536357729352</v>
      </c>
      <c r="R79" s="126"/>
    </row>
    <row r="80" spans="2:18">
      <c r="B80" s="84" t="s">
        <v>175</v>
      </c>
      <c r="C80" s="65">
        <v>22.5</v>
      </c>
      <c r="D80" s="62"/>
      <c r="E80" s="56"/>
      <c r="F80" s="56">
        <f>SUM(C80:E80)</f>
        <v>22.5</v>
      </c>
      <c r="G80" s="71">
        <v>0.05</v>
      </c>
      <c r="H80" s="75">
        <f>F80/(1-SUM('Custos e ML'!$B$5:$B$6,G80))</f>
        <v>33.059316304150649</v>
      </c>
      <c r="I80" s="56">
        <f>SUM(C80:D80)/(1-SUM('Custos e ML'!$B$5:$B$6,G80))</f>
        <v>33.059316304150649</v>
      </c>
      <c r="J80" s="73">
        <v>60</v>
      </c>
      <c r="K80" s="85" t="s">
        <v>182</v>
      </c>
      <c r="N80" s="125">
        <f>H80-F80</f>
        <v>10.559316304150649</v>
      </c>
      <c r="O80" s="77">
        <f>J80-F80</f>
        <v>37.5</v>
      </c>
      <c r="P80" s="72">
        <f>IFERROR(IF(H80&lt;&gt;"",(J80-H80)/H80,""),"")</f>
        <v>0.81491956603067761</v>
      </c>
      <c r="Q80" s="115">
        <f>IF(J80&lt;&gt;"",(J80-(J80*SUM('Custos e ML'!$B$5:$B$6))-F80)/J80,"")</f>
        <v>0.35559483726150393</v>
      </c>
      <c r="R80" s="126"/>
    </row>
    <row r="81" spans="2:18">
      <c r="B81" s="104" t="s">
        <v>89</v>
      </c>
      <c r="C81" s="65">
        <v>75.3</v>
      </c>
      <c r="D81" s="62">
        <f>IF(C81&lt;&gt;"",'Custos e ML'!$B$2,"")</f>
        <v>35</v>
      </c>
      <c r="E81" s="56">
        <f>IF(C81&lt;&gt;"",'Custos e ML'!$B$3,"")</f>
        <v>8.1999999999999993</v>
      </c>
      <c r="F81" s="56">
        <f t="shared" si="8"/>
        <v>118.5</v>
      </c>
      <c r="G81" s="71">
        <v>0.15</v>
      </c>
      <c r="H81" s="75">
        <f>F81/(1-SUM('Custos e ML'!$B$5:$B$6,G81))</f>
        <v>204.1010225976687</v>
      </c>
      <c r="I81" s="56">
        <f>SUM(C81:D81)/(1-SUM('Custos e ML'!$B$5:$B$6,G81))</f>
        <v>189.97757630820976</v>
      </c>
      <c r="J81" s="73">
        <v>205</v>
      </c>
      <c r="K81" s="85" t="s">
        <v>180</v>
      </c>
      <c r="N81" s="125">
        <f t="shared" si="4"/>
        <v>85.601022597668702</v>
      </c>
      <c r="O81" s="77">
        <f t="shared" si="5"/>
        <v>86.5</v>
      </c>
      <c r="P81" s="72">
        <f t="shared" si="6"/>
        <v>4.4045707899435377E-3</v>
      </c>
      <c r="Q81" s="115">
        <f>IF(J81&lt;&gt;"",(J81-(J81*SUM('Custos e ML'!$B$5:$B$6))-F81)/J81,"")</f>
        <v>0.15254605677369915</v>
      </c>
      <c r="R81" s="126"/>
    </row>
    <row r="82" spans="2:18">
      <c r="B82" s="104" t="s">
        <v>90</v>
      </c>
      <c r="C82" s="65">
        <v>20</v>
      </c>
      <c r="D82" s="62">
        <f>IF(C82&lt;&gt;"",'Custos e ML'!$B$2,"")</f>
        <v>35</v>
      </c>
      <c r="E82" s="56">
        <f>IF(C82&lt;&gt;"",'Custos e ML'!$B$3,"")</f>
        <v>8.1999999999999993</v>
      </c>
      <c r="F82" s="56">
        <f t="shared" si="8"/>
        <v>63.2</v>
      </c>
      <c r="G82" s="71">
        <f>IF(C82&lt;&gt;"",'Custos e ML'!$B$7,"")</f>
        <v>0.15</v>
      </c>
      <c r="H82" s="75">
        <f>F82/(1-SUM('Custos e ML'!$B$5:$B$6,G82))</f>
        <v>108.85387871875665</v>
      </c>
      <c r="I82" s="56">
        <f>SUM(C82:D82)/(1-SUM('Custos e ML'!$B$5:$B$6,G82))</f>
        <v>94.730432429297707</v>
      </c>
      <c r="J82" s="73">
        <v>150</v>
      </c>
      <c r="K82" s="85" t="s">
        <v>153</v>
      </c>
      <c r="N82" s="125">
        <f t="shared" si="4"/>
        <v>45.653878718756644</v>
      </c>
      <c r="O82" s="77">
        <f t="shared" si="5"/>
        <v>86.8</v>
      </c>
      <c r="P82" s="72">
        <f t="shared" si="6"/>
        <v>0.37799407577888589</v>
      </c>
      <c r="Q82" s="115">
        <f>IF(J82&lt;&gt;"",(J82-(J82*SUM('Custos e ML'!$B$5:$B$6))-F82)/J82,"")</f>
        <v>0.3092615039281707</v>
      </c>
      <c r="R82" s="126"/>
    </row>
    <row r="83" spans="2:18">
      <c r="B83" s="84" t="s">
        <v>91</v>
      </c>
      <c r="C83" s="65">
        <v>58.15</v>
      </c>
      <c r="D83" s="62">
        <f>IF(C83&lt;&gt;"",'Custos e ML'!$B$2,"")</f>
        <v>35</v>
      </c>
      <c r="E83" s="56">
        <f>IF(C83&lt;&gt;"",'Custos e ML'!$B$3,"")</f>
        <v>8.1999999999999993</v>
      </c>
      <c r="F83" s="56">
        <f t="shared" si="8"/>
        <v>101.35000000000001</v>
      </c>
      <c r="G83" s="71">
        <f>IF(C83&lt;&gt;"",'Custos e ML'!$B$7,"")</f>
        <v>0.15</v>
      </c>
      <c r="H83" s="75">
        <f>F83/(1-SUM('Custos e ML'!$B$5:$B$6,G83))</f>
        <v>174.56235139471497</v>
      </c>
      <c r="I83" s="56">
        <f>SUM(C83:D83)/(1-SUM('Custos e ML'!$B$5:$B$6,G83))</f>
        <v>160.43890510525603</v>
      </c>
      <c r="J83" s="73">
        <v>195</v>
      </c>
      <c r="K83" s="85" t="s">
        <v>153</v>
      </c>
      <c r="N83" s="125">
        <f t="shared" si="4"/>
        <v>73.212351394714958</v>
      </c>
      <c r="O83" s="77">
        <f t="shared" si="5"/>
        <v>93.649999999999991</v>
      </c>
      <c r="P83" s="72">
        <f t="shared" si="6"/>
        <v>0.11707936128261734</v>
      </c>
      <c r="Q83" s="115">
        <f>IF(J83&lt;&gt;"",(J83-(J83*SUM('Custos e ML'!$B$5:$B$6))-F83)/J83,"")</f>
        <v>0.21085124751791426</v>
      </c>
      <c r="R83" s="126"/>
    </row>
    <row r="84" spans="2:18">
      <c r="B84" s="84" t="s">
        <v>92</v>
      </c>
      <c r="C84" s="65">
        <v>58.15</v>
      </c>
      <c r="D84" s="62">
        <f>IF(C84&lt;&gt;"",'Custos e ML'!$B$2,"")</f>
        <v>35</v>
      </c>
      <c r="E84" s="56">
        <f>IF(C84&lt;&gt;"",'Custos e ML'!$B$3,"")</f>
        <v>8.1999999999999993</v>
      </c>
      <c r="F84" s="56">
        <f t="shared" si="8"/>
        <v>101.35000000000001</v>
      </c>
      <c r="G84" s="71">
        <f>IF(C84&lt;&gt;"",'Custos e ML'!$B$7,"")</f>
        <v>0.15</v>
      </c>
      <c r="H84" s="75">
        <f>F84/(1-SUM('Custos e ML'!$B$5:$B$6,G84))</f>
        <v>174.56235139471497</v>
      </c>
      <c r="I84" s="56">
        <f>SUM(C84:D84)/(1-SUM('Custos e ML'!$B$5:$B$6,G84))</f>
        <v>160.43890510525603</v>
      </c>
      <c r="J84" s="73">
        <v>195</v>
      </c>
      <c r="K84" s="85" t="s">
        <v>153</v>
      </c>
      <c r="N84" s="125">
        <f t="shared" si="4"/>
        <v>73.212351394714958</v>
      </c>
      <c r="O84" s="77">
        <f t="shared" si="5"/>
        <v>93.649999999999991</v>
      </c>
      <c r="P84" s="72">
        <f t="shared" si="6"/>
        <v>0.11707936128261734</v>
      </c>
      <c r="Q84" s="115">
        <f>IF(J84&lt;&gt;"",(J84-(J84*SUM('Custos e ML'!$B$5:$B$6))-F84)/J84,"")</f>
        <v>0.21085124751791426</v>
      </c>
      <c r="R84" s="126"/>
    </row>
    <row r="85" spans="2:18">
      <c r="B85" s="84" t="s">
        <v>93</v>
      </c>
      <c r="C85" s="65">
        <v>58.15</v>
      </c>
      <c r="D85" s="62">
        <f>IF(C85&lt;&gt;"",'Custos e ML'!$B$2,"")</f>
        <v>35</v>
      </c>
      <c r="E85" s="56">
        <f>IF(C85&lt;&gt;"",'Custos e ML'!$B$3,"")</f>
        <v>8.1999999999999993</v>
      </c>
      <c r="F85" s="56">
        <f t="shared" si="8"/>
        <v>101.35000000000001</v>
      </c>
      <c r="G85" s="71">
        <f>IF(C85&lt;&gt;"",'Custos e ML'!$B$7,"")</f>
        <v>0.15</v>
      </c>
      <c r="H85" s="75">
        <f>F85/(1-SUM('Custos e ML'!$B$5:$B$6,G85))</f>
        <v>174.56235139471497</v>
      </c>
      <c r="I85" s="56">
        <f>SUM(C85:D85)/(1-SUM('Custos e ML'!$B$5:$B$6,G85))</f>
        <v>160.43890510525603</v>
      </c>
      <c r="J85" s="73">
        <v>195</v>
      </c>
      <c r="K85" s="85" t="s">
        <v>153</v>
      </c>
      <c r="N85" s="125">
        <f t="shared" si="4"/>
        <v>73.212351394714958</v>
      </c>
      <c r="O85" s="77">
        <f t="shared" si="5"/>
        <v>93.649999999999991</v>
      </c>
      <c r="P85" s="72">
        <f t="shared" si="6"/>
        <v>0.11707936128261734</v>
      </c>
      <c r="Q85" s="115">
        <f>IF(J85&lt;&gt;"",(J85-(J85*SUM('Custos e ML'!$B$5:$B$6))-F85)/J85,"")</f>
        <v>0.21085124751791426</v>
      </c>
      <c r="R85" s="126"/>
    </row>
    <row r="86" spans="2:18">
      <c r="B86" s="84" t="s">
        <v>104</v>
      </c>
      <c r="C86" s="65">
        <v>58.15</v>
      </c>
      <c r="D86" s="62">
        <f>IF(C86&lt;&gt;"",'Custos e ML'!$B$2,"")</f>
        <v>35</v>
      </c>
      <c r="E86" s="56">
        <f>IF(C86&lt;&gt;"",'Custos e ML'!$B$3,"")</f>
        <v>8.1999999999999993</v>
      </c>
      <c r="F86" s="56">
        <f t="shared" si="8"/>
        <v>101.35000000000001</v>
      </c>
      <c r="G86" s="71">
        <f>IF(C86&lt;&gt;"",'Custos e ML'!$B$7,"")</f>
        <v>0.15</v>
      </c>
      <c r="H86" s="75">
        <f>F86/(1-SUM('Custos e ML'!$B$5:$B$6,G86))</f>
        <v>174.56235139471497</v>
      </c>
      <c r="I86" s="56">
        <f>SUM(C86:D86)/(1-SUM('Custos e ML'!$B$5:$B$6,G86))</f>
        <v>160.43890510525603</v>
      </c>
      <c r="J86" s="73">
        <v>195</v>
      </c>
      <c r="K86" s="85" t="s">
        <v>153</v>
      </c>
      <c r="N86" s="125">
        <f t="shared" si="4"/>
        <v>73.212351394714958</v>
      </c>
      <c r="O86" s="77">
        <f t="shared" si="5"/>
        <v>93.649999999999991</v>
      </c>
      <c r="P86" s="72">
        <f t="shared" si="6"/>
        <v>0.11707936128261734</v>
      </c>
      <c r="Q86" s="115">
        <f>IF(J86&lt;&gt;"",(J86-(J86*SUM('Custos e ML'!$B$5:$B$6))-F86)/J86,"")</f>
        <v>0.21085124751791426</v>
      </c>
      <c r="R86" s="126"/>
    </row>
    <row r="87" spans="2:18" ht="13.5" thickBot="1">
      <c r="B87" s="106" t="s">
        <v>96</v>
      </c>
      <c r="C87" s="67">
        <v>89.16</v>
      </c>
      <c r="D87" s="62">
        <f>IF(C87&lt;&gt;"",'Custos e ML'!$B$2,"")</f>
        <v>35</v>
      </c>
      <c r="E87" s="56">
        <f>IF(C87&lt;&gt;"",'Custos e ML'!$B$3,"")</f>
        <v>8.1999999999999993</v>
      </c>
      <c r="F87" s="56">
        <f t="shared" si="8"/>
        <v>132.35999999999999</v>
      </c>
      <c r="G87" s="71">
        <f>IF(C87&lt;&gt;"",'Custos e ML'!$B$7,"")</f>
        <v>0.15</v>
      </c>
      <c r="H87" s="75">
        <f>F87/(1-SUM('Custos e ML'!$B$5:$B$6,G87))</f>
        <v>227.9730915698517</v>
      </c>
      <c r="I87" s="56">
        <f>SUM(C87:D87)/(1-SUM('Custos e ML'!$B$5:$B$6,G87))</f>
        <v>213.84964528039279</v>
      </c>
      <c r="J87" s="73">
        <v>250</v>
      </c>
      <c r="K87" s="87" t="s">
        <v>153</v>
      </c>
      <c r="N87" s="127">
        <f t="shared" si="4"/>
        <v>95.613091569851719</v>
      </c>
      <c r="O87" s="128">
        <f t="shared" si="5"/>
        <v>117.64000000000001</v>
      </c>
      <c r="P87" s="129">
        <f t="shared" si="6"/>
        <v>9.662065061480811E-2</v>
      </c>
      <c r="Q87" s="132">
        <f>IF(J87&lt;&gt;"",(J87-(J87*SUM('Custos e ML'!$B$5:$B$6))-F87)/J87,"")</f>
        <v>0.20115483726150399</v>
      </c>
      <c r="R87" s="131"/>
    </row>
    <row r="88" spans="2:18" ht="13.5" thickBot="1">
      <c r="B88" s="251"/>
      <c r="C88" s="252"/>
      <c r="D88" s="252"/>
      <c r="E88" s="252"/>
      <c r="F88" s="252"/>
      <c r="G88" s="252"/>
      <c r="H88" s="252"/>
      <c r="I88" s="252"/>
      <c r="J88" s="252"/>
      <c r="K88" s="253"/>
    </row>
    <row r="89" spans="2:18" ht="13.5" thickBot="1">
      <c r="B89" s="80"/>
      <c r="C89" s="81"/>
      <c r="D89" s="81"/>
      <c r="E89" s="82"/>
      <c r="F89" s="82"/>
      <c r="G89" s="82"/>
      <c r="H89" s="82"/>
      <c r="I89" s="82"/>
      <c r="J89" s="83"/>
      <c r="K89" s="79"/>
    </row>
    <row r="90" spans="2:18" ht="13.5" thickBot="1">
      <c r="B90" s="256" t="s">
        <v>186</v>
      </c>
      <c r="C90" s="257"/>
      <c r="D90" s="257"/>
      <c r="E90" s="257"/>
      <c r="F90" s="257"/>
      <c r="G90" s="257"/>
      <c r="H90" s="257"/>
      <c r="I90" s="257"/>
      <c r="J90" s="258"/>
      <c r="K90" s="259"/>
    </row>
    <row r="91" spans="2:18" s="59" customFormat="1" ht="41.25" customHeight="1" thickBot="1">
      <c r="B91" s="107" t="s">
        <v>2</v>
      </c>
      <c r="C91" s="108" t="s">
        <v>156</v>
      </c>
      <c r="D91" s="108" t="s">
        <v>162</v>
      </c>
      <c r="E91" s="108" t="s">
        <v>163</v>
      </c>
      <c r="F91" s="108" t="s">
        <v>164</v>
      </c>
      <c r="G91" s="108" t="s">
        <v>160</v>
      </c>
      <c r="H91" s="109" t="s">
        <v>165</v>
      </c>
      <c r="I91" s="108" t="s">
        <v>166</v>
      </c>
      <c r="J91" s="110" t="s">
        <v>169</v>
      </c>
      <c r="K91" s="111" t="s">
        <v>64</v>
      </c>
      <c r="L91" s="112"/>
      <c r="M91" s="123"/>
      <c r="N91" s="124" t="s">
        <v>154</v>
      </c>
      <c r="O91" s="113" t="s">
        <v>155</v>
      </c>
      <c r="P91" s="111" t="s">
        <v>170</v>
      </c>
      <c r="Q91" s="114" t="s">
        <v>171</v>
      </c>
      <c r="R91" s="111" t="s">
        <v>172</v>
      </c>
    </row>
    <row r="92" spans="2:18">
      <c r="B92" s="84" t="s">
        <v>97</v>
      </c>
      <c r="C92" s="65">
        <v>21.6</v>
      </c>
      <c r="D92" s="62">
        <f>IF(C92&lt;&gt;"",'Custos e ML'!$B$2,"")</f>
        <v>35</v>
      </c>
      <c r="E92" s="56">
        <f>IF(C92&lt;&gt;"",'Custos e ML'!$B$3,"")</f>
        <v>8.1999999999999993</v>
      </c>
      <c r="F92" s="56">
        <f>SUM(C92:E92)</f>
        <v>64.8</v>
      </c>
      <c r="G92" s="71">
        <f>IF(C92&lt;&gt;"",'Custos e ML'!$B$7,"")</f>
        <v>0.15</v>
      </c>
      <c r="H92" s="75">
        <f>F92/(1-SUM('Custos e ML'!$B$5:$B$6,G92))</f>
        <v>111.60967311669984</v>
      </c>
      <c r="I92" s="56">
        <f>SUM(C92:D92)/(1-SUM('Custos e ML'!$B$5:$B$6,G92))</f>
        <v>97.486226827240912</v>
      </c>
      <c r="J92" s="73">
        <v>235</v>
      </c>
      <c r="K92" s="85" t="s">
        <v>187</v>
      </c>
      <c r="N92" s="125">
        <f>H92-F92</f>
        <v>46.809673116699841</v>
      </c>
      <c r="O92" s="77">
        <f>J92-F92</f>
        <v>170.2</v>
      </c>
      <c r="P92" s="72">
        <f>IFERROR(IF(H92&lt;&gt;"",(J92-H92)/H92,""),"")</f>
        <v>1.1055522647600839</v>
      </c>
      <c r="Q92" s="115">
        <f>IF(J92&lt;&gt;"",(J92-(J92*SUM('Custos e ML'!$B$5:$B$6))-F92)/J92,"")</f>
        <v>0.45485015641044013</v>
      </c>
      <c r="R92" s="126"/>
    </row>
    <row r="93" spans="2:18">
      <c r="B93" s="84" t="s">
        <v>98</v>
      </c>
      <c r="C93" s="65">
        <v>27</v>
      </c>
      <c r="D93" s="62">
        <f>IF(C93&lt;&gt;"",'Custos e ML'!$B$2,"")</f>
        <v>35</v>
      </c>
      <c r="E93" s="56">
        <f>IF(C93&lt;&gt;"",'Custos e ML'!$B$3,"")</f>
        <v>8.1999999999999993</v>
      </c>
      <c r="F93" s="56">
        <f>SUM(C93:E93)</f>
        <v>70.2</v>
      </c>
      <c r="G93" s="71">
        <f>IF(C93&lt;&gt;"",'Custos e ML'!$B$7,"")</f>
        <v>0.15</v>
      </c>
      <c r="H93" s="75">
        <f>F93/(1-SUM('Custos e ML'!$B$5:$B$6,G93))</f>
        <v>120.91047920975817</v>
      </c>
      <c r="I93" s="56">
        <f>SUM(C93:D93)/(1-SUM('Custos e ML'!$B$5:$B$6,G93))</f>
        <v>106.78703292029924</v>
      </c>
      <c r="J93" s="73">
        <v>295</v>
      </c>
      <c r="K93" s="85" t="s">
        <v>187</v>
      </c>
      <c r="N93" s="125">
        <f>H93-F93</f>
        <v>50.710479209758162</v>
      </c>
      <c r="O93" s="77">
        <f>J93-F93</f>
        <v>224.8</v>
      </c>
      <c r="P93" s="72">
        <f>IFERROR(IF(H93&lt;&gt;"",(J93-H93)/H93,""),"")</f>
        <v>1.4398216095746961</v>
      </c>
      <c r="Q93" s="115">
        <f>IF(J93&lt;&gt;"",(J93-(J93*SUM('Custos e ML'!$B$5:$B$6))-F93)/J93,"")</f>
        <v>0.49262873556658882</v>
      </c>
      <c r="R93" s="126"/>
    </row>
    <row r="94" spans="2:18" ht="13.5" thickBot="1">
      <c r="B94" s="7"/>
      <c r="C94" s="68"/>
      <c r="D94" s="68"/>
      <c r="E94" s="58"/>
      <c r="F94" s="58"/>
      <c r="G94" s="58"/>
      <c r="H94" s="58"/>
      <c r="I94" s="58"/>
      <c r="J94" s="144"/>
      <c r="K94" s="8"/>
    </row>
    <row r="95" spans="2:18" ht="13.5" thickBot="1">
      <c r="B95" s="246" t="s">
        <v>99</v>
      </c>
      <c r="C95" s="247"/>
      <c r="D95" s="247"/>
      <c r="E95" s="247"/>
      <c r="F95" s="247"/>
      <c r="G95" s="247"/>
      <c r="H95" s="247"/>
      <c r="I95" s="247"/>
      <c r="J95" s="248"/>
      <c r="K95" s="249"/>
    </row>
    <row r="96" spans="2:18" s="59" customFormat="1" ht="41.25" customHeight="1" thickBot="1">
      <c r="B96" s="107" t="s">
        <v>63</v>
      </c>
      <c r="C96" s="108" t="s">
        <v>156</v>
      </c>
      <c r="D96" s="108" t="s">
        <v>162</v>
      </c>
      <c r="E96" s="108" t="s">
        <v>163</v>
      </c>
      <c r="F96" s="108" t="s">
        <v>164</v>
      </c>
      <c r="G96" s="108" t="s">
        <v>160</v>
      </c>
      <c r="H96" s="109" t="s">
        <v>165</v>
      </c>
      <c r="I96" s="108" t="s">
        <v>166</v>
      </c>
      <c r="J96" s="110" t="s">
        <v>169</v>
      </c>
      <c r="K96" s="111" t="s">
        <v>64</v>
      </c>
      <c r="L96" s="112"/>
      <c r="M96" s="123"/>
      <c r="N96" s="124" t="s">
        <v>154</v>
      </c>
      <c r="O96" s="113" t="s">
        <v>155</v>
      </c>
      <c r="P96" s="111" t="s">
        <v>170</v>
      </c>
      <c r="Q96" s="114" t="s">
        <v>171</v>
      </c>
      <c r="R96" s="111" t="s">
        <v>172</v>
      </c>
    </row>
    <row r="97" spans="2:18" ht="27" customHeight="1">
      <c r="B97" s="117" t="s">
        <v>190</v>
      </c>
      <c r="C97" s="133">
        <v>5.5</v>
      </c>
      <c r="D97" s="133">
        <v>10</v>
      </c>
      <c r="E97" s="56"/>
      <c r="F97" s="56">
        <f>SUM(C97:E97)</f>
        <v>15.5</v>
      </c>
      <c r="G97" s="71">
        <v>0.15</v>
      </c>
      <c r="H97" s="75">
        <f>F97/(1-SUM('Custos e ML'!$B$5:$B$6,G97))</f>
        <v>26.69675823007481</v>
      </c>
      <c r="I97" s="56">
        <f>SUM(C97:D97)/(1-SUM('Custos e ML'!$B$5:$B$6,G97))</f>
        <v>26.69675823007481</v>
      </c>
      <c r="J97" s="73">
        <v>30</v>
      </c>
      <c r="K97" s="89" t="s">
        <v>189</v>
      </c>
      <c r="L97" s="154"/>
      <c r="M97" s="154"/>
      <c r="N97" s="137">
        <f>H97-F97</f>
        <v>11.19675823007481</v>
      </c>
      <c r="O97" s="134">
        <f>J97-F97</f>
        <v>14.5</v>
      </c>
      <c r="P97" s="135">
        <f>IFERROR(IF(H97&lt;&gt;"",(J97-H97)/H97,""),"")</f>
        <v>0.1237319430867818</v>
      </c>
      <c r="Q97" s="136">
        <f>IF(J97&lt;&gt;"",(J97-(J97*SUM('Custos e ML'!$B$5:$B$6))-F97)/J97,"")</f>
        <v>0.21392817059483729</v>
      </c>
      <c r="R97" s="138">
        <v>134.5</v>
      </c>
    </row>
    <row r="98" spans="2:18" ht="27" customHeight="1">
      <c r="B98" s="153" t="s">
        <v>100</v>
      </c>
      <c r="C98" s="133">
        <v>5.5</v>
      </c>
      <c r="D98" s="133">
        <f>IF(C98&lt;&gt;"",'Custos e ML'!$B$2,"")</f>
        <v>35</v>
      </c>
      <c r="E98" s="56">
        <f>IF(C98&lt;&gt;"",'Custos e ML'!$B$3,"")</f>
        <v>8.1999999999999993</v>
      </c>
      <c r="F98" s="56">
        <f>SUM(C98:E98)</f>
        <v>48.7</v>
      </c>
      <c r="G98" s="71">
        <v>0.15</v>
      </c>
      <c r="H98" s="75">
        <f>F98/(1-SUM('Custos e ML'!$B$5:$B$6,G98))</f>
        <v>83.879491987396335</v>
      </c>
      <c r="I98" s="56">
        <f>SUM(C98:D98)/(1-SUM('Custos e ML'!$B$5:$B$6,G98))</f>
        <v>69.756045697937409</v>
      </c>
      <c r="J98" s="73">
        <v>80</v>
      </c>
      <c r="K98" s="85" t="s">
        <v>191</v>
      </c>
      <c r="L98" s="154"/>
      <c r="M98" s="154"/>
      <c r="N98" s="137">
        <f>H98-F98</f>
        <v>35.179491987396332</v>
      </c>
      <c r="O98" s="134">
        <f>J98-F98</f>
        <v>31.299999999999997</v>
      </c>
      <c r="P98" s="135">
        <f>IFERROR(IF(H98&lt;&gt;"",(J98-H98)/H98,""),"")</f>
        <v>-4.625078067925429E-2</v>
      </c>
      <c r="Q98" s="136">
        <f>IF(J98&lt;&gt;"",(J98-(J98*SUM('Custos e ML'!$B$5:$B$6))-F98)/J98,"")</f>
        <v>0.12184483726150397</v>
      </c>
      <c r="R98" s="138">
        <v>134.5</v>
      </c>
    </row>
    <row r="99" spans="2:18" ht="27" customHeight="1">
      <c r="B99" s="118" t="s">
        <v>108</v>
      </c>
      <c r="C99" s="133">
        <v>2</v>
      </c>
      <c r="D99" s="133"/>
      <c r="E99" s="56"/>
      <c r="F99" s="56">
        <f>SUM(C99:E99)</f>
        <v>2</v>
      </c>
      <c r="G99" s="71">
        <v>0.15</v>
      </c>
      <c r="H99" s="75">
        <f>F99/(1-SUM('Custos e ML'!$B$5:$B$6,G99))</f>
        <v>3.4447429974290076</v>
      </c>
      <c r="I99" s="56">
        <f>SUM(C99:D99)/(1-SUM('Custos e ML'!$B$5:$B$6,G99))</f>
        <v>3.4447429974290076</v>
      </c>
      <c r="J99" s="73">
        <v>8</v>
      </c>
      <c r="K99" s="85" t="s">
        <v>191</v>
      </c>
      <c r="L99" s="154"/>
      <c r="M99" s="154"/>
      <c r="N99" s="137">
        <f>H99-F99</f>
        <v>1.4447429974290076</v>
      </c>
      <c r="O99" s="134">
        <f>J99-F99</f>
        <v>6</v>
      </c>
      <c r="P99" s="135">
        <f>IFERROR(IF(H99&lt;&gt;"",(J99-H99)/H99,""),"")</f>
        <v>1.3223793490460158</v>
      </c>
      <c r="Q99" s="136">
        <f>IF(J99&lt;&gt;"",(J99-(J99*SUM('Custos e ML'!$B$5:$B$6))-F99)/J99,"")</f>
        <v>0.48059483726150398</v>
      </c>
      <c r="R99" s="138">
        <v>134.5</v>
      </c>
    </row>
    <row r="100" spans="2:18" ht="27" customHeight="1" thickBot="1">
      <c r="B100" s="119" t="s">
        <v>101</v>
      </c>
      <c r="C100" s="133">
        <v>3.25</v>
      </c>
      <c r="D100" s="133">
        <f>IF(C100&lt;&gt;"",'Custos e ML'!$B$2,"")</f>
        <v>35</v>
      </c>
      <c r="E100" s="56">
        <f>IF(C100&lt;&gt;"",'Custos e ML'!$B$3,"")</f>
        <v>8.1999999999999993</v>
      </c>
      <c r="F100" s="56">
        <f>SUM(C100:E100)</f>
        <v>46.45</v>
      </c>
      <c r="G100" s="71">
        <v>0.15</v>
      </c>
      <c r="H100" s="75">
        <f>F100/(1-SUM('Custos e ML'!$B$5:$B$6,G100))</f>
        <v>80.004156115288708</v>
      </c>
      <c r="I100" s="56">
        <f>SUM(C100:D100)/(1-SUM('Custos e ML'!$B$5:$B$6,G100))</f>
        <v>65.880709825829769</v>
      </c>
      <c r="J100" s="73">
        <v>80</v>
      </c>
      <c r="K100" s="85" t="s">
        <v>191</v>
      </c>
      <c r="L100" s="154"/>
      <c r="M100" s="154"/>
      <c r="N100" s="137">
        <f>H100-F100</f>
        <v>33.554156115288706</v>
      </c>
      <c r="O100" s="134">
        <f>J100-F100</f>
        <v>33.549999999999997</v>
      </c>
      <c r="P100" s="135">
        <f>IFERROR(IF(H100&lt;&gt;"",(J100-H100)/H100,""),"")</f>
        <v>-5.1948742296828969E-5</v>
      </c>
      <c r="Q100" s="136">
        <f>IF(J100&lt;&gt;"",(J100-(J100*SUM('Custos e ML'!$B$5:$B$6))-F100)/J100,"")</f>
        <v>0.14996983726150398</v>
      </c>
      <c r="R100" s="138">
        <v>134.5</v>
      </c>
    </row>
    <row r="101" spans="2:18" ht="13.5" thickBot="1">
      <c r="B101" s="9"/>
      <c r="C101" s="68"/>
      <c r="D101" s="68"/>
      <c r="E101" s="58"/>
      <c r="F101" s="58"/>
      <c r="G101" s="58"/>
      <c r="H101" s="58"/>
      <c r="I101" s="58"/>
      <c r="J101" s="58"/>
      <c r="K101" s="10"/>
    </row>
    <row r="102" spans="2:18" ht="13.5" thickBot="1">
      <c r="B102" s="246" t="s">
        <v>102</v>
      </c>
      <c r="C102" s="247"/>
      <c r="D102" s="247"/>
      <c r="E102" s="247"/>
      <c r="F102" s="247"/>
      <c r="G102" s="247"/>
      <c r="H102" s="247"/>
      <c r="I102" s="247"/>
      <c r="J102" s="248"/>
      <c r="K102" s="249"/>
    </row>
    <row r="103" spans="2:18" s="59" customFormat="1" ht="41.25" customHeight="1" thickBot="1">
      <c r="B103" s="107" t="s">
        <v>63</v>
      </c>
      <c r="C103" s="108" t="s">
        <v>156</v>
      </c>
      <c r="D103" s="108" t="s">
        <v>162</v>
      </c>
      <c r="E103" s="108" t="s">
        <v>163</v>
      </c>
      <c r="F103" s="108" t="s">
        <v>164</v>
      </c>
      <c r="G103" s="108" t="s">
        <v>160</v>
      </c>
      <c r="H103" s="109" t="s">
        <v>165</v>
      </c>
      <c r="I103" s="108" t="s">
        <v>166</v>
      </c>
      <c r="J103" s="110" t="s">
        <v>169</v>
      </c>
      <c r="K103" s="111" t="s">
        <v>64</v>
      </c>
      <c r="L103" s="112"/>
      <c r="M103" s="123"/>
      <c r="N103" s="124" t="s">
        <v>154</v>
      </c>
      <c r="O103" s="113" t="s">
        <v>155</v>
      </c>
      <c r="P103" s="111" t="s">
        <v>170</v>
      </c>
      <c r="Q103" s="114" t="s">
        <v>171</v>
      </c>
      <c r="R103" s="111" t="s">
        <v>172</v>
      </c>
    </row>
    <row r="104" spans="2:18">
      <c r="B104" s="162" t="s">
        <v>192</v>
      </c>
      <c r="C104" s="155">
        <v>15</v>
      </c>
      <c r="D104" s="156">
        <v>10</v>
      </c>
      <c r="E104" s="157"/>
      <c r="F104" s="157">
        <f t="shared" ref="F104:F110" si="9">SUM(C104:E104)</f>
        <v>25</v>
      </c>
      <c r="G104" s="158">
        <v>0.1</v>
      </c>
      <c r="H104" s="159">
        <f>F104/(1-SUM('Custos e ML'!$B$5:$B$6,G104))</f>
        <v>39.645107322108707</v>
      </c>
      <c r="I104" s="157">
        <f>SUM(C104:D104)/(1-SUM('Custos e ML'!$B$5:$B$6,G104))</f>
        <v>39.645107322108707</v>
      </c>
      <c r="J104" s="160">
        <v>40</v>
      </c>
      <c r="K104" s="161" t="s">
        <v>180</v>
      </c>
      <c r="N104" s="137">
        <f t="shared" ref="N104:N110" si="10">H104-F104</f>
        <v>14.645107322108707</v>
      </c>
      <c r="O104" s="134">
        <f t="shared" ref="O104:O110" si="11">J104-F104</f>
        <v>15</v>
      </c>
      <c r="P104" s="135">
        <f t="shared" ref="P104:P110" si="12">IFERROR(IF(H104&lt;&gt;"",(J104-H104)/H104,""),"")</f>
        <v>8.9517396184063663E-3</v>
      </c>
      <c r="Q104" s="136">
        <f>IF(J104&lt;&gt;"",(J104-(J104*SUM('Custos e ML'!$B$5:$B$6))-F104)/J104,"")</f>
        <v>0.10559483726150401</v>
      </c>
      <c r="R104" s="138"/>
    </row>
    <row r="105" spans="2:18">
      <c r="B105" s="117" t="s">
        <v>193</v>
      </c>
      <c r="C105" s="152">
        <v>10</v>
      </c>
      <c r="D105" s="62">
        <v>10</v>
      </c>
      <c r="E105" s="56"/>
      <c r="F105" s="56">
        <f t="shared" si="9"/>
        <v>20</v>
      </c>
      <c r="G105" s="71">
        <v>0.1</v>
      </c>
      <c r="H105" s="75">
        <f>F105/(1-SUM('Custos e ML'!$B$5:$B$6,G105))</f>
        <v>31.716085857686963</v>
      </c>
      <c r="I105" s="56">
        <f>SUM(C105:D105)/(1-SUM('Custos e ML'!$B$5:$B$6,G105))</f>
        <v>31.716085857686963</v>
      </c>
      <c r="J105" s="73">
        <v>32.5</v>
      </c>
      <c r="K105" s="85" t="s">
        <v>180</v>
      </c>
      <c r="N105" s="137">
        <f t="shared" si="10"/>
        <v>11.716085857686963</v>
      </c>
      <c r="O105" s="134">
        <f t="shared" si="11"/>
        <v>12.5</v>
      </c>
      <c r="P105" s="135">
        <f t="shared" si="12"/>
        <v>2.4716610549944059E-2</v>
      </c>
      <c r="Q105" s="136">
        <f>IF(J105&lt;&gt;"",(J105-(J105*SUM('Custos e ML'!$B$5:$B$6))-F105)/J105,"")</f>
        <v>0.11521022187688852</v>
      </c>
      <c r="R105" s="138"/>
    </row>
    <row r="106" spans="2:18">
      <c r="B106" s="151" t="s">
        <v>194</v>
      </c>
      <c r="C106" s="152">
        <v>15</v>
      </c>
      <c r="D106" s="62">
        <v>10</v>
      </c>
      <c r="E106" s="56">
        <f>IF(C106&lt;&gt;"",'Custos e ML'!$B$3,"")</f>
        <v>8.1999999999999993</v>
      </c>
      <c r="F106" s="56">
        <f t="shared" si="9"/>
        <v>33.200000000000003</v>
      </c>
      <c r="G106" s="71">
        <v>0.15</v>
      </c>
      <c r="H106" s="75">
        <f>F106/(1-SUM('Custos e ML'!$B$5:$B$6,G106))</f>
        <v>57.182733757321529</v>
      </c>
      <c r="I106" s="56">
        <f>SUM(C106:D106)/(1-SUM('Custos e ML'!$B$5:$B$6,G106))</f>
        <v>43.059287467862596</v>
      </c>
      <c r="J106" s="73">
        <v>55</v>
      </c>
      <c r="K106" s="85" t="s">
        <v>180</v>
      </c>
      <c r="N106" s="137">
        <f t="shared" si="10"/>
        <v>23.982733757321526</v>
      </c>
      <c r="O106" s="134">
        <f t="shared" si="11"/>
        <v>21.799999999999997</v>
      </c>
      <c r="P106" s="135">
        <f t="shared" si="12"/>
        <v>-3.8171203331845906E-2</v>
      </c>
      <c r="Q106" s="136">
        <f>IF(J106&lt;&gt;"",(J106-(J106*SUM('Custos e ML'!$B$5:$B$6))-F106)/J106,"")</f>
        <v>0.12695847362514029</v>
      </c>
      <c r="R106" s="138"/>
    </row>
    <row r="107" spans="2:18">
      <c r="B107" s="151" t="s">
        <v>195</v>
      </c>
      <c r="C107" s="152">
        <v>10</v>
      </c>
      <c r="D107" s="62">
        <v>10</v>
      </c>
      <c r="E107" s="56">
        <f>IF(C107&lt;&gt;"",'Custos e ML'!$B$3,"")</f>
        <v>8.1999999999999993</v>
      </c>
      <c r="F107" s="56">
        <f t="shared" si="9"/>
        <v>28.2</v>
      </c>
      <c r="G107" s="71">
        <v>0.15</v>
      </c>
      <c r="H107" s="75">
        <f>F107/(1-SUM('Custos e ML'!$B$5:$B$6,G107))</f>
        <v>48.570876263749007</v>
      </c>
      <c r="I107" s="56">
        <f>SUM(C107:D107)/(1-SUM('Custos e ML'!$B$5:$B$6,G107))</f>
        <v>34.447429974290074</v>
      </c>
      <c r="J107" s="73">
        <v>50</v>
      </c>
      <c r="K107" s="85" t="s">
        <v>180</v>
      </c>
      <c r="N107" s="137">
        <f t="shared" si="10"/>
        <v>20.370876263749008</v>
      </c>
      <c r="O107" s="134">
        <f t="shared" si="11"/>
        <v>21.8</v>
      </c>
      <c r="P107" s="135">
        <f t="shared" si="12"/>
        <v>2.9423470321815529E-2</v>
      </c>
      <c r="Q107" s="136">
        <f>IF(J107&lt;&gt;"",(J107-(J107*SUM('Custos e ML'!$B$5:$B$6))-F107)/J107,"")</f>
        <v>0.16659483726150406</v>
      </c>
      <c r="R107" s="138"/>
    </row>
    <row r="108" spans="2:18">
      <c r="B108" s="151" t="s">
        <v>196</v>
      </c>
      <c r="C108" s="152">
        <v>15</v>
      </c>
      <c r="D108" s="62">
        <f>IF(C108&lt;&gt;"",'Custos e ML'!$B$2,"")</f>
        <v>35</v>
      </c>
      <c r="E108" s="56">
        <f>IF(C108&lt;&gt;"",'Custos e ML'!$B$3,"")</f>
        <v>8.1999999999999993</v>
      </c>
      <c r="F108" s="56">
        <f t="shared" si="9"/>
        <v>58.2</v>
      </c>
      <c r="G108" s="71">
        <v>0.15</v>
      </c>
      <c r="H108" s="75">
        <f>F108/(1-SUM('Custos e ML'!$B$5:$B$6,G108))</f>
        <v>100.24202122518413</v>
      </c>
      <c r="I108" s="56">
        <f>SUM(C108:D108)/(1-SUM('Custos e ML'!$B$5:$B$6,G108))</f>
        <v>86.118574935725192</v>
      </c>
      <c r="J108" s="73">
        <v>100</v>
      </c>
      <c r="K108" s="85" t="s">
        <v>180</v>
      </c>
      <c r="N108" s="137">
        <f t="shared" si="10"/>
        <v>42.042021225184129</v>
      </c>
      <c r="O108" s="134">
        <f t="shared" si="11"/>
        <v>41.8</v>
      </c>
      <c r="P108" s="135">
        <f t="shared" si="12"/>
        <v>-2.4143689664881604E-3</v>
      </c>
      <c r="Q108" s="136">
        <f>IF(J108&lt;&gt;"",(J108-(J108*SUM('Custos e ML'!$B$5:$B$6))-F108)/J108,"")</f>
        <v>0.14859483726150402</v>
      </c>
      <c r="R108" s="138"/>
    </row>
    <row r="109" spans="2:18">
      <c r="B109" s="151" t="s">
        <v>197</v>
      </c>
      <c r="C109" s="152">
        <v>10</v>
      </c>
      <c r="D109" s="62">
        <f>IF(C109&lt;&gt;"",'Custos e ML'!$B$2,"")</f>
        <v>35</v>
      </c>
      <c r="E109" s="56">
        <f>IF(C109&lt;&gt;"",'Custos e ML'!$B$3,"")</f>
        <v>8.1999999999999993</v>
      </c>
      <c r="F109" s="56">
        <f t="shared" si="9"/>
        <v>53.2</v>
      </c>
      <c r="G109" s="71">
        <v>0.15</v>
      </c>
      <c r="H109" s="75">
        <f>F109/(1-SUM('Custos e ML'!$B$5:$B$6,G109))</f>
        <v>91.630163731611603</v>
      </c>
      <c r="I109" s="56">
        <f>SUM(C109:D109)/(1-SUM('Custos e ML'!$B$5:$B$6,G109))</f>
        <v>77.506717442152677</v>
      </c>
      <c r="J109" s="73">
        <v>90</v>
      </c>
      <c r="K109" s="85" t="s">
        <v>180</v>
      </c>
      <c r="N109" s="137">
        <f t="shared" si="10"/>
        <v>38.4301637316116</v>
      </c>
      <c r="O109" s="134">
        <f t="shared" si="11"/>
        <v>36.799999999999997</v>
      </c>
      <c r="P109" s="135">
        <f t="shared" si="12"/>
        <v>-1.7790688843320388E-2</v>
      </c>
      <c r="Q109" s="136">
        <f>IF(J109&lt;&gt;"",(J109-(J109*SUM('Custos e ML'!$B$5:$B$6))-F109)/J109,"")</f>
        <v>0.13948372615039281</v>
      </c>
      <c r="R109" s="138"/>
    </row>
    <row r="110" spans="2:18" ht="15.75" customHeight="1" thickBot="1">
      <c r="B110" s="163" t="s">
        <v>27</v>
      </c>
      <c r="C110" s="120">
        <v>10</v>
      </c>
      <c r="D110" s="145">
        <f>IF(C110&lt;&gt;"",'Custos e ML'!$B$2,"")</f>
        <v>35</v>
      </c>
      <c r="E110" s="146">
        <f>IF(C110&lt;&gt;"",'Custos e ML'!$B$3,"")</f>
        <v>8.1999999999999993</v>
      </c>
      <c r="F110" s="146">
        <f t="shared" si="9"/>
        <v>53.2</v>
      </c>
      <c r="G110" s="147">
        <f>IF(C110&lt;&gt;"",'Custos e ML'!$B$7,"")</f>
        <v>0.15</v>
      </c>
      <c r="H110" s="148">
        <f>F110/(1-SUM('Custos e ML'!$B$5:$B$6,G110))</f>
        <v>91.630163731611603</v>
      </c>
      <c r="I110" s="146">
        <f>SUM(C110:D110)/(1-SUM('Custos e ML'!$B$5:$B$6,G110))</f>
        <v>77.506717442152677</v>
      </c>
      <c r="J110" s="149">
        <v>105</v>
      </c>
      <c r="K110" s="150" t="s">
        <v>176</v>
      </c>
      <c r="N110" s="137">
        <f t="shared" si="10"/>
        <v>38.4301637316116</v>
      </c>
      <c r="O110" s="134">
        <f t="shared" si="11"/>
        <v>51.8</v>
      </c>
      <c r="P110" s="135">
        <f t="shared" si="12"/>
        <v>0.14591086301612621</v>
      </c>
      <c r="Q110" s="136">
        <f>IF(J110&lt;&gt;"",(J110-(J110*SUM('Custos e ML'!$B$5:$B$6))-F110)/J110,"")</f>
        <v>0.22392817059483733</v>
      </c>
      <c r="R110" s="138"/>
    </row>
    <row r="111" spans="2:18" ht="13.5" thickBot="1">
      <c r="B111" s="11"/>
      <c r="C111" s="68"/>
      <c r="D111" s="68"/>
      <c r="E111" s="58"/>
      <c r="F111" s="58"/>
      <c r="G111" s="58"/>
      <c r="H111" s="58"/>
      <c r="I111" s="58"/>
      <c r="J111" s="58"/>
    </row>
    <row r="112" spans="2:18" ht="13.5" thickBot="1">
      <c r="B112" s="246" t="s">
        <v>188</v>
      </c>
      <c r="C112" s="247"/>
      <c r="D112" s="247"/>
      <c r="E112" s="247"/>
      <c r="F112" s="247"/>
      <c r="G112" s="247"/>
      <c r="H112" s="247"/>
      <c r="I112" s="247"/>
      <c r="J112" s="248"/>
      <c r="K112" s="249"/>
    </row>
    <row r="113" spans="2:18" s="59" customFormat="1" ht="41.25" customHeight="1" thickBot="1">
      <c r="B113" s="107" t="s">
        <v>63</v>
      </c>
      <c r="C113" s="108" t="s">
        <v>156</v>
      </c>
      <c r="D113" s="108" t="s">
        <v>162</v>
      </c>
      <c r="E113" s="108" t="s">
        <v>163</v>
      </c>
      <c r="F113" s="108" t="s">
        <v>164</v>
      </c>
      <c r="G113" s="108" t="s">
        <v>160</v>
      </c>
      <c r="H113" s="109" t="s">
        <v>165</v>
      </c>
      <c r="I113" s="108" t="s">
        <v>166</v>
      </c>
      <c r="J113" s="110" t="s">
        <v>169</v>
      </c>
      <c r="K113" s="111" t="s">
        <v>64</v>
      </c>
      <c r="L113" s="112"/>
      <c r="M113" s="123"/>
      <c r="N113" s="124" t="s">
        <v>154</v>
      </c>
      <c r="O113" s="113" t="s">
        <v>155</v>
      </c>
      <c r="P113" s="111" t="s">
        <v>170</v>
      </c>
      <c r="Q113" s="114" t="s">
        <v>171</v>
      </c>
      <c r="R113" s="111" t="s">
        <v>172</v>
      </c>
    </row>
    <row r="114" spans="2:18" ht="17.25" customHeight="1">
      <c r="B114" s="118"/>
      <c r="C114" s="133"/>
      <c r="D114" s="133" t="str">
        <f>IF(C114&lt;&gt;"",'Custos e ML'!$B$2,"")</f>
        <v/>
      </c>
      <c r="E114" s="56" t="str">
        <f>IF(C114&lt;&gt;"",'Custos e ML'!$B$3,"")</f>
        <v/>
      </c>
      <c r="F114" s="56">
        <f>SUM(C114:E114)</f>
        <v>0</v>
      </c>
      <c r="G114" s="71" t="str">
        <f>IF(C114&lt;&gt;"",'Custos e ML'!$B$7,"")</f>
        <v/>
      </c>
      <c r="H114" s="75">
        <f>F114/(1-SUM('Custos e ML'!$B$5:$B$6,G114))</f>
        <v>0</v>
      </c>
      <c r="I114" s="56">
        <f>SUM(C114:D114)/(1-SUM('Custos e ML'!$B$5:$B$6,G114))</f>
        <v>0</v>
      </c>
      <c r="J114" s="73"/>
      <c r="K114" s="89" t="s">
        <v>189</v>
      </c>
      <c r="N114" s="137">
        <f>H114-F114</f>
        <v>0</v>
      </c>
      <c r="O114" s="134">
        <f>J114-F114</f>
        <v>0</v>
      </c>
      <c r="P114" s="135" t="str">
        <f>IFERROR(IF(H114&lt;&gt;"",(J114-H114)/H114,""),"")</f>
        <v/>
      </c>
      <c r="Q114" s="136" t="str">
        <f>IF(J114&lt;&gt;"",(J114-(J114*SUM('Custos e ML'!$B$5:$B$6))-F114)/J114,"")</f>
        <v/>
      </c>
      <c r="R114" s="138"/>
    </row>
    <row r="115" spans="2:18" ht="17.25" customHeight="1" thickBot="1">
      <c r="B115" s="119"/>
      <c r="C115" s="120"/>
      <c r="D115" s="120"/>
      <c r="E115" s="121"/>
      <c r="F115" s="121"/>
      <c r="G115" s="121"/>
      <c r="H115" s="121"/>
      <c r="I115" s="121"/>
      <c r="J115" s="121"/>
      <c r="K115" s="122"/>
      <c r="N115" s="139">
        <f>H115-F115</f>
        <v>0</v>
      </c>
      <c r="O115" s="140">
        <f>J115-F115</f>
        <v>0</v>
      </c>
      <c r="P115" s="141" t="str">
        <f>IFERROR(IF(H115&lt;&gt;"",(J115-H115)/H115,""),"")</f>
        <v/>
      </c>
      <c r="Q115" s="142" t="str">
        <f>IF(J115&lt;&gt;"",(J115-(J115*SUM('Custos e ML'!$B$5:$B$6))-F115)/J115,"")</f>
        <v/>
      </c>
      <c r="R115" s="143"/>
    </row>
  </sheetData>
  <mergeCells count="13">
    <mergeCell ref="B112:K112"/>
    <mergeCell ref="O4:P4"/>
    <mergeCell ref="B88:K88"/>
    <mergeCell ref="N50:O50"/>
    <mergeCell ref="B90:K90"/>
    <mergeCell ref="B95:K95"/>
    <mergeCell ref="B1:K6"/>
    <mergeCell ref="B50:K50"/>
    <mergeCell ref="B52:K52"/>
    <mergeCell ref="B102:K102"/>
    <mergeCell ref="B10:K10"/>
    <mergeCell ref="B8:K8"/>
    <mergeCell ref="B12:K12"/>
  </mergeCells>
  <pageMargins left="0.25" right="0.25"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B1:T381"/>
  <sheetViews>
    <sheetView zoomScale="85" zoomScaleNormal="85" workbookViewId="0">
      <pane xSplit="4" ySplit="12" topLeftCell="E341" activePane="bottomRight" state="frozen"/>
      <selection pane="topRight" activeCell="E1" sqref="E1"/>
      <selection pane="bottomLeft" activeCell="A13" sqref="A13"/>
      <selection pane="bottomRight" activeCell="L361" sqref="L361"/>
    </sheetView>
  </sheetViews>
  <sheetFormatPr defaultRowHeight="15"/>
  <cols>
    <col min="1" max="1" width="2.42578125" style="12" customWidth="1"/>
    <col min="2" max="2" width="7.28515625" style="202" customWidth="1"/>
    <col min="3" max="3" width="17.85546875" style="202" customWidth="1"/>
    <col min="4" max="4" width="60.7109375" style="21" customWidth="1"/>
    <col min="5" max="5" width="12.7109375" style="22" customWidth="1"/>
    <col min="6" max="6" width="10.7109375" style="22" customWidth="1"/>
    <col min="7" max="7" width="11" style="22" customWidth="1"/>
    <col min="8" max="8" width="11" style="12" customWidth="1"/>
    <col min="9" max="9" width="6.85546875" style="12" customWidth="1"/>
    <col min="10" max="12" width="14.42578125" style="12" customWidth="1"/>
    <col min="13" max="13" width="14.7109375" style="12" customWidth="1"/>
    <col min="14" max="15" width="2.140625" style="12" customWidth="1"/>
    <col min="16" max="17" width="14.140625" style="1" customWidth="1"/>
    <col min="18" max="19" width="10.28515625" style="1" customWidth="1"/>
    <col min="20" max="20" width="12.140625" style="1" customWidth="1"/>
    <col min="21" max="16384" width="9.140625" style="12"/>
  </cols>
  <sheetData>
    <row r="1" spans="2:20">
      <c r="D1" s="274"/>
      <c r="E1" s="274"/>
      <c r="F1" s="274"/>
      <c r="G1" s="274"/>
    </row>
    <row r="2" spans="2:20">
      <c r="D2" s="274"/>
      <c r="E2" s="274"/>
      <c r="F2" s="274"/>
      <c r="G2" s="274"/>
    </row>
    <row r="3" spans="2:20">
      <c r="D3" s="274"/>
      <c r="E3" s="274"/>
      <c r="F3" s="274"/>
      <c r="G3" s="274"/>
    </row>
    <row r="4" spans="2:20">
      <c r="D4" s="274"/>
      <c r="E4" s="274"/>
      <c r="F4" s="274"/>
      <c r="G4" s="274"/>
      <c r="P4" s="78"/>
      <c r="Q4" s="250" t="s">
        <v>174</v>
      </c>
      <c r="R4" s="250"/>
    </row>
    <row r="5" spans="2:20">
      <c r="D5" s="274"/>
      <c r="E5" s="274"/>
      <c r="F5" s="274"/>
      <c r="G5" s="274"/>
    </row>
    <row r="6" spans="2:20">
      <c r="D6" s="274"/>
      <c r="E6" s="274"/>
      <c r="F6" s="274"/>
      <c r="G6" s="274"/>
    </row>
    <row r="7" spans="2:20" s="13" customFormat="1" ht="15.75" thickBot="1">
      <c r="B7" s="203"/>
      <c r="C7" s="203"/>
      <c r="D7" s="14"/>
      <c r="E7" s="15"/>
      <c r="F7" s="15"/>
      <c r="G7" s="15"/>
      <c r="P7" s="1"/>
      <c r="Q7" s="1"/>
      <c r="R7" s="1"/>
      <c r="S7" s="1"/>
      <c r="T7" s="1"/>
    </row>
    <row r="8" spans="2:20" ht="15.75" thickBot="1">
      <c r="B8" s="271" t="s">
        <v>0</v>
      </c>
      <c r="C8" s="272"/>
      <c r="D8" s="272"/>
      <c r="E8" s="272"/>
      <c r="F8" s="272"/>
      <c r="G8" s="272"/>
      <c r="H8" s="272"/>
      <c r="I8" s="272"/>
      <c r="J8" s="272"/>
      <c r="K8" s="272"/>
      <c r="L8" s="272"/>
      <c r="M8" s="273"/>
    </row>
    <row r="9" spans="2:20" s="13" customFormat="1" ht="15.75" thickBot="1">
      <c r="B9" s="203"/>
      <c r="C9" s="203"/>
      <c r="D9" s="16"/>
      <c r="E9" s="17"/>
      <c r="F9" s="17"/>
      <c r="G9" s="18"/>
      <c r="P9" s="1"/>
      <c r="Q9" s="1"/>
      <c r="R9" s="1"/>
      <c r="S9" s="1"/>
      <c r="T9" s="1"/>
    </row>
    <row r="10" spans="2:20" ht="15.75" thickBot="1">
      <c r="B10" s="271" t="s">
        <v>109</v>
      </c>
      <c r="C10" s="272"/>
      <c r="D10" s="272"/>
      <c r="E10" s="272"/>
      <c r="F10" s="272"/>
      <c r="G10" s="272"/>
      <c r="H10" s="272"/>
      <c r="I10" s="272"/>
      <c r="J10" s="272"/>
      <c r="K10" s="272"/>
      <c r="L10" s="272"/>
      <c r="M10" s="273"/>
      <c r="P10" s="1" t="s">
        <v>168</v>
      </c>
    </row>
    <row r="11" spans="2:20" s="13" customFormat="1" ht="15.75" thickBot="1">
      <c r="B11" s="203"/>
      <c r="C11" s="203"/>
      <c r="D11" s="16"/>
      <c r="E11" s="17"/>
      <c r="F11" s="17"/>
      <c r="G11" s="17"/>
      <c r="P11" s="1"/>
      <c r="Q11" s="1"/>
      <c r="R11" s="1"/>
      <c r="S11" s="1"/>
      <c r="T11" s="1"/>
    </row>
    <row r="12" spans="2:20" s="59" customFormat="1" ht="41.25" customHeight="1" thickBot="1">
      <c r="B12" s="184" t="s">
        <v>200</v>
      </c>
      <c r="C12" s="184" t="s">
        <v>198</v>
      </c>
      <c r="D12" s="184" t="s">
        <v>110</v>
      </c>
      <c r="E12" s="185" t="s">
        <v>156</v>
      </c>
      <c r="F12" s="185" t="s">
        <v>162</v>
      </c>
      <c r="G12" s="185" t="s">
        <v>163</v>
      </c>
      <c r="H12" s="185" t="s">
        <v>164</v>
      </c>
      <c r="I12" s="185" t="s">
        <v>160</v>
      </c>
      <c r="J12" s="186" t="s">
        <v>165</v>
      </c>
      <c r="K12" s="185" t="s">
        <v>166</v>
      </c>
      <c r="L12" s="187" t="s">
        <v>169</v>
      </c>
      <c r="M12" s="188" t="s">
        <v>64</v>
      </c>
      <c r="N12" s="112"/>
      <c r="O12" s="123"/>
      <c r="P12" s="124" t="s">
        <v>154</v>
      </c>
      <c r="Q12" s="113" t="s">
        <v>155</v>
      </c>
      <c r="R12" s="111" t="s">
        <v>170</v>
      </c>
      <c r="S12" s="114" t="s">
        <v>171</v>
      </c>
      <c r="T12" s="111" t="s">
        <v>172</v>
      </c>
    </row>
    <row r="13" spans="2:20" ht="15.75" thickBot="1">
      <c r="B13" s="208" t="s">
        <v>91</v>
      </c>
      <c r="C13" s="211" t="s">
        <v>199</v>
      </c>
      <c r="D13" s="164" t="s">
        <v>111</v>
      </c>
      <c r="E13" s="189">
        <v>17.5</v>
      </c>
      <c r="F13" s="189">
        <f>IF(E13&lt;&gt;"",'Custos e ML'!$B$2,"")</f>
        <v>35</v>
      </c>
      <c r="G13" s="190">
        <f>IF(E13&lt;&gt;"",'Custos e ML'!$B$3,"")</f>
        <v>8.1999999999999993</v>
      </c>
      <c r="H13" s="190">
        <f>SUM(E13:G13)</f>
        <v>60.7</v>
      </c>
      <c r="I13" s="191">
        <f>IF(E13&lt;&gt;"",'Custos e ML'!$B$7,"")</f>
        <v>0.15</v>
      </c>
      <c r="J13" s="192">
        <f>H13/(1-SUM('Custos e ML'!$B$5:$B$6,I13))</f>
        <v>104.54794997197038</v>
      </c>
      <c r="K13" s="190">
        <f>SUM(E13:F13)/(1-SUM('Custos e ML'!$B$5:$B$6,I13))</f>
        <v>90.424503682511443</v>
      </c>
      <c r="L13" s="193">
        <v>120</v>
      </c>
      <c r="M13" s="194" t="s">
        <v>180</v>
      </c>
      <c r="P13" s="179">
        <f>J13-H13</f>
        <v>43.84794997197038</v>
      </c>
      <c r="Q13" s="180">
        <f>L13-H13</f>
        <v>59.3</v>
      </c>
      <c r="R13" s="181">
        <f>IFERROR(IF(J13&lt;&gt;"",(L13-J13)/J13,""),"")</f>
        <v>0.14779868980857452</v>
      </c>
      <c r="S13" s="182">
        <f>IF(L13&lt;&gt;"",(L13-(L13*SUM('Custos e ML'!$B$5:$B$6))-H13)/L13,"")</f>
        <v>0.2247615039281706</v>
      </c>
      <c r="T13" s="183">
        <v>195</v>
      </c>
    </row>
    <row r="14" spans="2:20" ht="15.75" thickBot="1">
      <c r="B14" s="204" t="s">
        <v>91</v>
      </c>
      <c r="C14" s="212" t="s">
        <v>199</v>
      </c>
      <c r="D14" s="165" t="s">
        <v>112</v>
      </c>
      <c r="E14" s="167">
        <v>17</v>
      </c>
      <c r="F14" s="167">
        <f>IF(E14&lt;&gt;"",'Custos e ML'!$B$2,"")</f>
        <v>35</v>
      </c>
      <c r="G14" s="168">
        <f>IF(E14&lt;&gt;"",'Custos e ML'!$B$3,"")</f>
        <v>8.1999999999999993</v>
      </c>
      <c r="H14" s="168">
        <f>SUM(E14:G14)</f>
        <v>60.2</v>
      </c>
      <c r="I14" s="169">
        <f>IF(E14&lt;&gt;"",'Custos e ML'!$B$7,"")</f>
        <v>0.15</v>
      </c>
      <c r="J14" s="170">
        <f>H14/(1-SUM('Custos e ML'!$B$5:$B$6,I14))</f>
        <v>103.68676422261314</v>
      </c>
      <c r="K14" s="168">
        <f>SUM(E14:F14)/(1-SUM('Custos e ML'!$B$5:$B$6,I14))</f>
        <v>89.563317933154195</v>
      </c>
      <c r="L14" s="171">
        <v>120</v>
      </c>
      <c r="M14" s="194" t="s">
        <v>180</v>
      </c>
      <c r="P14" s="125">
        <f t="shared" ref="P14:P53" si="0">J14-H14</f>
        <v>43.486764222613132</v>
      </c>
      <c r="Q14" s="77">
        <f t="shared" ref="Q14:Q53" si="1">L14-H14</f>
        <v>59.8</v>
      </c>
      <c r="R14" s="72">
        <f t="shared" ref="R14:R53" si="2">IFERROR(IF(J14&lt;&gt;"",(L14-J14)/J14,""),"")</f>
        <v>0.15733190151794801</v>
      </c>
      <c r="S14" s="116">
        <f>IF(L14&lt;&gt;"",(L14-(L14*SUM('Custos e ML'!$B$5:$B$6))-H14)/L14,"")</f>
        <v>0.22892817059483725</v>
      </c>
      <c r="T14" s="126">
        <v>195</v>
      </c>
    </row>
    <row r="15" spans="2:20">
      <c r="B15" s="204" t="s">
        <v>91</v>
      </c>
      <c r="C15" s="212" t="s">
        <v>199</v>
      </c>
      <c r="D15" s="165" t="s">
        <v>113</v>
      </c>
      <c r="E15" s="167">
        <v>17.5</v>
      </c>
      <c r="F15" s="167">
        <f>IF(E15&lt;&gt;"",'Custos e ML'!$B$2,"")</f>
        <v>35</v>
      </c>
      <c r="G15" s="168">
        <f>IF(E15&lt;&gt;"",'Custos e ML'!$B$3,"")</f>
        <v>8.1999999999999993</v>
      </c>
      <c r="H15" s="168">
        <f t="shared" ref="H15:H77" si="3">SUM(E15:G15)</f>
        <v>60.7</v>
      </c>
      <c r="I15" s="169">
        <f>IF(E15&lt;&gt;"",'Custos e ML'!$B$7,"")</f>
        <v>0.15</v>
      </c>
      <c r="J15" s="170">
        <f>H15/(1-SUM('Custos e ML'!$B$5:$B$6,I15))</f>
        <v>104.54794997197038</v>
      </c>
      <c r="K15" s="168">
        <f>SUM(E15:F15)/(1-SUM('Custos e ML'!$B$5:$B$6,I15))</f>
        <v>90.424503682511443</v>
      </c>
      <c r="L15" s="171">
        <v>120</v>
      </c>
      <c r="M15" s="194" t="s">
        <v>180</v>
      </c>
      <c r="P15" s="125">
        <f t="shared" si="0"/>
        <v>43.84794997197038</v>
      </c>
      <c r="Q15" s="77">
        <f t="shared" si="1"/>
        <v>59.3</v>
      </c>
      <c r="R15" s="72">
        <f t="shared" si="2"/>
        <v>0.14779868980857452</v>
      </c>
      <c r="S15" s="116">
        <f>IF(L15&lt;&gt;"",(L15-(L15*SUM('Custos e ML'!$B$5:$B$6))-H15)/L15,"")</f>
        <v>0.2247615039281706</v>
      </c>
      <c r="T15" s="126">
        <v>195</v>
      </c>
    </row>
    <row r="16" spans="2:20">
      <c r="B16" s="204" t="s">
        <v>91</v>
      </c>
      <c r="C16" s="212" t="s">
        <v>199</v>
      </c>
      <c r="D16" s="165" t="s">
        <v>114</v>
      </c>
      <c r="E16" s="167">
        <v>7.0000000000000007E-2</v>
      </c>
      <c r="F16" s="167"/>
      <c r="G16" s="168"/>
      <c r="H16" s="168">
        <f t="shared" si="3"/>
        <v>7.0000000000000007E-2</v>
      </c>
      <c r="I16" s="169">
        <f>IF(E16&lt;&gt;"",'Custos e ML'!$B$7,"")</f>
        <v>0.15</v>
      </c>
      <c r="J16" s="170">
        <f>H16/(1-SUM('Custos e ML'!$B$5:$B$6,I16))</f>
        <v>0.12056600491001528</v>
      </c>
      <c r="K16" s="168">
        <f>SUM(E16:F16)/(1-SUM('Custos e ML'!$B$5:$B$6,I16))</f>
        <v>0.12056600491001528</v>
      </c>
      <c r="L16" s="171">
        <v>10</v>
      </c>
      <c r="M16" s="172" t="s">
        <v>245</v>
      </c>
      <c r="P16" s="125">
        <f t="shared" si="0"/>
        <v>5.0566004910015269E-2</v>
      </c>
      <c r="Q16" s="77">
        <f t="shared" si="1"/>
        <v>9.93</v>
      </c>
      <c r="R16" s="72">
        <f t="shared" si="2"/>
        <v>81.942119608786271</v>
      </c>
      <c r="S16" s="116">
        <f>IF(L16&lt;&gt;"",(L16-(L16*SUM('Custos e ML'!$B$5:$B$6))-H16)/L16,"")</f>
        <v>0.72359483726150398</v>
      </c>
      <c r="T16" s="126">
        <v>195</v>
      </c>
    </row>
    <row r="17" spans="2:20">
      <c r="B17" s="204" t="s">
        <v>91</v>
      </c>
      <c r="C17" s="212" t="s">
        <v>199</v>
      </c>
      <c r="D17" s="165" t="s">
        <v>115</v>
      </c>
      <c r="E17" s="167">
        <v>5.53</v>
      </c>
      <c r="F17" s="167">
        <f>IF(E17&lt;&gt;"",'Custos e ML'!$B$2,"")</f>
        <v>35</v>
      </c>
      <c r="G17" s="168">
        <f>IF(E17&lt;&gt;"",'Custos e ML'!$B$3,"")</f>
        <v>8.1999999999999993</v>
      </c>
      <c r="H17" s="168">
        <f t="shared" si="3"/>
        <v>48.730000000000004</v>
      </c>
      <c r="I17" s="169">
        <f>IF(E17&lt;&gt;"",'Custos e ML'!$B$7,"")</f>
        <v>0.15</v>
      </c>
      <c r="J17" s="170">
        <f>H17/(1-SUM('Custos e ML'!$B$5:$B$6,I17))</f>
        <v>83.931163132357781</v>
      </c>
      <c r="K17" s="168">
        <f>SUM(E17:F17)/(1-SUM('Custos e ML'!$B$5:$B$6,I17))</f>
        <v>69.807716842898841</v>
      </c>
      <c r="L17" s="171">
        <v>95</v>
      </c>
      <c r="M17" s="172" t="s">
        <v>180</v>
      </c>
      <c r="P17" s="125">
        <f t="shared" si="0"/>
        <v>35.201163132357777</v>
      </c>
      <c r="Q17" s="77">
        <f t="shared" si="1"/>
        <v>46.269999999999996</v>
      </c>
      <c r="R17" s="72">
        <f t="shared" si="2"/>
        <v>0.13187994130603053</v>
      </c>
      <c r="S17" s="116">
        <f>IF(L17&lt;&gt;"",(L17-(L17*SUM('Custos e ML'!$B$5:$B$6))-H17)/L17,"")</f>
        <v>0.21764746884045139</v>
      </c>
      <c r="T17" s="126"/>
    </row>
    <row r="18" spans="2:20">
      <c r="B18" s="204" t="s">
        <v>91</v>
      </c>
      <c r="C18" s="212" t="s">
        <v>199</v>
      </c>
      <c r="D18" s="219" t="s">
        <v>248</v>
      </c>
      <c r="E18" s="167">
        <v>9.34</v>
      </c>
      <c r="F18" s="167">
        <f>IF(E18&lt;&gt;"",'Custos e ML'!$B$2,"")</f>
        <v>35</v>
      </c>
      <c r="G18" s="168">
        <f>IF(E18&lt;&gt;"",'Custos e ML'!$B$3,"")</f>
        <v>8.1999999999999993</v>
      </c>
      <c r="H18" s="168">
        <f t="shared" si="3"/>
        <v>52.540000000000006</v>
      </c>
      <c r="I18" s="169">
        <f>IF(E18&lt;&gt;"",'Custos e ML'!$B$7,"")</f>
        <v>0.15</v>
      </c>
      <c r="J18" s="170">
        <f>H18/(1-SUM('Custos e ML'!$B$5:$B$6,I18))</f>
        <v>90.493398542460042</v>
      </c>
      <c r="K18" s="168">
        <f>SUM(E18:F18)/(1-SUM('Custos e ML'!$B$5:$B$6,I18))</f>
        <v>76.369952253001102</v>
      </c>
      <c r="L18" s="171">
        <v>100</v>
      </c>
      <c r="M18" s="172" t="s">
        <v>153</v>
      </c>
      <c r="P18" s="125">
        <f t="shared" si="0"/>
        <v>37.953398542460036</v>
      </c>
      <c r="Q18" s="77">
        <f t="shared" si="1"/>
        <v>47.459999999999994</v>
      </c>
      <c r="R18" s="72">
        <f t="shared" si="2"/>
        <v>0.10505298298725518</v>
      </c>
      <c r="S18" s="116">
        <f>IF(L18&lt;&gt;"",(L18-(L18*SUM('Custos e ML'!$B$5:$B$6))-H18)/L18,"")</f>
        <v>0.20519483726150398</v>
      </c>
      <c r="T18" s="126"/>
    </row>
    <row r="19" spans="2:20">
      <c r="B19" s="204" t="s">
        <v>91</v>
      </c>
      <c r="C19" s="212" t="s">
        <v>199</v>
      </c>
      <c r="D19" s="219" t="s">
        <v>249</v>
      </c>
      <c r="E19" s="167">
        <v>9.34</v>
      </c>
      <c r="F19" s="167">
        <f>IF(E19&lt;&gt;"",'Custos e ML'!$B$2,"")</f>
        <v>35</v>
      </c>
      <c r="G19" s="168">
        <f>IF(E19&lt;&gt;"",'Custos e ML'!$B$3,"")</f>
        <v>8.1999999999999993</v>
      </c>
      <c r="H19" s="168">
        <f t="shared" si="3"/>
        <v>52.540000000000006</v>
      </c>
      <c r="I19" s="169">
        <f>IF(E19&lt;&gt;"",'Custos e ML'!$B$7,"")</f>
        <v>0.15</v>
      </c>
      <c r="J19" s="170">
        <f>H19/(1-SUM('Custos e ML'!$B$5:$B$6,I19))</f>
        <v>90.493398542460042</v>
      </c>
      <c r="K19" s="168">
        <f>SUM(E19:F19)/(1-SUM('Custos e ML'!$B$5:$B$6,I19))</f>
        <v>76.369952253001102</v>
      </c>
      <c r="L19" s="171">
        <v>100</v>
      </c>
      <c r="M19" s="172" t="s">
        <v>153</v>
      </c>
      <c r="P19" s="125">
        <f t="shared" si="0"/>
        <v>37.953398542460036</v>
      </c>
      <c r="Q19" s="77">
        <f t="shared" si="1"/>
        <v>47.459999999999994</v>
      </c>
      <c r="R19" s="72">
        <f t="shared" si="2"/>
        <v>0.10505298298725518</v>
      </c>
      <c r="S19" s="116">
        <f>IF(L19&lt;&gt;"",(L19-(L19*SUM('Custos e ML'!$B$5:$B$6))-H19)/L19,"")</f>
        <v>0.20519483726150398</v>
      </c>
      <c r="T19" s="126"/>
    </row>
    <row r="20" spans="2:20">
      <c r="B20" s="204" t="s">
        <v>91</v>
      </c>
      <c r="C20" s="212" t="s">
        <v>199</v>
      </c>
      <c r="D20" s="165" t="s">
        <v>116</v>
      </c>
      <c r="E20" s="167">
        <v>17.5</v>
      </c>
      <c r="F20" s="167">
        <f>IF(E20&lt;&gt;"",'Custos e ML'!$B$2,"")</f>
        <v>35</v>
      </c>
      <c r="G20" s="168">
        <f>IF(E20&lt;&gt;"",'Custos e ML'!$B$3,"")</f>
        <v>8.1999999999999993</v>
      </c>
      <c r="H20" s="168">
        <f t="shared" si="3"/>
        <v>60.7</v>
      </c>
      <c r="I20" s="169">
        <f>IF(E20&lt;&gt;"",'Custos e ML'!$B$7,"")</f>
        <v>0.15</v>
      </c>
      <c r="J20" s="170">
        <f>H20/(1-SUM('Custos e ML'!$B$5:$B$6,I20))</f>
        <v>104.54794997197038</v>
      </c>
      <c r="K20" s="168">
        <f>SUM(E20:F20)/(1-SUM('Custos e ML'!$B$5:$B$6,I20))</f>
        <v>90.424503682511443</v>
      </c>
      <c r="L20" s="171">
        <v>135</v>
      </c>
      <c r="M20" s="172" t="s">
        <v>250</v>
      </c>
      <c r="P20" s="125">
        <f t="shared" si="0"/>
        <v>43.84794997197038</v>
      </c>
      <c r="Q20" s="77">
        <f t="shared" si="1"/>
        <v>74.3</v>
      </c>
      <c r="R20" s="72">
        <f t="shared" si="2"/>
        <v>0.29127352603464635</v>
      </c>
      <c r="S20" s="116">
        <f>IF(L20&lt;&gt;"",(L20-(L20*SUM('Custos e ML'!$B$5:$B$6))-H20)/L20,"")</f>
        <v>0.28096520763187433</v>
      </c>
      <c r="T20" s="126"/>
    </row>
    <row r="21" spans="2:20">
      <c r="B21" s="204" t="s">
        <v>91</v>
      </c>
      <c r="C21" s="212" t="s">
        <v>201</v>
      </c>
      <c r="D21" s="165" t="s">
        <v>111</v>
      </c>
      <c r="E21" s="167">
        <v>17.5</v>
      </c>
      <c r="F21" s="167">
        <f>IF(E21&lt;&gt;"",'Custos e ML'!$B$2,"")</f>
        <v>35</v>
      </c>
      <c r="G21" s="168">
        <f>IF(E21&lt;&gt;"",'Custos e ML'!$B$3,"")</f>
        <v>8.1999999999999993</v>
      </c>
      <c r="H21" s="168">
        <f t="shared" si="3"/>
        <v>60.7</v>
      </c>
      <c r="I21" s="169">
        <f>IF(E21&lt;&gt;"",'Custos e ML'!$B$7,"")</f>
        <v>0.15</v>
      </c>
      <c r="J21" s="170">
        <f>H21/(1-SUM('Custos e ML'!$B$5:$B$6,I21))</f>
        <v>104.54794997197038</v>
      </c>
      <c r="K21" s="168">
        <f>SUM(E21:F21)/(1-SUM('Custos e ML'!$B$5:$B$6,I21))</f>
        <v>90.424503682511443</v>
      </c>
      <c r="L21" s="171">
        <v>120</v>
      </c>
      <c r="M21" s="172" t="s">
        <v>180</v>
      </c>
      <c r="P21" s="125">
        <f t="shared" si="0"/>
        <v>43.84794997197038</v>
      </c>
      <c r="Q21" s="77">
        <f t="shared" si="1"/>
        <v>59.3</v>
      </c>
      <c r="R21" s="72">
        <f t="shared" si="2"/>
        <v>0.14779868980857452</v>
      </c>
      <c r="S21" s="116">
        <f>IF(L21&lt;&gt;"",(L21-(L21*SUM('Custos e ML'!$B$5:$B$6))-H21)/L21,"")</f>
        <v>0.2247615039281706</v>
      </c>
      <c r="T21" s="126"/>
    </row>
    <row r="22" spans="2:20">
      <c r="B22" s="204" t="s">
        <v>91</v>
      </c>
      <c r="C22" s="212" t="s">
        <v>201</v>
      </c>
      <c r="D22" s="165" t="s">
        <v>112</v>
      </c>
      <c r="E22" s="167">
        <v>17.5</v>
      </c>
      <c r="F22" s="167">
        <f>IF(E22&lt;&gt;"",'Custos e ML'!$B$2,"")</f>
        <v>35</v>
      </c>
      <c r="G22" s="168">
        <f>IF(E22&lt;&gt;"",'Custos e ML'!$B$3,"")</f>
        <v>8.1999999999999993</v>
      </c>
      <c r="H22" s="168">
        <f t="shared" si="3"/>
        <v>60.7</v>
      </c>
      <c r="I22" s="169">
        <f>IF(E22&lt;&gt;"",'Custos e ML'!$B$7,"")</f>
        <v>0.15</v>
      </c>
      <c r="J22" s="170">
        <f>H22/(1-SUM('Custos e ML'!$B$5:$B$6,I22))</f>
        <v>104.54794997197038</v>
      </c>
      <c r="K22" s="168">
        <f>SUM(E22:F22)/(1-SUM('Custos e ML'!$B$5:$B$6,I22))</f>
        <v>90.424503682511443</v>
      </c>
      <c r="L22" s="171">
        <v>120</v>
      </c>
      <c r="M22" s="172" t="s">
        <v>180</v>
      </c>
      <c r="P22" s="125">
        <f t="shared" si="0"/>
        <v>43.84794997197038</v>
      </c>
      <c r="Q22" s="77">
        <f t="shared" si="1"/>
        <v>59.3</v>
      </c>
      <c r="R22" s="72">
        <f t="shared" si="2"/>
        <v>0.14779868980857452</v>
      </c>
      <c r="S22" s="116">
        <f>IF(L22&lt;&gt;"",(L22-(L22*SUM('Custos e ML'!$B$5:$B$6))-H22)/L22,"")</f>
        <v>0.2247615039281706</v>
      </c>
      <c r="T22" s="126"/>
    </row>
    <row r="23" spans="2:20">
      <c r="B23" s="204" t="s">
        <v>91</v>
      </c>
      <c r="C23" s="212" t="s">
        <v>201</v>
      </c>
      <c r="D23" s="165" t="s">
        <v>113</v>
      </c>
      <c r="E23" s="167">
        <v>17.5</v>
      </c>
      <c r="F23" s="167">
        <f>IF(E23&lt;&gt;"",'Custos e ML'!$B$2,"")</f>
        <v>35</v>
      </c>
      <c r="G23" s="168">
        <f>IF(E23&lt;&gt;"",'Custos e ML'!$B$3,"")</f>
        <v>8.1999999999999993</v>
      </c>
      <c r="H23" s="168">
        <f t="shared" si="3"/>
        <v>60.7</v>
      </c>
      <c r="I23" s="169">
        <f>IF(E23&lt;&gt;"",'Custos e ML'!$B$7,"")</f>
        <v>0.15</v>
      </c>
      <c r="J23" s="170">
        <f>H23/(1-SUM('Custos e ML'!$B$5:$B$6,I23))</f>
        <v>104.54794997197038</v>
      </c>
      <c r="K23" s="168">
        <f>SUM(E23:F23)/(1-SUM('Custos e ML'!$B$5:$B$6,I23))</f>
        <v>90.424503682511443</v>
      </c>
      <c r="L23" s="171">
        <v>120</v>
      </c>
      <c r="M23" s="172" t="s">
        <v>180</v>
      </c>
      <c r="P23" s="125">
        <f t="shared" si="0"/>
        <v>43.84794997197038</v>
      </c>
      <c r="Q23" s="77">
        <f t="shared" si="1"/>
        <v>59.3</v>
      </c>
      <c r="R23" s="72">
        <f t="shared" si="2"/>
        <v>0.14779868980857452</v>
      </c>
      <c r="S23" s="116">
        <f>IF(L23&lt;&gt;"",(L23-(L23*SUM('Custos e ML'!$B$5:$B$6))-H23)/L23,"")</f>
        <v>0.2247615039281706</v>
      </c>
      <c r="T23" s="126"/>
    </row>
    <row r="24" spans="2:20">
      <c r="B24" s="204" t="s">
        <v>91</v>
      </c>
      <c r="C24" s="212" t="s">
        <v>201</v>
      </c>
      <c r="D24" s="165" t="s">
        <v>114</v>
      </c>
      <c r="E24" s="167">
        <v>7.0000000000000007E-2</v>
      </c>
      <c r="F24" s="167"/>
      <c r="G24" s="168"/>
      <c r="H24" s="168">
        <f>SUM(E24:G24)</f>
        <v>7.0000000000000007E-2</v>
      </c>
      <c r="I24" s="169">
        <f>IF(E24&lt;&gt;"",'Custos e ML'!$B$7,"")</f>
        <v>0.15</v>
      </c>
      <c r="J24" s="170">
        <f>H24/(1-SUM('Custos e ML'!$B$5:$B$6,I24))</f>
        <v>0.12056600491001528</v>
      </c>
      <c r="K24" s="168">
        <f>SUM(E24:F24)/(1-SUM('Custos e ML'!$B$5:$B$6,I24))</f>
        <v>0.12056600491001528</v>
      </c>
      <c r="L24" s="171">
        <v>10</v>
      </c>
      <c r="M24" s="172" t="s">
        <v>245</v>
      </c>
      <c r="P24" s="125">
        <f t="shared" si="0"/>
        <v>5.0566004910015269E-2</v>
      </c>
      <c r="Q24" s="77">
        <f t="shared" si="1"/>
        <v>9.93</v>
      </c>
      <c r="R24" s="72">
        <f t="shared" si="2"/>
        <v>81.942119608786271</v>
      </c>
      <c r="S24" s="116">
        <f>IF(L24&lt;&gt;"",(L24-(L24*SUM('Custos e ML'!$B$5:$B$6))-H24)/L24,"")</f>
        <v>0.72359483726150398</v>
      </c>
      <c r="T24" s="126"/>
    </row>
    <row r="25" spans="2:20">
      <c r="B25" s="204" t="s">
        <v>91</v>
      </c>
      <c r="C25" s="212" t="s">
        <v>201</v>
      </c>
      <c r="D25" s="165" t="s">
        <v>115</v>
      </c>
      <c r="E25" s="167">
        <v>5.53</v>
      </c>
      <c r="F25" s="167">
        <f>IF(E25&lt;&gt;"",'Custos e ML'!$B$2,"")</f>
        <v>35</v>
      </c>
      <c r="G25" s="168">
        <f>IF(E25&lt;&gt;"",'Custos e ML'!$B$3,"")</f>
        <v>8.1999999999999993</v>
      </c>
      <c r="H25" s="168">
        <f>SUM(E25:G25)</f>
        <v>48.730000000000004</v>
      </c>
      <c r="I25" s="169">
        <f>IF(E25&lt;&gt;"",'Custos e ML'!$B$7,"")</f>
        <v>0.15</v>
      </c>
      <c r="J25" s="170">
        <f>H25/(1-SUM('Custos e ML'!$B$5:$B$6,I25))</f>
        <v>83.931163132357781</v>
      </c>
      <c r="K25" s="168">
        <f>SUM(E25:F25)/(1-SUM('Custos e ML'!$B$5:$B$6,I25))</f>
        <v>69.807716842898841</v>
      </c>
      <c r="L25" s="171">
        <v>95</v>
      </c>
      <c r="M25" s="172" t="s">
        <v>180</v>
      </c>
      <c r="P25" s="125">
        <f t="shared" si="0"/>
        <v>35.201163132357777</v>
      </c>
      <c r="Q25" s="77">
        <f t="shared" si="1"/>
        <v>46.269999999999996</v>
      </c>
      <c r="R25" s="72">
        <f t="shared" si="2"/>
        <v>0.13187994130603053</v>
      </c>
      <c r="S25" s="116">
        <f>IF(L25&lt;&gt;"",(L25-(L25*SUM('Custos e ML'!$B$5:$B$6))-H25)/L25,"")</f>
        <v>0.21764746884045139</v>
      </c>
      <c r="T25" s="126"/>
    </row>
    <row r="26" spans="2:20">
      <c r="B26" s="204" t="s">
        <v>91</v>
      </c>
      <c r="C26" s="212" t="s">
        <v>201</v>
      </c>
      <c r="D26" s="165" t="s">
        <v>120</v>
      </c>
      <c r="E26" s="167">
        <v>9.34</v>
      </c>
      <c r="F26" s="167">
        <f>IF(E26&lt;&gt;"",'Custos e ML'!$B$2,"")</f>
        <v>35</v>
      </c>
      <c r="G26" s="168">
        <f>IF(E26&lt;&gt;"",'Custos e ML'!$B$3,"")</f>
        <v>8.1999999999999993</v>
      </c>
      <c r="H26" s="168">
        <f t="shared" si="3"/>
        <v>52.540000000000006</v>
      </c>
      <c r="I26" s="169">
        <f>IF(E26&lt;&gt;"",'Custos e ML'!$B$7,"")</f>
        <v>0.15</v>
      </c>
      <c r="J26" s="170">
        <f>H26/(1-SUM('Custos e ML'!$B$5:$B$6,I26))</f>
        <v>90.493398542460042</v>
      </c>
      <c r="K26" s="168">
        <f>SUM(E26:F26)/(1-SUM('Custos e ML'!$B$5:$B$6,I26))</f>
        <v>76.369952253001102</v>
      </c>
      <c r="L26" s="171">
        <v>110</v>
      </c>
      <c r="M26" s="172" t="s">
        <v>153</v>
      </c>
      <c r="P26" s="125">
        <f t="shared" si="0"/>
        <v>37.953398542460036</v>
      </c>
      <c r="Q26" s="77">
        <f t="shared" si="1"/>
        <v>57.459999999999994</v>
      </c>
      <c r="R26" s="72">
        <f t="shared" si="2"/>
        <v>0.2155582812859807</v>
      </c>
      <c r="S26" s="116">
        <f>IF(L26&lt;&gt;"",(L26-(L26*SUM('Custos e ML'!$B$5:$B$6))-H26)/L26,"")</f>
        <v>0.25295847362514029</v>
      </c>
      <c r="T26" s="126"/>
    </row>
    <row r="27" spans="2:20">
      <c r="B27" s="204" t="s">
        <v>91</v>
      </c>
      <c r="C27" s="212" t="s">
        <v>201</v>
      </c>
      <c r="D27" s="165" t="s">
        <v>247</v>
      </c>
      <c r="E27" s="167">
        <v>9.34</v>
      </c>
      <c r="F27" s="167">
        <f>IF(E27&lt;&gt;"",'Custos e ML'!$B$2,"")</f>
        <v>35</v>
      </c>
      <c r="G27" s="168">
        <f>IF(E27&lt;&gt;"",'Custos e ML'!$B$3,"")</f>
        <v>8.1999999999999993</v>
      </c>
      <c r="H27" s="168">
        <f t="shared" si="3"/>
        <v>52.540000000000006</v>
      </c>
      <c r="I27" s="169">
        <f>IF(E27&lt;&gt;"",'Custos e ML'!$B$7,"")</f>
        <v>0.15</v>
      </c>
      <c r="J27" s="170">
        <f>H27/(1-SUM('Custos e ML'!$B$5:$B$6,I27))</f>
        <v>90.493398542460042</v>
      </c>
      <c r="K27" s="168">
        <f>SUM(E27:F27)/(1-SUM('Custos e ML'!$B$5:$B$6,I27))</f>
        <v>76.369952253001102</v>
      </c>
      <c r="L27" s="171">
        <v>110</v>
      </c>
      <c r="M27" s="172" t="s">
        <v>153</v>
      </c>
      <c r="P27" s="125">
        <f t="shared" si="0"/>
        <v>37.953398542460036</v>
      </c>
      <c r="Q27" s="77">
        <f t="shared" si="1"/>
        <v>57.459999999999994</v>
      </c>
      <c r="R27" s="72">
        <f t="shared" si="2"/>
        <v>0.2155582812859807</v>
      </c>
      <c r="S27" s="116">
        <f>IF(L27&lt;&gt;"",(L27-(L27*SUM('Custos e ML'!$B$5:$B$6))-H27)/L27,"")</f>
        <v>0.25295847362514029</v>
      </c>
      <c r="T27" s="126"/>
    </row>
    <row r="28" spans="2:20">
      <c r="B28" s="204" t="s">
        <v>91</v>
      </c>
      <c r="C28" s="212" t="s">
        <v>201</v>
      </c>
      <c r="D28" s="165" t="s">
        <v>116</v>
      </c>
      <c r="E28" s="167">
        <v>17.5</v>
      </c>
      <c r="F28" s="167">
        <f>IF(E28&lt;&gt;"",'Custos e ML'!$B$2,"")</f>
        <v>35</v>
      </c>
      <c r="G28" s="168">
        <f>IF(E28&lt;&gt;"",'Custos e ML'!$B$3,"")</f>
        <v>8.1999999999999993</v>
      </c>
      <c r="H28" s="168">
        <f t="shared" si="3"/>
        <v>60.7</v>
      </c>
      <c r="I28" s="169">
        <f>IF(E28&lt;&gt;"",'Custos e ML'!$B$7,"")</f>
        <v>0.15</v>
      </c>
      <c r="J28" s="170">
        <f>H28/(1-SUM('Custos e ML'!$B$5:$B$6,I28))</f>
        <v>104.54794997197038</v>
      </c>
      <c r="K28" s="168">
        <f>SUM(E28:F28)/(1-SUM('Custos e ML'!$B$5:$B$6,I28))</f>
        <v>90.424503682511443</v>
      </c>
      <c r="L28" s="171">
        <v>140</v>
      </c>
      <c r="M28" s="172" t="s">
        <v>250</v>
      </c>
      <c r="P28" s="125">
        <f t="shared" si="0"/>
        <v>43.84794997197038</v>
      </c>
      <c r="Q28" s="77">
        <f t="shared" si="1"/>
        <v>79.3</v>
      </c>
      <c r="R28" s="72">
        <f t="shared" si="2"/>
        <v>0.33909847144333694</v>
      </c>
      <c r="S28" s="116">
        <f>IF(L28&lt;&gt;"",(L28-(L28*SUM('Custos e ML'!$B$5:$B$6))-H28)/L28,"")</f>
        <v>0.29702340869007537</v>
      </c>
      <c r="T28" s="126"/>
    </row>
    <row r="29" spans="2:20">
      <c r="B29" s="204" t="s">
        <v>91</v>
      </c>
      <c r="C29" s="212" t="s">
        <v>202</v>
      </c>
      <c r="D29" s="165" t="s">
        <v>111</v>
      </c>
      <c r="E29" s="167">
        <v>17.5</v>
      </c>
      <c r="F29" s="167">
        <f>IF(E29&lt;&gt;"",'Custos e ML'!$B$2,"")</f>
        <v>35</v>
      </c>
      <c r="G29" s="168">
        <f>IF(E29&lt;&gt;"",'Custos e ML'!$B$3,"")</f>
        <v>8.1999999999999993</v>
      </c>
      <c r="H29" s="168">
        <f t="shared" si="3"/>
        <v>60.7</v>
      </c>
      <c r="I29" s="169">
        <f>IF(E29&lt;&gt;"",'Custos e ML'!$B$7,"")</f>
        <v>0.15</v>
      </c>
      <c r="J29" s="170">
        <f>H29/(1-SUM('Custos e ML'!$B$5:$B$6,I29))</f>
        <v>104.54794997197038</v>
      </c>
      <c r="K29" s="168">
        <f>SUM(E29:F29)/(1-SUM('Custos e ML'!$B$5:$B$6,I29))</f>
        <v>90.424503682511443</v>
      </c>
      <c r="L29" s="171">
        <v>120</v>
      </c>
      <c r="M29" s="172" t="s">
        <v>180</v>
      </c>
      <c r="P29" s="125">
        <f t="shared" si="0"/>
        <v>43.84794997197038</v>
      </c>
      <c r="Q29" s="77">
        <f t="shared" si="1"/>
        <v>59.3</v>
      </c>
      <c r="R29" s="72">
        <f t="shared" si="2"/>
        <v>0.14779868980857452</v>
      </c>
      <c r="S29" s="116">
        <f>IF(L29&lt;&gt;"",(L29-(L29*SUM('Custos e ML'!$B$5:$B$6))-H29)/L29,"")</f>
        <v>0.2247615039281706</v>
      </c>
      <c r="T29" s="126"/>
    </row>
    <row r="30" spans="2:20">
      <c r="B30" s="204" t="s">
        <v>91</v>
      </c>
      <c r="C30" s="212" t="s">
        <v>202</v>
      </c>
      <c r="D30" s="165" t="s">
        <v>112</v>
      </c>
      <c r="E30" s="167">
        <v>17.5</v>
      </c>
      <c r="F30" s="167">
        <f>IF(E30&lt;&gt;"",'Custos e ML'!$B$2,"")</f>
        <v>35</v>
      </c>
      <c r="G30" s="168">
        <f>IF(E30&lt;&gt;"",'Custos e ML'!$B$3,"")</f>
        <v>8.1999999999999993</v>
      </c>
      <c r="H30" s="168">
        <f t="shared" si="3"/>
        <v>60.7</v>
      </c>
      <c r="I30" s="169">
        <f>IF(E30&lt;&gt;"",'Custos e ML'!$B$7,"")</f>
        <v>0.15</v>
      </c>
      <c r="J30" s="170">
        <f>H30/(1-SUM('Custos e ML'!$B$5:$B$6,I30))</f>
        <v>104.54794997197038</v>
      </c>
      <c r="K30" s="168">
        <f>SUM(E30:F30)/(1-SUM('Custos e ML'!$B$5:$B$6,I30))</f>
        <v>90.424503682511443</v>
      </c>
      <c r="L30" s="171">
        <v>120</v>
      </c>
      <c r="M30" s="172" t="s">
        <v>180</v>
      </c>
      <c r="P30" s="125">
        <f t="shared" si="0"/>
        <v>43.84794997197038</v>
      </c>
      <c r="Q30" s="77">
        <f t="shared" si="1"/>
        <v>59.3</v>
      </c>
      <c r="R30" s="72">
        <f t="shared" si="2"/>
        <v>0.14779868980857452</v>
      </c>
      <c r="S30" s="116">
        <f>IF(L30&lt;&gt;"",(L30-(L30*SUM('Custos e ML'!$B$5:$B$6))-H30)/L30,"")</f>
        <v>0.2247615039281706</v>
      </c>
      <c r="T30" s="126"/>
    </row>
    <row r="31" spans="2:20">
      <c r="B31" s="204" t="s">
        <v>91</v>
      </c>
      <c r="C31" s="212" t="s">
        <v>202</v>
      </c>
      <c r="D31" s="165" t="s">
        <v>113</v>
      </c>
      <c r="E31" s="167">
        <v>17.5</v>
      </c>
      <c r="F31" s="167">
        <f>IF(E31&lt;&gt;"",'Custos e ML'!$B$2,"")</f>
        <v>35</v>
      </c>
      <c r="G31" s="168">
        <f>IF(E31&lt;&gt;"",'Custos e ML'!$B$3,"")</f>
        <v>8.1999999999999993</v>
      </c>
      <c r="H31" s="168">
        <f t="shared" si="3"/>
        <v>60.7</v>
      </c>
      <c r="I31" s="169">
        <f>IF(E31&lt;&gt;"",'Custos e ML'!$B$7,"")</f>
        <v>0.15</v>
      </c>
      <c r="J31" s="170">
        <f>H31/(1-SUM('Custos e ML'!$B$5:$B$6,I31))</f>
        <v>104.54794997197038</v>
      </c>
      <c r="K31" s="168">
        <f>SUM(E31:F31)/(1-SUM('Custos e ML'!$B$5:$B$6,I31))</f>
        <v>90.424503682511443</v>
      </c>
      <c r="L31" s="171">
        <v>120</v>
      </c>
      <c r="M31" s="172" t="s">
        <v>180</v>
      </c>
      <c r="P31" s="125">
        <f t="shared" si="0"/>
        <v>43.84794997197038</v>
      </c>
      <c r="Q31" s="77">
        <f t="shared" si="1"/>
        <v>59.3</v>
      </c>
      <c r="R31" s="72">
        <f t="shared" si="2"/>
        <v>0.14779868980857452</v>
      </c>
      <c r="S31" s="116">
        <f>IF(L31&lt;&gt;"",(L31-(L31*SUM('Custos e ML'!$B$5:$B$6))-H31)/L31,"")</f>
        <v>0.2247615039281706</v>
      </c>
      <c r="T31" s="126"/>
    </row>
    <row r="32" spans="2:20">
      <c r="B32" s="204" t="s">
        <v>91</v>
      </c>
      <c r="C32" s="212" t="s">
        <v>202</v>
      </c>
      <c r="D32" s="165" t="s">
        <v>114</v>
      </c>
      <c r="E32" s="167">
        <v>7.0000000000000007E-2</v>
      </c>
      <c r="F32" s="167"/>
      <c r="G32" s="168"/>
      <c r="H32" s="168">
        <f>SUM(E32:G32)</f>
        <v>7.0000000000000007E-2</v>
      </c>
      <c r="I32" s="169">
        <f>IF(E32&lt;&gt;"",'Custos e ML'!$B$7,"")</f>
        <v>0.15</v>
      </c>
      <c r="J32" s="170">
        <f>H32/(1-SUM('Custos e ML'!$B$5:$B$6,I32))</f>
        <v>0.12056600491001528</v>
      </c>
      <c r="K32" s="168">
        <f>SUM(E32:F32)/(1-SUM('Custos e ML'!$B$5:$B$6,I32))</f>
        <v>0.12056600491001528</v>
      </c>
      <c r="L32" s="171">
        <v>10</v>
      </c>
      <c r="M32" s="172" t="s">
        <v>245</v>
      </c>
      <c r="P32" s="125">
        <f t="shared" si="0"/>
        <v>5.0566004910015269E-2</v>
      </c>
      <c r="Q32" s="77">
        <f t="shared" si="1"/>
        <v>9.93</v>
      </c>
      <c r="R32" s="72">
        <f t="shared" si="2"/>
        <v>81.942119608786271</v>
      </c>
      <c r="S32" s="116">
        <f>IF(L32&lt;&gt;"",(L32-(L32*SUM('Custos e ML'!$B$5:$B$6))-H32)/L32,"")</f>
        <v>0.72359483726150398</v>
      </c>
      <c r="T32" s="126"/>
    </row>
    <row r="33" spans="2:20">
      <c r="B33" s="204" t="s">
        <v>91</v>
      </c>
      <c r="C33" s="212" t="s">
        <v>202</v>
      </c>
      <c r="D33" s="165" t="s">
        <v>115</v>
      </c>
      <c r="E33" s="167">
        <v>5.53</v>
      </c>
      <c r="F33" s="167">
        <f>IF(E33&lt;&gt;"",'Custos e ML'!$B$2,"")</f>
        <v>35</v>
      </c>
      <c r="G33" s="168">
        <f>IF(E33&lt;&gt;"",'Custos e ML'!$B$3,"")</f>
        <v>8.1999999999999993</v>
      </c>
      <c r="H33" s="168">
        <f t="shared" si="3"/>
        <v>48.730000000000004</v>
      </c>
      <c r="I33" s="169">
        <f>IF(E33&lt;&gt;"",'Custos e ML'!$B$7,"")</f>
        <v>0.15</v>
      </c>
      <c r="J33" s="170">
        <f>H33/(1-SUM('Custos e ML'!$B$5:$B$6,I33))</f>
        <v>83.931163132357781</v>
      </c>
      <c r="K33" s="168">
        <f>SUM(E33:F33)/(1-SUM('Custos e ML'!$B$5:$B$6,I33))</f>
        <v>69.807716842898841</v>
      </c>
      <c r="L33" s="171">
        <v>110</v>
      </c>
      <c r="M33" s="172" t="s">
        <v>180</v>
      </c>
      <c r="P33" s="125">
        <f t="shared" si="0"/>
        <v>35.201163132357777</v>
      </c>
      <c r="Q33" s="77">
        <f t="shared" si="1"/>
        <v>61.269999999999996</v>
      </c>
      <c r="R33" s="72">
        <f t="shared" si="2"/>
        <v>0.31059782677540376</v>
      </c>
      <c r="S33" s="116">
        <f>IF(L33&lt;&gt;"",(L33-(L33*SUM('Custos e ML'!$B$5:$B$6))-H33)/L33,"")</f>
        <v>0.28759483726150398</v>
      </c>
      <c r="T33" s="126"/>
    </row>
    <row r="34" spans="2:20">
      <c r="B34" s="204" t="s">
        <v>91</v>
      </c>
      <c r="C34" s="212" t="s">
        <v>202</v>
      </c>
      <c r="D34" s="165" t="s">
        <v>120</v>
      </c>
      <c r="E34" s="167">
        <v>9.34</v>
      </c>
      <c r="F34" s="167">
        <f>IF(E34&lt;&gt;"",'Custos e ML'!$B$2,"")</f>
        <v>35</v>
      </c>
      <c r="G34" s="168">
        <f>IF(E34&lt;&gt;"",'Custos e ML'!$B$3,"")</f>
        <v>8.1999999999999993</v>
      </c>
      <c r="H34" s="168">
        <f t="shared" si="3"/>
        <v>52.540000000000006</v>
      </c>
      <c r="I34" s="169">
        <f>IF(E34&lt;&gt;"",'Custos e ML'!$B$7,"")</f>
        <v>0.15</v>
      </c>
      <c r="J34" s="170">
        <f>H34/(1-SUM('Custos e ML'!$B$5:$B$6,I34))</f>
        <v>90.493398542460042</v>
      </c>
      <c r="K34" s="168">
        <f>SUM(E34:F34)/(1-SUM('Custos e ML'!$B$5:$B$6,I34))</f>
        <v>76.369952253001102</v>
      </c>
      <c r="L34" s="171">
        <v>115</v>
      </c>
      <c r="M34" s="172" t="s">
        <v>153</v>
      </c>
      <c r="P34" s="125">
        <f t="shared" si="0"/>
        <v>37.953398542460036</v>
      </c>
      <c r="Q34" s="77">
        <f t="shared" si="1"/>
        <v>62.459999999999994</v>
      </c>
      <c r="R34" s="72">
        <f t="shared" si="2"/>
        <v>0.27081093043534343</v>
      </c>
      <c r="S34" s="116">
        <f>IF(L34&lt;&gt;"",(L34-(L34*SUM('Custos e ML'!$B$5:$B$6))-H34)/L34,"")</f>
        <v>0.27372527204411262</v>
      </c>
      <c r="T34" s="126"/>
    </row>
    <row r="35" spans="2:20">
      <c r="B35" s="204" t="s">
        <v>91</v>
      </c>
      <c r="C35" s="212" t="s">
        <v>202</v>
      </c>
      <c r="D35" s="165" t="s">
        <v>247</v>
      </c>
      <c r="E35" s="167">
        <v>9.34</v>
      </c>
      <c r="F35" s="167">
        <f>IF(E35&lt;&gt;"",'Custos e ML'!$B$2,"")</f>
        <v>35</v>
      </c>
      <c r="G35" s="168">
        <f>IF(E35&lt;&gt;"",'Custos e ML'!$B$3,"")</f>
        <v>8.1999999999999993</v>
      </c>
      <c r="H35" s="168">
        <f t="shared" si="3"/>
        <v>52.540000000000006</v>
      </c>
      <c r="I35" s="169">
        <f>IF(E35&lt;&gt;"",'Custos e ML'!$B$7,"")</f>
        <v>0.15</v>
      </c>
      <c r="J35" s="170">
        <f>H35/(1-SUM('Custos e ML'!$B$5:$B$6,I35))</f>
        <v>90.493398542460042</v>
      </c>
      <c r="K35" s="168">
        <f>SUM(E35:F35)/(1-SUM('Custos e ML'!$B$5:$B$6,I35))</f>
        <v>76.369952253001102</v>
      </c>
      <c r="L35" s="171">
        <v>115</v>
      </c>
      <c r="M35" s="172" t="s">
        <v>153</v>
      </c>
      <c r="P35" s="125">
        <f t="shared" si="0"/>
        <v>37.953398542460036</v>
      </c>
      <c r="Q35" s="77">
        <f t="shared" si="1"/>
        <v>62.459999999999994</v>
      </c>
      <c r="R35" s="72">
        <f t="shared" si="2"/>
        <v>0.27081093043534343</v>
      </c>
      <c r="S35" s="116">
        <f>IF(L35&lt;&gt;"",(L35-(L35*SUM('Custos e ML'!$B$5:$B$6))-H35)/L35,"")</f>
        <v>0.27372527204411262</v>
      </c>
      <c r="T35" s="126"/>
    </row>
    <row r="36" spans="2:20">
      <c r="B36" s="204" t="s">
        <v>91</v>
      </c>
      <c r="C36" s="212" t="s">
        <v>202</v>
      </c>
      <c r="D36" s="165" t="s">
        <v>116</v>
      </c>
      <c r="E36" s="167">
        <v>17.5</v>
      </c>
      <c r="F36" s="167">
        <f>IF(E36&lt;&gt;"",'Custos e ML'!$B$2,"")</f>
        <v>35</v>
      </c>
      <c r="G36" s="168">
        <f>IF(E36&lt;&gt;"",'Custos e ML'!$B$3,"")</f>
        <v>8.1999999999999993</v>
      </c>
      <c r="H36" s="168">
        <f t="shared" si="3"/>
        <v>60.7</v>
      </c>
      <c r="I36" s="169">
        <f>IF(E36&lt;&gt;"",'Custos e ML'!$B$7,"")</f>
        <v>0.15</v>
      </c>
      <c r="J36" s="170">
        <f>H36/(1-SUM('Custos e ML'!$B$5:$B$6,I36))</f>
        <v>104.54794997197038</v>
      </c>
      <c r="K36" s="168">
        <f>SUM(E36:F36)/(1-SUM('Custos e ML'!$B$5:$B$6,I36))</f>
        <v>90.424503682511443</v>
      </c>
      <c r="L36" s="171">
        <v>145</v>
      </c>
      <c r="M36" s="172" t="s">
        <v>250</v>
      </c>
      <c r="P36" s="125">
        <f t="shared" si="0"/>
        <v>43.84794997197038</v>
      </c>
      <c r="Q36" s="77">
        <f t="shared" si="1"/>
        <v>84.3</v>
      </c>
      <c r="R36" s="72">
        <f t="shared" si="2"/>
        <v>0.38692341685202752</v>
      </c>
      <c r="S36" s="116">
        <f>IF(L36&lt;&gt;"",(L36-(L36*SUM('Custos e ML'!$B$5:$B$6))-H36)/L36,"")</f>
        <v>0.31197414760633152</v>
      </c>
      <c r="T36" s="126"/>
    </row>
    <row r="37" spans="2:20">
      <c r="B37" s="204" t="s">
        <v>65</v>
      </c>
      <c r="C37" s="212" t="s">
        <v>123</v>
      </c>
      <c r="D37" s="201" t="s">
        <v>124</v>
      </c>
      <c r="E37" s="167">
        <v>7.0000000000000007E-2</v>
      </c>
      <c r="F37" s="167"/>
      <c r="G37" s="168"/>
      <c r="H37" s="168">
        <f t="shared" si="3"/>
        <v>7.0000000000000007E-2</v>
      </c>
      <c r="I37" s="169">
        <f>IF(E37&lt;&gt;"",'Custos e ML'!$B$7,"")</f>
        <v>0.15</v>
      </c>
      <c r="J37" s="170">
        <f>H37/(1-SUM('Custos e ML'!$B$5:$B$6,I37))</f>
        <v>0.12056600491001528</v>
      </c>
      <c r="K37" s="168">
        <f>SUM(E37:F37)/(1-SUM('Custos e ML'!$B$5:$B$6,I37))</f>
        <v>0.12056600491001528</v>
      </c>
      <c r="L37" s="171">
        <v>10</v>
      </c>
      <c r="M37" s="172" t="s">
        <v>245</v>
      </c>
      <c r="P37" s="125">
        <f t="shared" si="0"/>
        <v>5.0566004910015269E-2</v>
      </c>
      <c r="Q37" s="77">
        <f t="shared" si="1"/>
        <v>9.93</v>
      </c>
      <c r="R37" s="72">
        <f t="shared" si="2"/>
        <v>81.942119608786271</v>
      </c>
      <c r="S37" s="116">
        <f>IF(L37&lt;&gt;"",(L37-(L37*SUM('Custos e ML'!$B$5:$B$6))-H37)/L37,"")</f>
        <v>0.72359483726150398</v>
      </c>
      <c r="T37" s="126"/>
    </row>
    <row r="38" spans="2:20">
      <c r="B38" s="204" t="s">
        <v>65</v>
      </c>
      <c r="C38" s="212" t="s">
        <v>123</v>
      </c>
      <c r="D38" s="201" t="s">
        <v>125</v>
      </c>
      <c r="E38" s="167">
        <v>7.0000000000000007E-2</v>
      </c>
      <c r="F38" s="167"/>
      <c r="G38" s="168"/>
      <c r="H38" s="168">
        <f t="shared" si="3"/>
        <v>7.0000000000000007E-2</v>
      </c>
      <c r="I38" s="169">
        <f>IF(E38&lt;&gt;"",'Custos e ML'!$B$7,"")</f>
        <v>0.15</v>
      </c>
      <c r="J38" s="170">
        <f>H38/(1-SUM('Custos e ML'!$B$5:$B$6,I38))</f>
        <v>0.12056600491001528</v>
      </c>
      <c r="K38" s="168">
        <f>SUM(E38:F38)/(1-SUM('Custos e ML'!$B$5:$B$6,I38))</f>
        <v>0.12056600491001528</v>
      </c>
      <c r="L38" s="171">
        <v>10</v>
      </c>
      <c r="M38" s="172" t="s">
        <v>245</v>
      </c>
      <c r="P38" s="125">
        <f t="shared" si="0"/>
        <v>5.0566004910015269E-2</v>
      </c>
      <c r="Q38" s="77">
        <f t="shared" si="1"/>
        <v>9.93</v>
      </c>
      <c r="R38" s="72">
        <f t="shared" si="2"/>
        <v>81.942119608786271</v>
      </c>
      <c r="S38" s="116">
        <f>IF(L38&lt;&gt;"",(L38-(L38*SUM('Custos e ML'!$B$5:$B$6))-H38)/L38,"")</f>
        <v>0.72359483726150398</v>
      </c>
      <c r="T38" s="126"/>
    </row>
    <row r="39" spans="2:20">
      <c r="B39" s="204" t="s">
        <v>65</v>
      </c>
      <c r="C39" s="212" t="s">
        <v>123</v>
      </c>
      <c r="D39" s="201" t="s">
        <v>126</v>
      </c>
      <c r="E39" s="167">
        <v>7.0000000000000007E-2</v>
      </c>
      <c r="F39" s="167"/>
      <c r="G39" s="168"/>
      <c r="H39" s="168">
        <f t="shared" si="3"/>
        <v>7.0000000000000007E-2</v>
      </c>
      <c r="I39" s="169">
        <f>IF(E39&lt;&gt;"",'Custos e ML'!$B$7,"")</f>
        <v>0.15</v>
      </c>
      <c r="J39" s="170">
        <f>H39/(1-SUM('Custos e ML'!$B$5:$B$6,I39))</f>
        <v>0.12056600491001528</v>
      </c>
      <c r="K39" s="168">
        <f>SUM(E39:F39)/(1-SUM('Custos e ML'!$B$5:$B$6,I39))</f>
        <v>0.12056600491001528</v>
      </c>
      <c r="L39" s="171">
        <v>10</v>
      </c>
      <c r="M39" s="172" t="s">
        <v>245</v>
      </c>
      <c r="P39" s="125">
        <f t="shared" si="0"/>
        <v>5.0566004910015269E-2</v>
      </c>
      <c r="Q39" s="77">
        <f t="shared" si="1"/>
        <v>9.93</v>
      </c>
      <c r="R39" s="72">
        <f t="shared" si="2"/>
        <v>81.942119608786271</v>
      </c>
      <c r="S39" s="116">
        <f>IF(L39&lt;&gt;"",(L39-(L39*SUM('Custos e ML'!$B$5:$B$6))-H39)/L39,"")</f>
        <v>0.72359483726150398</v>
      </c>
      <c r="T39" s="126"/>
    </row>
    <row r="40" spans="2:20">
      <c r="B40" s="204" t="s">
        <v>65</v>
      </c>
      <c r="C40" s="212" t="s">
        <v>123</v>
      </c>
      <c r="D40" s="165" t="s">
        <v>114</v>
      </c>
      <c r="E40" s="167">
        <v>7.0000000000000007E-2</v>
      </c>
      <c r="F40" s="167"/>
      <c r="G40" s="168"/>
      <c r="H40" s="168">
        <f>SUM(E40:G40)</f>
        <v>7.0000000000000007E-2</v>
      </c>
      <c r="I40" s="169">
        <f>IF(E40&lt;&gt;"",'Custos e ML'!$B$7,"")</f>
        <v>0.15</v>
      </c>
      <c r="J40" s="170">
        <f>H40/(1-SUM('Custos e ML'!$B$5:$B$6,I40))</f>
        <v>0.12056600491001528</v>
      </c>
      <c r="K40" s="168">
        <f>SUM(E40:F40)/(1-SUM('Custos e ML'!$B$5:$B$6,I40))</f>
        <v>0.12056600491001528</v>
      </c>
      <c r="L40" s="171">
        <v>10</v>
      </c>
      <c r="M40" s="172" t="s">
        <v>245</v>
      </c>
      <c r="P40" s="125">
        <f t="shared" si="0"/>
        <v>5.0566004910015269E-2</v>
      </c>
      <c r="Q40" s="77">
        <f t="shared" si="1"/>
        <v>9.93</v>
      </c>
      <c r="R40" s="72">
        <f t="shared" si="2"/>
        <v>81.942119608786271</v>
      </c>
      <c r="S40" s="116">
        <f>IF(L40&lt;&gt;"",(L40-(L40*SUM('Custos e ML'!$B$5:$B$6))-H40)/L40,"")</f>
        <v>0.72359483726150398</v>
      </c>
      <c r="T40" s="126"/>
    </row>
    <row r="41" spans="2:20">
      <c r="B41" s="204" t="s">
        <v>65</v>
      </c>
      <c r="C41" s="212" t="s">
        <v>123</v>
      </c>
      <c r="D41" s="201" t="s">
        <v>121</v>
      </c>
      <c r="E41" s="167">
        <v>5.53</v>
      </c>
      <c r="F41" s="167">
        <f>IF(E41&lt;&gt;"",'Custos e ML'!$B$2,"")</f>
        <v>35</v>
      </c>
      <c r="G41" s="168">
        <f>IF(E41&lt;&gt;"",'Custos e ML'!$B$3,"")</f>
        <v>8.1999999999999993</v>
      </c>
      <c r="H41" s="168">
        <f t="shared" si="3"/>
        <v>48.730000000000004</v>
      </c>
      <c r="I41" s="169">
        <f>IF(E41&lt;&gt;"",'Custos e ML'!$B$7,"")</f>
        <v>0.15</v>
      </c>
      <c r="J41" s="170">
        <f>H41/(1-SUM('Custos e ML'!$B$5:$B$6,I41))</f>
        <v>83.931163132357781</v>
      </c>
      <c r="K41" s="168">
        <f>SUM(E41:F41)/(1-SUM('Custos e ML'!$B$5:$B$6,I41))</f>
        <v>69.807716842898841</v>
      </c>
      <c r="L41" s="171">
        <v>110</v>
      </c>
      <c r="M41" s="172" t="s">
        <v>180</v>
      </c>
      <c r="P41" s="125">
        <f t="shared" si="0"/>
        <v>35.201163132357777</v>
      </c>
      <c r="Q41" s="77">
        <f t="shared" si="1"/>
        <v>61.269999999999996</v>
      </c>
      <c r="R41" s="72">
        <f t="shared" si="2"/>
        <v>0.31059782677540376</v>
      </c>
      <c r="S41" s="116">
        <f>IF(L41&lt;&gt;"",(L41-(L41*SUM('Custos e ML'!$B$5:$B$6))-H41)/L41,"")</f>
        <v>0.28759483726150398</v>
      </c>
      <c r="T41" s="126"/>
    </row>
    <row r="42" spans="2:20">
      <c r="B42" s="204" t="s">
        <v>65</v>
      </c>
      <c r="C42" s="212" t="s">
        <v>123</v>
      </c>
      <c r="D42" s="220" t="s">
        <v>120</v>
      </c>
      <c r="E42" s="167">
        <v>26.3</v>
      </c>
      <c r="F42" s="167">
        <f>IF(E42&lt;&gt;"",'Custos e ML'!$B$2,"")</f>
        <v>35</v>
      </c>
      <c r="G42" s="168">
        <f>IF(E42&lt;&gt;"",'Custos e ML'!$B$3,"")</f>
        <v>8.1999999999999993</v>
      </c>
      <c r="H42" s="168">
        <f t="shared" si="3"/>
        <v>69.5</v>
      </c>
      <c r="I42" s="169">
        <f>IF(E42&lt;&gt;"",'Custos e ML'!$B$7,"")</f>
        <v>0.15</v>
      </c>
      <c r="J42" s="170">
        <f>H42/(1-SUM('Custos e ML'!$B$5:$B$6,I42))</f>
        <v>119.70481916065802</v>
      </c>
      <c r="K42" s="168">
        <f>SUM(E42:F42)/(1-SUM('Custos e ML'!$B$5:$B$6,I42))</f>
        <v>105.58137287119908</v>
      </c>
      <c r="L42" s="171">
        <v>150</v>
      </c>
      <c r="M42" s="172" t="s">
        <v>153</v>
      </c>
      <c r="P42" s="125">
        <f t="shared" si="0"/>
        <v>50.204819160658019</v>
      </c>
      <c r="Q42" s="77">
        <f t="shared" si="1"/>
        <v>80.5</v>
      </c>
      <c r="R42" s="72">
        <f t="shared" si="2"/>
        <v>0.25308238257878546</v>
      </c>
      <c r="S42" s="116">
        <f>IF(L42&lt;&gt;"",(L42-(L42*SUM('Custos e ML'!$B$5:$B$6))-H42)/L42,"")</f>
        <v>0.26726150392817072</v>
      </c>
      <c r="T42" s="126"/>
    </row>
    <row r="43" spans="2:20">
      <c r="B43" s="204" t="s">
        <v>65</v>
      </c>
      <c r="C43" s="212" t="s">
        <v>123</v>
      </c>
      <c r="D43" s="220" t="s">
        <v>116</v>
      </c>
      <c r="E43" s="167"/>
      <c r="F43" s="167" t="str">
        <f>IF(E43&lt;&gt;"",'Custos e ML'!$B$2,"")</f>
        <v/>
      </c>
      <c r="G43" s="168" t="str">
        <f>IF(E43&lt;&gt;"",'Custos e ML'!$B$3,"")</f>
        <v/>
      </c>
      <c r="H43" s="168">
        <f t="shared" si="3"/>
        <v>0</v>
      </c>
      <c r="I43" s="169" t="str">
        <f>IF(E43&lt;&gt;"",'Custos e ML'!$B$7,"")</f>
        <v/>
      </c>
      <c r="J43" s="170">
        <f>H43/(1-SUM('Custos e ML'!$B$5:$B$6,I43))</f>
        <v>0</v>
      </c>
      <c r="K43" s="168">
        <f>SUM(E43:F43)/(1-SUM('Custos e ML'!$B$5:$B$6,I43))</f>
        <v>0</v>
      </c>
      <c r="L43" s="171">
        <v>185</v>
      </c>
      <c r="M43" s="172" t="s">
        <v>250</v>
      </c>
      <c r="P43" s="125">
        <f t="shared" si="0"/>
        <v>0</v>
      </c>
      <c r="Q43" s="77">
        <f t="shared" si="1"/>
        <v>185</v>
      </c>
      <c r="R43" s="72" t="str">
        <f t="shared" si="2"/>
        <v/>
      </c>
      <c r="S43" s="116">
        <f>IF(L43&lt;&gt;"",(L43-(L43*SUM('Custos e ML'!$B$5:$B$6))-H43)/L43,"")</f>
        <v>0.73059483726150398</v>
      </c>
      <c r="T43" s="126"/>
    </row>
    <row r="44" spans="2:20">
      <c r="B44" s="204" t="s">
        <v>66</v>
      </c>
      <c r="C44" s="212" t="s">
        <v>127</v>
      </c>
      <c r="D44" s="220" t="s">
        <v>111</v>
      </c>
      <c r="E44" s="167"/>
      <c r="F44" s="167" t="str">
        <f>IF(E44&lt;&gt;"",'Custos e ML'!$B$2,"")</f>
        <v/>
      </c>
      <c r="G44" s="168" t="str">
        <f>IF(E44&lt;&gt;"",'Custos e ML'!$B$3,"")</f>
        <v/>
      </c>
      <c r="H44" s="168">
        <f t="shared" si="3"/>
        <v>0</v>
      </c>
      <c r="I44" s="169" t="str">
        <f>IF(E44&lt;&gt;"",'Custos e ML'!$B$7,"")</f>
        <v/>
      </c>
      <c r="J44" s="170">
        <f>H44/(1-SUM('Custos e ML'!$B$5:$B$6,I44))</f>
        <v>0</v>
      </c>
      <c r="K44" s="168">
        <f>SUM(E44:F44)/(1-SUM('Custos e ML'!$B$5:$B$6,I44))</f>
        <v>0</v>
      </c>
      <c r="L44" s="171"/>
      <c r="M44" s="172" t="s">
        <v>153</v>
      </c>
      <c r="P44" s="125">
        <f t="shared" si="0"/>
        <v>0</v>
      </c>
      <c r="Q44" s="77">
        <f t="shared" si="1"/>
        <v>0</v>
      </c>
      <c r="R44" s="72" t="str">
        <f t="shared" si="2"/>
        <v/>
      </c>
      <c r="S44" s="116" t="str">
        <f>IF(L44&lt;&gt;"",(L44-(L44*SUM('Custos e ML'!$B$5:$B$6))-H44)/L44,"")</f>
        <v/>
      </c>
      <c r="T44" s="126"/>
    </row>
    <row r="45" spans="2:20">
      <c r="B45" s="204" t="s">
        <v>66</v>
      </c>
      <c r="C45" s="212" t="s">
        <v>127</v>
      </c>
      <c r="D45" s="220" t="s">
        <v>112</v>
      </c>
      <c r="E45" s="167"/>
      <c r="F45" s="167" t="str">
        <f>IF(E45&lt;&gt;"",'Custos e ML'!$B$2,"")</f>
        <v/>
      </c>
      <c r="G45" s="168" t="str">
        <f>IF(E45&lt;&gt;"",'Custos e ML'!$B$3,"")</f>
        <v/>
      </c>
      <c r="H45" s="168">
        <f t="shared" si="3"/>
        <v>0</v>
      </c>
      <c r="I45" s="169" t="str">
        <f>IF(E45&lt;&gt;"",'Custos e ML'!$B$7,"")</f>
        <v/>
      </c>
      <c r="J45" s="170">
        <f>H45/(1-SUM('Custos e ML'!$B$5:$B$6,I45))</f>
        <v>0</v>
      </c>
      <c r="K45" s="168">
        <f>SUM(E45:F45)/(1-SUM('Custos e ML'!$B$5:$B$6,I45))</f>
        <v>0</v>
      </c>
      <c r="L45" s="171"/>
      <c r="M45" s="172" t="s">
        <v>153</v>
      </c>
      <c r="P45" s="125">
        <f t="shared" si="0"/>
        <v>0</v>
      </c>
      <c r="Q45" s="77">
        <f t="shared" si="1"/>
        <v>0</v>
      </c>
      <c r="R45" s="72" t="str">
        <f t="shared" si="2"/>
        <v/>
      </c>
      <c r="S45" s="116" t="str">
        <f>IF(L45&lt;&gt;"",(L45-(L45*SUM('Custos e ML'!$B$5:$B$6))-H45)/L45,"")</f>
        <v/>
      </c>
      <c r="T45" s="126"/>
    </row>
    <row r="46" spans="2:20">
      <c r="B46" s="204" t="s">
        <v>66</v>
      </c>
      <c r="C46" s="212" t="s">
        <v>127</v>
      </c>
      <c r="D46" s="220" t="s">
        <v>113</v>
      </c>
      <c r="E46" s="167"/>
      <c r="F46" s="167" t="str">
        <f>IF(E46&lt;&gt;"",'Custos e ML'!$B$2,"")</f>
        <v/>
      </c>
      <c r="G46" s="168" t="str">
        <f>IF(E46&lt;&gt;"",'Custos e ML'!$B$3,"")</f>
        <v/>
      </c>
      <c r="H46" s="168">
        <f t="shared" si="3"/>
        <v>0</v>
      </c>
      <c r="I46" s="169" t="str">
        <f>IF(E46&lt;&gt;"",'Custos e ML'!$B$7,"")</f>
        <v/>
      </c>
      <c r="J46" s="170">
        <f>H46/(1-SUM('Custos e ML'!$B$5:$B$6,I46))</f>
        <v>0</v>
      </c>
      <c r="K46" s="168">
        <f>SUM(E46:F46)/(1-SUM('Custos e ML'!$B$5:$B$6,I46))</f>
        <v>0</v>
      </c>
      <c r="L46" s="171"/>
      <c r="M46" s="172" t="s">
        <v>153</v>
      </c>
      <c r="P46" s="125">
        <f t="shared" si="0"/>
        <v>0</v>
      </c>
      <c r="Q46" s="77">
        <f t="shared" si="1"/>
        <v>0</v>
      </c>
      <c r="R46" s="72" t="str">
        <f t="shared" si="2"/>
        <v/>
      </c>
      <c r="S46" s="116" t="str">
        <f>IF(L46&lt;&gt;"",(L46-(L46*SUM('Custos e ML'!$B$5:$B$6))-H46)/L46,"")</f>
        <v/>
      </c>
      <c r="T46" s="126"/>
    </row>
    <row r="47" spans="2:20">
      <c r="B47" s="204" t="s">
        <v>66</v>
      </c>
      <c r="C47" s="212" t="s">
        <v>127</v>
      </c>
      <c r="D47" s="165" t="s">
        <v>114</v>
      </c>
      <c r="E47" s="167">
        <v>7.0000000000000007E-2</v>
      </c>
      <c r="F47" s="167"/>
      <c r="G47" s="168"/>
      <c r="H47" s="168">
        <f>SUM(E47:G47)</f>
        <v>7.0000000000000007E-2</v>
      </c>
      <c r="I47" s="169">
        <f>IF(E47&lt;&gt;"",'Custos e ML'!$B$7,"")</f>
        <v>0.15</v>
      </c>
      <c r="J47" s="170">
        <f>H47/(1-SUM('Custos e ML'!$B$5:$B$6,I47))</f>
        <v>0.12056600491001528</v>
      </c>
      <c r="K47" s="168">
        <f>SUM(E47:F47)/(1-SUM('Custos e ML'!$B$5:$B$6,I47))</f>
        <v>0.12056600491001528</v>
      </c>
      <c r="L47" s="171">
        <v>10</v>
      </c>
      <c r="M47" s="172" t="s">
        <v>245</v>
      </c>
      <c r="P47" s="125">
        <f t="shared" si="0"/>
        <v>5.0566004910015269E-2</v>
      </c>
      <c r="Q47" s="77">
        <f t="shared" si="1"/>
        <v>9.93</v>
      </c>
      <c r="R47" s="72">
        <f t="shared" si="2"/>
        <v>81.942119608786271</v>
      </c>
      <c r="S47" s="116">
        <f>IF(L47&lt;&gt;"",(L47-(L47*SUM('Custos e ML'!$B$5:$B$6))-H47)/L47,"")</f>
        <v>0.72359483726150398</v>
      </c>
      <c r="T47" s="126"/>
    </row>
    <row r="48" spans="2:20">
      <c r="B48" s="204" t="s">
        <v>66</v>
      </c>
      <c r="C48" s="212" t="s">
        <v>127</v>
      </c>
      <c r="D48" s="165" t="s">
        <v>115</v>
      </c>
      <c r="E48" s="167">
        <v>5.53</v>
      </c>
      <c r="F48" s="167">
        <f>IF(E48&lt;&gt;"",'Custos e ML'!$B$2,"")</f>
        <v>35</v>
      </c>
      <c r="G48" s="168">
        <f>IF(E48&lt;&gt;"",'Custos e ML'!$B$3,"")</f>
        <v>8.1999999999999993</v>
      </c>
      <c r="H48" s="168">
        <f>SUM(E48:G48)</f>
        <v>48.730000000000004</v>
      </c>
      <c r="I48" s="169">
        <f>IF(E48&lt;&gt;"",'Custos e ML'!$B$7,"")</f>
        <v>0.15</v>
      </c>
      <c r="J48" s="170">
        <f>H48/(1-SUM('Custos e ML'!$B$5:$B$6,I48))</f>
        <v>83.931163132357781</v>
      </c>
      <c r="K48" s="168">
        <f>SUM(E48:F48)/(1-SUM('Custos e ML'!$B$5:$B$6,I48))</f>
        <v>69.807716842898841</v>
      </c>
      <c r="L48" s="171">
        <v>130</v>
      </c>
      <c r="M48" s="172" t="s">
        <v>180</v>
      </c>
      <c r="P48" s="125">
        <f t="shared" si="0"/>
        <v>35.201163132357777</v>
      </c>
      <c r="Q48" s="77">
        <f t="shared" si="1"/>
        <v>81.27</v>
      </c>
      <c r="R48" s="72">
        <f t="shared" si="2"/>
        <v>0.54888834073456816</v>
      </c>
      <c r="S48" s="116">
        <f>IF(L48&lt;&gt;"",(L48-(L48*SUM('Custos e ML'!$B$5:$B$6))-H48)/L48,"")</f>
        <v>0.35574868341535004</v>
      </c>
      <c r="T48" s="126"/>
    </row>
    <row r="49" spans="2:20">
      <c r="B49" s="204" t="s">
        <v>66</v>
      </c>
      <c r="C49" s="212" t="s">
        <v>127</v>
      </c>
      <c r="D49" s="220" t="s">
        <v>120</v>
      </c>
      <c r="E49" s="167">
        <v>7.13</v>
      </c>
      <c r="F49" s="167">
        <f>IF(E49&lt;&gt;"",'Custos e ML'!$B$2,"")</f>
        <v>35</v>
      </c>
      <c r="G49" s="168">
        <f>IF(E49&lt;&gt;"",'Custos e ML'!$B$3,"")</f>
        <v>8.1999999999999993</v>
      </c>
      <c r="H49" s="168">
        <f t="shared" si="3"/>
        <v>50.33</v>
      </c>
      <c r="I49" s="169">
        <f>IF(E49&lt;&gt;"",'Custos e ML'!$B$7,"")</f>
        <v>0.15</v>
      </c>
      <c r="J49" s="170">
        <f>H49/(1-SUM('Custos e ML'!$B$5:$B$6,I49))</f>
        <v>86.686957530300973</v>
      </c>
      <c r="K49" s="168">
        <f>SUM(E49:F49)/(1-SUM('Custos e ML'!$B$5:$B$6,I49))</f>
        <v>72.563511240842047</v>
      </c>
      <c r="L49" s="171">
        <v>120</v>
      </c>
      <c r="M49" s="172" t="s">
        <v>153</v>
      </c>
      <c r="P49" s="125">
        <f t="shared" si="0"/>
        <v>36.356957530300974</v>
      </c>
      <c r="Q49" s="77">
        <f t="shared" si="1"/>
        <v>69.67</v>
      </c>
      <c r="R49" s="72">
        <f t="shared" si="2"/>
        <v>0.38429128693384618</v>
      </c>
      <c r="S49" s="116">
        <f>IF(L49&lt;&gt;"",(L49-(L49*SUM('Custos e ML'!$B$5:$B$6))-H49)/L49,"")</f>
        <v>0.31117817059483727</v>
      </c>
      <c r="T49" s="126"/>
    </row>
    <row r="50" spans="2:20">
      <c r="B50" s="204" t="s">
        <v>66</v>
      </c>
      <c r="C50" s="212" t="s">
        <v>127</v>
      </c>
      <c r="D50" s="220" t="s">
        <v>247</v>
      </c>
      <c r="E50" s="167">
        <v>8.92</v>
      </c>
      <c r="F50" s="167">
        <f>IF(E50&lt;&gt;"",'Custos e ML'!$B$2,"")</f>
        <v>35</v>
      </c>
      <c r="G50" s="168">
        <f>IF(E50&lt;&gt;"",'Custos e ML'!$B$3,"")</f>
        <v>8.1999999999999993</v>
      </c>
      <c r="H50" s="168">
        <f>SUM(E50:G50)</f>
        <v>52.120000000000005</v>
      </c>
      <c r="I50" s="169">
        <f>IF(E50&lt;&gt;"",'Custos e ML'!$B$7,"")</f>
        <v>0.15</v>
      </c>
      <c r="J50" s="170">
        <f>H50/(1-SUM('Custos e ML'!$B$5:$B$6,I50))</f>
        <v>89.770002512999952</v>
      </c>
      <c r="K50" s="168">
        <f>SUM(E50:F50)/(1-SUM('Custos e ML'!$B$5:$B$6,I50))</f>
        <v>75.646556223541012</v>
      </c>
      <c r="L50" s="171">
        <v>130</v>
      </c>
      <c r="M50" s="172" t="s">
        <v>153</v>
      </c>
      <c r="P50" s="125">
        <f>J50-H50</f>
        <v>37.650002512999947</v>
      </c>
      <c r="Q50" s="77">
        <f>L50-H50</f>
        <v>77.88</v>
      </c>
      <c r="R50" s="72">
        <f>IFERROR(IF(J50&lt;&gt;"",(L50-J50)/J50,""),"")</f>
        <v>0.44814521957013626</v>
      </c>
      <c r="S50" s="116">
        <f>IF(L50&lt;&gt;"",(L50-(L50*SUM('Custos e ML'!$B$5:$B$6))-H50)/L50,"")</f>
        <v>0.32967176033842693</v>
      </c>
      <c r="T50" s="126"/>
    </row>
    <row r="51" spans="2:20">
      <c r="B51" s="204" t="s">
        <v>66</v>
      </c>
      <c r="C51" s="212" t="s">
        <v>127</v>
      </c>
      <c r="D51" s="220" t="s">
        <v>116</v>
      </c>
      <c r="E51" s="167"/>
      <c r="F51" s="167" t="str">
        <f>IF(E51&lt;&gt;"",'Custos e ML'!$B$2,"")</f>
        <v/>
      </c>
      <c r="G51" s="168" t="str">
        <f>IF(E51&lt;&gt;"",'Custos e ML'!$B$3,"")</f>
        <v/>
      </c>
      <c r="H51" s="168">
        <f t="shared" si="3"/>
        <v>0</v>
      </c>
      <c r="I51" s="169" t="str">
        <f>IF(E51&lt;&gt;"",'Custos e ML'!$B$7,"")</f>
        <v/>
      </c>
      <c r="J51" s="170">
        <f>H51/(1-SUM('Custos e ML'!$B$5:$B$6,I51))</f>
        <v>0</v>
      </c>
      <c r="K51" s="168">
        <f>SUM(E51:F51)/(1-SUM('Custos e ML'!$B$5:$B$6,I51))</f>
        <v>0</v>
      </c>
      <c r="L51" s="171">
        <v>185</v>
      </c>
      <c r="M51" s="172" t="s">
        <v>250</v>
      </c>
      <c r="P51" s="125">
        <f t="shared" si="0"/>
        <v>0</v>
      </c>
      <c r="Q51" s="77">
        <f t="shared" si="1"/>
        <v>185</v>
      </c>
      <c r="R51" s="72" t="str">
        <f t="shared" si="2"/>
        <v/>
      </c>
      <c r="S51" s="116">
        <f>IF(L51&lt;&gt;"",(L51-(L51*SUM('Custos e ML'!$B$5:$B$6))-H51)/L51,"")</f>
        <v>0.73059483726150398</v>
      </c>
      <c r="T51" s="126"/>
    </row>
    <row r="52" spans="2:20" ht="13.5" customHeight="1">
      <c r="B52" s="204" t="s">
        <v>66</v>
      </c>
      <c r="C52" s="212" t="s">
        <v>127</v>
      </c>
      <c r="D52" s="213" t="s">
        <v>117</v>
      </c>
      <c r="E52" s="167"/>
      <c r="F52" s="167" t="str">
        <f>IF(E52&lt;&gt;"",'Custos e ML'!$B$2,"")</f>
        <v/>
      </c>
      <c r="G52" s="168" t="str">
        <f>IF(E52&lt;&gt;"",'Custos e ML'!$B$3,"")</f>
        <v/>
      </c>
      <c r="H52" s="168">
        <f t="shared" si="3"/>
        <v>0</v>
      </c>
      <c r="I52" s="169" t="str">
        <f>IF(E52&lt;&gt;"",'Custos e ML'!$B$7,"")</f>
        <v/>
      </c>
      <c r="J52" s="170">
        <f>H52/(1-SUM('Custos e ML'!$B$5:$B$6,I52))</f>
        <v>0</v>
      </c>
      <c r="K52" s="168">
        <f>SUM(E52:F52)/(1-SUM('Custos e ML'!$B$5:$B$6,I52))</f>
        <v>0</v>
      </c>
      <c r="L52" s="171"/>
      <c r="M52" s="172"/>
      <c r="P52" s="125">
        <f t="shared" si="0"/>
        <v>0</v>
      </c>
      <c r="Q52" s="77">
        <f t="shared" si="1"/>
        <v>0</v>
      </c>
      <c r="R52" s="72" t="str">
        <f t="shared" si="2"/>
        <v/>
      </c>
      <c r="S52" s="116" t="str">
        <f>IF(L52&lt;&gt;"",(L52-(L52*SUM('Custos e ML'!$B$5:$B$6))-H52)/L52,"")</f>
        <v/>
      </c>
      <c r="T52" s="126"/>
    </row>
    <row r="53" spans="2:20" ht="13.5" customHeight="1">
      <c r="B53" s="204" t="s">
        <v>66</v>
      </c>
      <c r="C53" s="212" t="s">
        <v>127</v>
      </c>
      <c r="D53" s="214" t="s">
        <v>149</v>
      </c>
      <c r="E53" s="167"/>
      <c r="F53" s="167" t="str">
        <f>IF(E53&lt;&gt;"",'Custos e ML'!$B$2,"")</f>
        <v/>
      </c>
      <c r="G53" s="168" t="str">
        <f>IF(E53&lt;&gt;"",'Custos e ML'!$B$3,"")</f>
        <v/>
      </c>
      <c r="H53" s="168">
        <f t="shared" si="3"/>
        <v>0</v>
      </c>
      <c r="I53" s="169" t="str">
        <f>IF(E53&lt;&gt;"",'Custos e ML'!$B$7,"")</f>
        <v/>
      </c>
      <c r="J53" s="170">
        <f>H53/(1-SUM('Custos e ML'!$B$5:$B$6,I53))</f>
        <v>0</v>
      </c>
      <c r="K53" s="168">
        <f>SUM(E53:F53)/(1-SUM('Custos e ML'!$B$5:$B$6,I53))</f>
        <v>0</v>
      </c>
      <c r="L53" s="171"/>
      <c r="M53" s="172"/>
      <c r="P53" s="125">
        <f t="shared" si="0"/>
        <v>0</v>
      </c>
      <c r="Q53" s="77">
        <f t="shared" si="1"/>
        <v>0</v>
      </c>
      <c r="R53" s="72" t="str">
        <f t="shared" si="2"/>
        <v/>
      </c>
      <c r="S53" s="116" t="str">
        <f>IF(L53&lt;&gt;"",(L53-(L53*SUM('Custos e ML'!$B$5:$B$6))-H53)/L53,"")</f>
        <v/>
      </c>
      <c r="T53" s="126"/>
    </row>
    <row r="54" spans="2:20">
      <c r="B54" s="204" t="s">
        <v>203</v>
      </c>
      <c r="C54" s="212" t="s">
        <v>129</v>
      </c>
      <c r="D54" s="201" t="s">
        <v>124</v>
      </c>
      <c r="E54" s="167">
        <v>7.0000000000000007E-2</v>
      </c>
      <c r="F54" s="167">
        <f>IF(E54&lt;&gt;"",'Custos e ML'!$B$2,"")</f>
        <v>35</v>
      </c>
      <c r="G54" s="168">
        <f>IF(E54&lt;&gt;"",'Custos e ML'!$B$3,"")</f>
        <v>8.1999999999999993</v>
      </c>
      <c r="H54" s="168">
        <f t="shared" si="3"/>
        <v>43.269999999999996</v>
      </c>
      <c r="I54" s="169">
        <f>IF(E54&lt;&gt;"",'Custos e ML'!$B$7,"")</f>
        <v>0.15</v>
      </c>
      <c r="J54" s="170">
        <f>H54/(1-SUM('Custos e ML'!$B$5:$B$6,I54))</f>
        <v>74.527014749376576</v>
      </c>
      <c r="K54" s="168">
        <f>SUM(E54:F54)/(1-SUM('Custos e ML'!$B$5:$B$6,I54))</f>
        <v>60.403568459917651</v>
      </c>
      <c r="L54" s="171">
        <v>10</v>
      </c>
      <c r="M54" s="172" t="s">
        <v>245</v>
      </c>
      <c r="P54" s="125">
        <f t="shared" ref="P54:P88" si="4">J54-H54</f>
        <v>31.25701474937658</v>
      </c>
      <c r="Q54" s="77">
        <f t="shared" ref="Q54:Q88" si="5">L54-H54</f>
        <v>-33.269999999999996</v>
      </c>
      <c r="R54" s="72">
        <f t="shared" ref="R54:R88" si="6">IFERROR(IF(J54&lt;&gt;"",(L54-J54)/J54,""),"")</f>
        <v>-0.86582046746903074</v>
      </c>
      <c r="S54" s="116">
        <f>IF(L54&lt;&gt;"",(L54-(L54*SUM('Custos e ML'!$B$5:$B$6))-H54)/L54,"")</f>
        <v>-3.5964051627384954</v>
      </c>
      <c r="T54" s="126"/>
    </row>
    <row r="55" spans="2:20">
      <c r="B55" s="204" t="s">
        <v>203</v>
      </c>
      <c r="C55" s="212" t="s">
        <v>129</v>
      </c>
      <c r="D55" s="201" t="s">
        <v>125</v>
      </c>
      <c r="E55" s="167">
        <v>7.0000000000000007E-2</v>
      </c>
      <c r="F55" s="167">
        <f>IF(E55&lt;&gt;"",'Custos e ML'!$B$2,"")</f>
        <v>35</v>
      </c>
      <c r="G55" s="168">
        <f>IF(E55&lt;&gt;"",'Custos e ML'!$B$3,"")</f>
        <v>8.1999999999999993</v>
      </c>
      <c r="H55" s="168">
        <f>SUM(E55:G55)</f>
        <v>43.269999999999996</v>
      </c>
      <c r="I55" s="169">
        <f>IF(E55&lt;&gt;"",'Custos e ML'!$B$7,"")</f>
        <v>0.15</v>
      </c>
      <c r="J55" s="170">
        <f>H55/(1-SUM('Custos e ML'!$B$5:$B$6,I55))</f>
        <v>74.527014749376576</v>
      </c>
      <c r="K55" s="168">
        <f>SUM(E55:F55)/(1-SUM('Custos e ML'!$B$5:$B$6,I55))</f>
        <v>60.403568459917651</v>
      </c>
      <c r="L55" s="171">
        <v>10</v>
      </c>
      <c r="M55" s="172" t="s">
        <v>245</v>
      </c>
      <c r="P55" s="125">
        <f t="shared" si="4"/>
        <v>31.25701474937658</v>
      </c>
      <c r="Q55" s="77">
        <f t="shared" si="5"/>
        <v>-33.269999999999996</v>
      </c>
      <c r="R55" s="72">
        <f t="shared" si="6"/>
        <v>-0.86582046746903074</v>
      </c>
      <c r="S55" s="116">
        <f>IF(L55&lt;&gt;"",(L55-(L55*SUM('Custos e ML'!$B$5:$B$6))-H55)/L55,"")</f>
        <v>-3.5964051627384954</v>
      </c>
      <c r="T55" s="126"/>
    </row>
    <row r="56" spans="2:20">
      <c r="B56" s="204" t="s">
        <v>203</v>
      </c>
      <c r="C56" s="212" t="s">
        <v>129</v>
      </c>
      <c r="D56" s="201" t="s">
        <v>126</v>
      </c>
      <c r="E56" s="167">
        <v>7.0000000000000007E-2</v>
      </c>
      <c r="F56" s="167">
        <f>IF(E56&lt;&gt;"",'Custos e ML'!$B$2,"")</f>
        <v>35</v>
      </c>
      <c r="G56" s="168">
        <f>IF(E56&lt;&gt;"",'Custos e ML'!$B$3,"")</f>
        <v>8.1999999999999993</v>
      </c>
      <c r="H56" s="168">
        <f>SUM(E56:G56)</f>
        <v>43.269999999999996</v>
      </c>
      <c r="I56" s="169">
        <f>IF(E56&lt;&gt;"",'Custos e ML'!$B$7,"")</f>
        <v>0.15</v>
      </c>
      <c r="J56" s="170">
        <f>H56/(1-SUM('Custos e ML'!$B$5:$B$6,I56))</f>
        <v>74.527014749376576</v>
      </c>
      <c r="K56" s="168">
        <f>SUM(E56:F56)/(1-SUM('Custos e ML'!$B$5:$B$6,I56))</f>
        <v>60.403568459917651</v>
      </c>
      <c r="L56" s="171">
        <v>10</v>
      </c>
      <c r="M56" s="172" t="s">
        <v>245</v>
      </c>
      <c r="P56" s="125">
        <f t="shared" si="4"/>
        <v>31.25701474937658</v>
      </c>
      <c r="Q56" s="77">
        <f t="shared" si="5"/>
        <v>-33.269999999999996</v>
      </c>
      <c r="R56" s="72">
        <f t="shared" si="6"/>
        <v>-0.86582046746903074</v>
      </c>
      <c r="S56" s="116">
        <f>IF(L56&lt;&gt;"",(L56-(L56*SUM('Custos e ML'!$B$5:$B$6))-H56)/L56,"")</f>
        <v>-3.5964051627384954</v>
      </c>
      <c r="T56" s="126"/>
    </row>
    <row r="57" spans="2:20">
      <c r="B57" s="204" t="s">
        <v>203</v>
      </c>
      <c r="C57" s="212" t="s">
        <v>129</v>
      </c>
      <c r="D57" s="165" t="s">
        <v>114</v>
      </c>
      <c r="E57" s="167">
        <v>7.0000000000000007E-2</v>
      </c>
      <c r="F57" s="167"/>
      <c r="G57" s="168"/>
      <c r="H57" s="168">
        <f>SUM(E57:G57)</f>
        <v>7.0000000000000007E-2</v>
      </c>
      <c r="I57" s="169">
        <f>IF(E57&lt;&gt;"",'Custos e ML'!$B$7,"")</f>
        <v>0.15</v>
      </c>
      <c r="J57" s="170">
        <f>H57/(1-SUM('Custos e ML'!$B$5:$B$6,I57))</f>
        <v>0.12056600491001528</v>
      </c>
      <c r="K57" s="168">
        <f>SUM(E57:F57)/(1-SUM('Custos e ML'!$B$5:$B$6,I57))</f>
        <v>0.12056600491001528</v>
      </c>
      <c r="L57" s="171">
        <v>10</v>
      </c>
      <c r="M57" s="172" t="s">
        <v>245</v>
      </c>
      <c r="P57" s="125">
        <f t="shared" si="4"/>
        <v>5.0566004910015269E-2</v>
      </c>
      <c r="Q57" s="77">
        <f t="shared" si="5"/>
        <v>9.93</v>
      </c>
      <c r="R57" s="72">
        <f t="shared" si="6"/>
        <v>81.942119608786271</v>
      </c>
      <c r="S57" s="116">
        <f>IF(L57&lt;&gt;"",(L57-(L57*SUM('Custos e ML'!$B$5:$B$6))-H57)/L57,"")</f>
        <v>0.72359483726150398</v>
      </c>
      <c r="T57" s="126"/>
    </row>
    <row r="58" spans="2:20">
      <c r="B58" s="204" t="s">
        <v>203</v>
      </c>
      <c r="C58" s="212" t="s">
        <v>129</v>
      </c>
      <c r="D58" s="165" t="s">
        <v>115</v>
      </c>
      <c r="E58" s="167">
        <v>5.53</v>
      </c>
      <c r="F58" s="167">
        <f>IF(E58&lt;&gt;"",'Custos e ML'!$B$2,"")</f>
        <v>35</v>
      </c>
      <c r="G58" s="168">
        <f>IF(E58&lt;&gt;"",'Custos e ML'!$B$3,"")</f>
        <v>8.1999999999999993</v>
      </c>
      <c r="H58" s="168">
        <f>SUM(E58:G58)</f>
        <v>48.730000000000004</v>
      </c>
      <c r="I58" s="169">
        <f>IF(E58&lt;&gt;"",'Custos e ML'!$B$7,"")</f>
        <v>0.15</v>
      </c>
      <c r="J58" s="170">
        <f>H58/(1-SUM('Custos e ML'!$B$5:$B$6,I58))</f>
        <v>83.931163132357781</v>
      </c>
      <c r="K58" s="168">
        <f>SUM(E58:F58)/(1-SUM('Custos e ML'!$B$5:$B$6,I58))</f>
        <v>69.807716842898841</v>
      </c>
      <c r="L58" s="171">
        <v>130</v>
      </c>
      <c r="M58" s="172" t="s">
        <v>153</v>
      </c>
      <c r="P58" s="125">
        <f t="shared" si="4"/>
        <v>35.201163132357777</v>
      </c>
      <c r="Q58" s="77">
        <f t="shared" si="5"/>
        <v>81.27</v>
      </c>
      <c r="R58" s="72">
        <f t="shared" si="6"/>
        <v>0.54888834073456816</v>
      </c>
      <c r="S58" s="116">
        <f>IF(L58&lt;&gt;"",(L58-(L58*SUM('Custos e ML'!$B$5:$B$6))-H58)/L58,"")</f>
        <v>0.35574868341535004</v>
      </c>
      <c r="T58" s="126"/>
    </row>
    <row r="59" spans="2:20">
      <c r="B59" s="204" t="s">
        <v>203</v>
      </c>
      <c r="C59" s="212" t="s">
        <v>129</v>
      </c>
      <c r="D59" s="220" t="s">
        <v>120</v>
      </c>
      <c r="E59" s="167">
        <v>210.42</v>
      </c>
      <c r="F59" s="167">
        <f>IF(E59&lt;&gt;"",'Custos e ML'!$B$2,"")</f>
        <v>35</v>
      </c>
      <c r="G59" s="168">
        <f>IF(E59&lt;&gt;"",'Custos e ML'!$B$3,"")</f>
        <v>8.1999999999999993</v>
      </c>
      <c r="H59" s="168">
        <f t="shared" si="3"/>
        <v>253.61999999999998</v>
      </c>
      <c r="I59" s="169">
        <f>IF(E59&lt;&gt;"",'Custos e ML'!$B$7,"")</f>
        <v>0.15</v>
      </c>
      <c r="J59" s="170">
        <f>H59/(1-SUM('Custos e ML'!$B$5:$B$6,I59))</f>
        <v>436.82785950397243</v>
      </c>
      <c r="K59" s="168">
        <f>SUM(E59:F59)/(1-SUM('Custos e ML'!$B$5:$B$6,I59))</f>
        <v>422.70441321451352</v>
      </c>
      <c r="L59" s="171">
        <v>480</v>
      </c>
      <c r="M59" s="172" t="s">
        <v>153</v>
      </c>
      <c r="P59" s="125">
        <f t="shared" si="4"/>
        <v>183.20785950397246</v>
      </c>
      <c r="Q59" s="77">
        <f t="shared" si="5"/>
        <v>226.38000000000002</v>
      </c>
      <c r="R59" s="72">
        <f t="shared" si="6"/>
        <v>9.8831014452810936E-2</v>
      </c>
      <c r="S59" s="116">
        <f>IF(L59&lt;&gt;"",(L59-(L59*SUM('Custos e ML'!$B$5:$B$6))-H59)/L59,"")</f>
        <v>0.202219837261504</v>
      </c>
      <c r="T59" s="126"/>
    </row>
    <row r="60" spans="2:20">
      <c r="B60" s="204" t="s">
        <v>203</v>
      </c>
      <c r="C60" s="212" t="s">
        <v>129</v>
      </c>
      <c r="D60" s="220" t="s">
        <v>116</v>
      </c>
      <c r="E60" s="167"/>
      <c r="F60" s="167" t="str">
        <f>IF(E60&lt;&gt;"",'Custos e ML'!$B$2,"")</f>
        <v/>
      </c>
      <c r="G60" s="168" t="str">
        <f>IF(E60&lt;&gt;"",'Custos e ML'!$B$3,"")</f>
        <v/>
      </c>
      <c r="H60" s="168">
        <f t="shared" si="3"/>
        <v>0</v>
      </c>
      <c r="I60" s="169" t="str">
        <f>IF(E60&lt;&gt;"",'Custos e ML'!$B$7,"")</f>
        <v/>
      </c>
      <c r="J60" s="170">
        <f>H60/(1-SUM('Custos e ML'!$B$5:$B$6,I60))</f>
        <v>0</v>
      </c>
      <c r="K60" s="168">
        <f>SUM(E60:F60)/(1-SUM('Custos e ML'!$B$5:$B$6,I60))</f>
        <v>0</v>
      </c>
      <c r="L60" s="171">
        <v>185</v>
      </c>
      <c r="M60" s="172" t="s">
        <v>250</v>
      </c>
      <c r="P60" s="125">
        <f t="shared" si="4"/>
        <v>0</v>
      </c>
      <c r="Q60" s="77">
        <f t="shared" si="5"/>
        <v>185</v>
      </c>
      <c r="R60" s="72" t="str">
        <f t="shared" si="6"/>
        <v/>
      </c>
      <c r="S60" s="116">
        <f>IF(L60&lt;&gt;"",(L60-(L60*SUM('Custos e ML'!$B$5:$B$6))-H60)/L60,"")</f>
        <v>0.73059483726150398</v>
      </c>
      <c r="T60" s="126"/>
    </row>
    <row r="61" spans="2:20">
      <c r="B61" s="204" t="s">
        <v>69</v>
      </c>
      <c r="C61" s="212" t="s">
        <v>128</v>
      </c>
      <c r="D61" s="220" t="s">
        <v>111</v>
      </c>
      <c r="E61" s="167">
        <v>11.3</v>
      </c>
      <c r="F61" s="167">
        <f>IF(E61&lt;&gt;"",'Custos e ML'!$B$2,"")</f>
        <v>35</v>
      </c>
      <c r="G61" s="168">
        <f>IF(E61&lt;&gt;"",'Custos e ML'!$B$3,"")</f>
        <v>8.1999999999999993</v>
      </c>
      <c r="H61" s="168">
        <f t="shared" si="3"/>
        <v>54.5</v>
      </c>
      <c r="I61" s="169">
        <f>IF(E61&lt;&gt;"",'Custos e ML'!$B$7,"")</f>
        <v>0.15</v>
      </c>
      <c r="J61" s="170">
        <f>H61/(1-SUM('Custos e ML'!$B$5:$B$6,I61))</f>
        <v>93.86924667994046</v>
      </c>
      <c r="K61" s="168">
        <f>SUM(E61:F61)/(1-SUM('Custos e ML'!$B$5:$B$6,I61))</f>
        <v>79.74580039048152</v>
      </c>
      <c r="L61" s="171">
        <v>150</v>
      </c>
      <c r="M61" s="172" t="s">
        <v>153</v>
      </c>
      <c r="P61" s="125">
        <f t="shared" si="4"/>
        <v>39.36924667994046</v>
      </c>
      <c r="Q61" s="77">
        <f t="shared" si="5"/>
        <v>95.5</v>
      </c>
      <c r="R61" s="72">
        <f t="shared" si="6"/>
        <v>0.59796744200413932</v>
      </c>
      <c r="S61" s="116">
        <f>IF(L61&lt;&gt;"",(L61-(L61*SUM('Custos e ML'!$B$5:$B$6))-H61)/L61,"")</f>
        <v>0.3672615039281707</v>
      </c>
      <c r="T61" s="126"/>
    </row>
    <row r="62" spans="2:20">
      <c r="B62" s="204" t="s">
        <v>69</v>
      </c>
      <c r="C62" s="212" t="s">
        <v>128</v>
      </c>
      <c r="D62" s="220" t="s">
        <v>112</v>
      </c>
      <c r="E62" s="167">
        <v>11.3</v>
      </c>
      <c r="F62" s="167">
        <f>IF(E62&lt;&gt;"",'Custos e ML'!$B$2,"")</f>
        <v>35</v>
      </c>
      <c r="G62" s="168">
        <f>IF(E62&lt;&gt;"",'Custos e ML'!$B$3,"")</f>
        <v>8.1999999999999993</v>
      </c>
      <c r="H62" s="168">
        <f t="shared" si="3"/>
        <v>54.5</v>
      </c>
      <c r="I62" s="169">
        <f>IF(E62&lt;&gt;"",'Custos e ML'!$B$7,"")</f>
        <v>0.15</v>
      </c>
      <c r="J62" s="170">
        <f>H62/(1-SUM('Custos e ML'!$B$5:$B$6,I62))</f>
        <v>93.86924667994046</v>
      </c>
      <c r="K62" s="168">
        <f>SUM(E62:F62)/(1-SUM('Custos e ML'!$B$5:$B$6,I62))</f>
        <v>79.74580039048152</v>
      </c>
      <c r="L62" s="171">
        <v>150</v>
      </c>
      <c r="M62" s="172" t="s">
        <v>153</v>
      </c>
      <c r="P62" s="125">
        <f t="shared" si="4"/>
        <v>39.36924667994046</v>
      </c>
      <c r="Q62" s="77">
        <f t="shared" si="5"/>
        <v>95.5</v>
      </c>
      <c r="R62" s="72">
        <f t="shared" si="6"/>
        <v>0.59796744200413932</v>
      </c>
      <c r="S62" s="116">
        <f>IF(L62&lt;&gt;"",(L62-(L62*SUM('Custos e ML'!$B$5:$B$6))-H62)/L62,"")</f>
        <v>0.3672615039281707</v>
      </c>
      <c r="T62" s="126"/>
    </row>
    <row r="63" spans="2:20">
      <c r="B63" s="204" t="s">
        <v>69</v>
      </c>
      <c r="C63" s="212" t="s">
        <v>128</v>
      </c>
      <c r="D63" s="220" t="s">
        <v>113</v>
      </c>
      <c r="E63" s="167">
        <v>11.3</v>
      </c>
      <c r="F63" s="167">
        <f>IF(E63&lt;&gt;"",'Custos e ML'!$B$2,"")</f>
        <v>35</v>
      </c>
      <c r="G63" s="168">
        <f>IF(E63&lt;&gt;"",'Custos e ML'!$B$3,"")</f>
        <v>8.1999999999999993</v>
      </c>
      <c r="H63" s="168">
        <f t="shared" si="3"/>
        <v>54.5</v>
      </c>
      <c r="I63" s="169">
        <f>IF(E63&lt;&gt;"",'Custos e ML'!$B$7,"")</f>
        <v>0.15</v>
      </c>
      <c r="J63" s="170">
        <f>H63/(1-SUM('Custos e ML'!$B$5:$B$6,I63))</f>
        <v>93.86924667994046</v>
      </c>
      <c r="K63" s="168">
        <f>SUM(E63:F63)/(1-SUM('Custos e ML'!$B$5:$B$6,I63))</f>
        <v>79.74580039048152</v>
      </c>
      <c r="L63" s="171">
        <v>150</v>
      </c>
      <c r="M63" s="172" t="s">
        <v>153</v>
      </c>
      <c r="P63" s="125">
        <f t="shared" si="4"/>
        <v>39.36924667994046</v>
      </c>
      <c r="Q63" s="77">
        <f t="shared" si="5"/>
        <v>95.5</v>
      </c>
      <c r="R63" s="72">
        <f t="shared" si="6"/>
        <v>0.59796744200413932</v>
      </c>
      <c r="S63" s="116">
        <f>IF(L63&lt;&gt;"",(L63-(L63*SUM('Custos e ML'!$B$5:$B$6))-H63)/L63,"")</f>
        <v>0.3672615039281707</v>
      </c>
      <c r="T63" s="126"/>
    </row>
    <row r="64" spans="2:20">
      <c r="B64" s="204" t="s">
        <v>69</v>
      </c>
      <c r="C64" s="212" t="s">
        <v>128</v>
      </c>
      <c r="D64" s="165" t="s">
        <v>114</v>
      </c>
      <c r="E64" s="167">
        <v>7.0000000000000007E-2</v>
      </c>
      <c r="F64" s="167"/>
      <c r="G64" s="168"/>
      <c r="H64" s="168">
        <f>SUM(E64:G64)</f>
        <v>7.0000000000000007E-2</v>
      </c>
      <c r="I64" s="169">
        <f>IF(E64&lt;&gt;"",'Custos e ML'!$B$7,"")</f>
        <v>0.15</v>
      </c>
      <c r="J64" s="170">
        <f>H64/(1-SUM('Custos e ML'!$B$5:$B$6,I64))</f>
        <v>0.12056600491001528</v>
      </c>
      <c r="K64" s="168">
        <f>SUM(E64:F64)/(1-SUM('Custos e ML'!$B$5:$B$6,I64))</f>
        <v>0.12056600491001528</v>
      </c>
      <c r="L64" s="171">
        <v>10</v>
      </c>
      <c r="M64" s="172" t="s">
        <v>245</v>
      </c>
      <c r="P64" s="125">
        <f t="shared" si="4"/>
        <v>5.0566004910015269E-2</v>
      </c>
      <c r="Q64" s="77">
        <f t="shared" si="5"/>
        <v>9.93</v>
      </c>
      <c r="R64" s="72">
        <f t="shared" si="6"/>
        <v>81.942119608786271</v>
      </c>
      <c r="S64" s="116">
        <f>IF(L64&lt;&gt;"",(L64-(L64*SUM('Custos e ML'!$B$5:$B$6))-H64)/L64,"")</f>
        <v>0.72359483726150398</v>
      </c>
      <c r="T64" s="126"/>
    </row>
    <row r="65" spans="2:20">
      <c r="B65" s="204" t="s">
        <v>69</v>
      </c>
      <c r="C65" s="212" t="s">
        <v>128</v>
      </c>
      <c r="D65" s="165" t="s">
        <v>115</v>
      </c>
      <c r="E65" s="167">
        <v>5.53</v>
      </c>
      <c r="F65" s="167">
        <f>IF(E65&lt;&gt;"",'Custos e ML'!$B$2,"")</f>
        <v>35</v>
      </c>
      <c r="G65" s="168">
        <f>IF(E65&lt;&gt;"",'Custos e ML'!$B$3,"")</f>
        <v>8.1999999999999993</v>
      </c>
      <c r="H65" s="168">
        <f>SUM(E65:G65)</f>
        <v>48.730000000000004</v>
      </c>
      <c r="I65" s="169">
        <f>IF(E65&lt;&gt;"",'Custos e ML'!$B$7,"")</f>
        <v>0.15</v>
      </c>
      <c r="J65" s="170">
        <f>H65/(1-SUM('Custos e ML'!$B$5:$B$6,I65))</f>
        <v>83.931163132357781</v>
      </c>
      <c r="K65" s="168">
        <f>SUM(E65:F65)/(1-SUM('Custos e ML'!$B$5:$B$6,I65))</f>
        <v>69.807716842898841</v>
      </c>
      <c r="L65" s="171">
        <v>130</v>
      </c>
      <c r="M65" s="172" t="s">
        <v>153</v>
      </c>
      <c r="P65" s="125">
        <f t="shared" si="4"/>
        <v>35.201163132357777</v>
      </c>
      <c r="Q65" s="77">
        <f t="shared" si="5"/>
        <v>81.27</v>
      </c>
      <c r="R65" s="72">
        <f t="shared" si="6"/>
        <v>0.54888834073456816</v>
      </c>
      <c r="S65" s="116">
        <f>IF(L65&lt;&gt;"",(L65-(L65*SUM('Custos e ML'!$B$5:$B$6))-H65)/L65,"")</f>
        <v>0.35574868341535004</v>
      </c>
      <c r="T65" s="126"/>
    </row>
    <row r="66" spans="2:20">
      <c r="B66" s="204" t="s">
        <v>69</v>
      </c>
      <c r="C66" s="212" t="s">
        <v>128</v>
      </c>
      <c r="D66" s="220" t="s">
        <v>120</v>
      </c>
      <c r="E66" s="167">
        <v>32.159999999999997</v>
      </c>
      <c r="F66" s="167">
        <f>IF(E66&lt;&gt;"",'Custos e ML'!$B$2,"")</f>
        <v>35</v>
      </c>
      <c r="G66" s="168">
        <f>IF(E66&lt;&gt;"",'Custos e ML'!$B$3,"")</f>
        <v>8.1999999999999993</v>
      </c>
      <c r="H66" s="168">
        <f t="shared" si="3"/>
        <v>75.36</v>
      </c>
      <c r="I66" s="169">
        <f>IF(E66&lt;&gt;"",'Custos e ML'!$B$7,"")</f>
        <v>0.15</v>
      </c>
      <c r="J66" s="170">
        <f>H66/(1-SUM('Custos e ML'!$B$5:$B$6,I66))</f>
        <v>129.79791614312501</v>
      </c>
      <c r="K66" s="168">
        <f>SUM(E66:F66)/(1-SUM('Custos e ML'!$B$5:$B$6,I66))</f>
        <v>115.67446985366607</v>
      </c>
      <c r="L66" s="171">
        <v>150</v>
      </c>
      <c r="M66" s="172" t="s">
        <v>153</v>
      </c>
      <c r="P66" s="125">
        <f t="shared" si="4"/>
        <v>54.437916143125008</v>
      </c>
      <c r="Q66" s="77">
        <f t="shared" si="5"/>
        <v>74.64</v>
      </c>
      <c r="R66" s="72">
        <f t="shared" si="6"/>
        <v>0.15564259009057316</v>
      </c>
      <c r="S66" s="116">
        <f>IF(L66&lt;&gt;"",(L66-(L66*SUM('Custos e ML'!$B$5:$B$6))-H66)/L66,"")</f>
        <v>0.22819483726150405</v>
      </c>
      <c r="T66" s="126"/>
    </row>
    <row r="67" spans="2:20">
      <c r="B67" s="204" t="s">
        <v>69</v>
      </c>
      <c r="C67" s="212" t="s">
        <v>128</v>
      </c>
      <c r="D67" s="220" t="s">
        <v>116</v>
      </c>
      <c r="E67" s="167"/>
      <c r="F67" s="167" t="str">
        <f>IF(E67&lt;&gt;"",'Custos e ML'!$B$2,"")</f>
        <v/>
      </c>
      <c r="G67" s="168" t="str">
        <f>IF(E67&lt;&gt;"",'Custos e ML'!$B$3,"")</f>
        <v/>
      </c>
      <c r="H67" s="168">
        <f t="shared" si="3"/>
        <v>0</v>
      </c>
      <c r="I67" s="169" t="str">
        <f>IF(E67&lt;&gt;"",'Custos e ML'!$B$7,"")</f>
        <v/>
      </c>
      <c r="J67" s="170">
        <f>H67/(1-SUM('Custos e ML'!$B$5:$B$6,I67))</f>
        <v>0</v>
      </c>
      <c r="K67" s="168">
        <f>SUM(E67:F67)/(1-SUM('Custos e ML'!$B$5:$B$6,I67))</f>
        <v>0</v>
      </c>
      <c r="L67" s="171">
        <v>185</v>
      </c>
      <c r="M67" s="172" t="s">
        <v>250</v>
      </c>
      <c r="P67" s="125">
        <f t="shared" si="4"/>
        <v>0</v>
      </c>
      <c r="Q67" s="77">
        <f t="shared" si="5"/>
        <v>185</v>
      </c>
      <c r="R67" s="72" t="str">
        <f t="shared" si="6"/>
        <v/>
      </c>
      <c r="S67" s="116">
        <f>IF(L67&lt;&gt;"",(L67-(L67*SUM('Custos e ML'!$B$5:$B$6))-H67)/L67,"")</f>
        <v>0.73059483726150398</v>
      </c>
      <c r="T67" s="126"/>
    </row>
    <row r="68" spans="2:20">
      <c r="B68" s="204" t="s">
        <v>76</v>
      </c>
      <c r="C68" s="212" t="s">
        <v>204</v>
      </c>
      <c r="D68" s="220" t="s">
        <v>111</v>
      </c>
      <c r="E68" s="167">
        <v>17.63</v>
      </c>
      <c r="F68" s="167">
        <f>IF(E68&lt;&gt;"",'Custos e ML'!$B$2,"")</f>
        <v>35</v>
      </c>
      <c r="G68" s="168">
        <f>IF(E68&lt;&gt;"",'Custos e ML'!$B$3,"")</f>
        <v>8.1999999999999993</v>
      </c>
      <c r="H68" s="168">
        <f t="shared" si="3"/>
        <v>60.83</v>
      </c>
      <c r="I68" s="169">
        <f>IF(E68&lt;&gt;"",'Custos e ML'!$B$7,"")</f>
        <v>0.15</v>
      </c>
      <c r="J68" s="170">
        <f>H68/(1-SUM('Custos e ML'!$B$5:$B$6,I68))</f>
        <v>104.77185826680326</v>
      </c>
      <c r="K68" s="168">
        <f>SUM(E68:F68)/(1-SUM('Custos e ML'!$B$5:$B$6,I68))</f>
        <v>90.648411977344324</v>
      </c>
      <c r="L68" s="171">
        <v>130</v>
      </c>
      <c r="M68" s="172" t="s">
        <v>153</v>
      </c>
      <c r="P68" s="125">
        <f t="shared" si="4"/>
        <v>43.941858266803266</v>
      </c>
      <c r="Q68" s="77">
        <f t="shared" si="5"/>
        <v>69.17</v>
      </c>
      <c r="R68" s="72">
        <f t="shared" si="6"/>
        <v>0.24079120243293631</v>
      </c>
      <c r="S68" s="116">
        <f>IF(L68&lt;&gt;"",(L68-(L68*SUM('Custos e ML'!$B$5:$B$6))-H68)/L68,"")</f>
        <v>0.26267176033842699</v>
      </c>
      <c r="T68" s="126"/>
    </row>
    <row r="69" spans="2:20">
      <c r="B69" s="204" t="s">
        <v>76</v>
      </c>
      <c r="C69" s="212" t="s">
        <v>204</v>
      </c>
      <c r="D69" s="220" t="s">
        <v>112</v>
      </c>
      <c r="E69" s="167">
        <v>17.63</v>
      </c>
      <c r="F69" s="167">
        <f>IF(E69&lt;&gt;"",'Custos e ML'!$B$2,"")</f>
        <v>35</v>
      </c>
      <c r="G69" s="168">
        <f>IF(E69&lt;&gt;"",'Custos e ML'!$B$3,"")</f>
        <v>8.1999999999999993</v>
      </c>
      <c r="H69" s="168">
        <f>SUM(E69:G69)</f>
        <v>60.83</v>
      </c>
      <c r="I69" s="169">
        <f>IF(E69&lt;&gt;"",'Custos e ML'!$B$7,"")</f>
        <v>0.15</v>
      </c>
      <c r="J69" s="170">
        <f>H69/(1-SUM('Custos e ML'!$B$5:$B$6,I69))</f>
        <v>104.77185826680326</v>
      </c>
      <c r="K69" s="168">
        <f>SUM(E69:F69)/(1-SUM('Custos e ML'!$B$5:$B$6,I69))</f>
        <v>90.648411977344324</v>
      </c>
      <c r="L69" s="171">
        <v>130</v>
      </c>
      <c r="M69" s="172" t="s">
        <v>153</v>
      </c>
      <c r="P69" s="125">
        <f t="shared" si="4"/>
        <v>43.941858266803266</v>
      </c>
      <c r="Q69" s="77">
        <f t="shared" si="5"/>
        <v>69.17</v>
      </c>
      <c r="R69" s="72">
        <f t="shared" si="6"/>
        <v>0.24079120243293631</v>
      </c>
      <c r="S69" s="116">
        <f>IF(L69&lt;&gt;"",(L69-(L69*SUM('Custos e ML'!$B$5:$B$6))-H69)/L69,"")</f>
        <v>0.26267176033842699</v>
      </c>
      <c r="T69" s="126"/>
    </row>
    <row r="70" spans="2:20">
      <c r="B70" s="204" t="s">
        <v>76</v>
      </c>
      <c r="C70" s="212" t="s">
        <v>204</v>
      </c>
      <c r="D70" s="220" t="s">
        <v>113</v>
      </c>
      <c r="E70" s="167">
        <v>17.63</v>
      </c>
      <c r="F70" s="167">
        <f>IF(E70&lt;&gt;"",'Custos e ML'!$B$2,"")</f>
        <v>35</v>
      </c>
      <c r="G70" s="168">
        <f>IF(E70&lt;&gt;"",'Custos e ML'!$B$3,"")</f>
        <v>8.1999999999999993</v>
      </c>
      <c r="H70" s="168">
        <f>SUM(E70:G70)</f>
        <v>60.83</v>
      </c>
      <c r="I70" s="169">
        <f>IF(E70&lt;&gt;"",'Custos e ML'!$B$7,"")</f>
        <v>0.15</v>
      </c>
      <c r="J70" s="170">
        <f>H70/(1-SUM('Custos e ML'!$B$5:$B$6,I70))</f>
        <v>104.77185826680326</v>
      </c>
      <c r="K70" s="168">
        <f>SUM(E70:F70)/(1-SUM('Custos e ML'!$B$5:$B$6,I70))</f>
        <v>90.648411977344324</v>
      </c>
      <c r="L70" s="171">
        <v>130</v>
      </c>
      <c r="M70" s="172" t="s">
        <v>153</v>
      </c>
      <c r="P70" s="125">
        <f t="shared" si="4"/>
        <v>43.941858266803266</v>
      </c>
      <c r="Q70" s="77">
        <f t="shared" si="5"/>
        <v>69.17</v>
      </c>
      <c r="R70" s="72">
        <f t="shared" si="6"/>
        <v>0.24079120243293631</v>
      </c>
      <c r="S70" s="116">
        <f>IF(L70&lt;&gt;"",(L70-(L70*SUM('Custos e ML'!$B$5:$B$6))-H70)/L70,"")</f>
        <v>0.26267176033842699</v>
      </c>
      <c r="T70" s="126"/>
    </row>
    <row r="71" spans="2:20">
      <c r="B71" s="204" t="s">
        <v>76</v>
      </c>
      <c r="C71" s="212" t="s">
        <v>204</v>
      </c>
      <c r="D71" s="165" t="s">
        <v>114</v>
      </c>
      <c r="E71" s="167">
        <v>7.0000000000000007E-2</v>
      </c>
      <c r="F71" s="167"/>
      <c r="G71" s="168"/>
      <c r="H71" s="168">
        <f>SUM(E71:G71)</f>
        <v>7.0000000000000007E-2</v>
      </c>
      <c r="I71" s="169">
        <f>IF(E71&lt;&gt;"",'Custos e ML'!$B$7,"")</f>
        <v>0.15</v>
      </c>
      <c r="J71" s="170">
        <f>H71/(1-SUM('Custos e ML'!$B$5:$B$6,I71))</f>
        <v>0.12056600491001528</v>
      </c>
      <c r="K71" s="168">
        <f>SUM(E71:F71)/(1-SUM('Custos e ML'!$B$5:$B$6,I71))</f>
        <v>0.12056600491001528</v>
      </c>
      <c r="L71" s="171">
        <v>10</v>
      </c>
      <c r="M71" s="172" t="s">
        <v>245</v>
      </c>
      <c r="P71" s="125">
        <f t="shared" si="4"/>
        <v>5.0566004910015269E-2</v>
      </c>
      <c r="Q71" s="77">
        <f t="shared" si="5"/>
        <v>9.93</v>
      </c>
      <c r="R71" s="72">
        <f t="shared" si="6"/>
        <v>81.942119608786271</v>
      </c>
      <c r="S71" s="116">
        <f>IF(L71&lt;&gt;"",(L71-(L71*SUM('Custos e ML'!$B$5:$B$6))-H71)/L71,"")</f>
        <v>0.72359483726150398</v>
      </c>
      <c r="T71" s="126"/>
    </row>
    <row r="72" spans="2:20">
      <c r="B72" s="204" t="s">
        <v>76</v>
      </c>
      <c r="C72" s="212" t="s">
        <v>204</v>
      </c>
      <c r="D72" s="165" t="s">
        <v>115</v>
      </c>
      <c r="E72" s="167">
        <v>5.53</v>
      </c>
      <c r="F72" s="167">
        <f>IF(E72&lt;&gt;"",'Custos e ML'!$B$2,"")</f>
        <v>35</v>
      </c>
      <c r="G72" s="168">
        <f>IF(E72&lt;&gt;"",'Custos e ML'!$B$3,"")</f>
        <v>8.1999999999999993</v>
      </c>
      <c r="H72" s="168">
        <f>SUM(E72:G72)</f>
        <v>48.730000000000004</v>
      </c>
      <c r="I72" s="169">
        <f>IF(E72&lt;&gt;"",'Custos e ML'!$B$7,"")</f>
        <v>0.15</v>
      </c>
      <c r="J72" s="170">
        <f>H72/(1-SUM('Custos e ML'!$B$5:$B$6,I72))</f>
        <v>83.931163132357781</v>
      </c>
      <c r="K72" s="168">
        <f>SUM(E72:F72)/(1-SUM('Custos e ML'!$B$5:$B$6,I72))</f>
        <v>69.807716842898841</v>
      </c>
      <c r="L72" s="171">
        <v>120</v>
      </c>
      <c r="M72" s="172" t="s">
        <v>153</v>
      </c>
      <c r="P72" s="125">
        <f t="shared" si="4"/>
        <v>35.201163132357777</v>
      </c>
      <c r="Q72" s="77">
        <f t="shared" si="5"/>
        <v>71.27</v>
      </c>
      <c r="R72" s="72">
        <f t="shared" si="6"/>
        <v>0.42974308375498593</v>
      </c>
      <c r="S72" s="116">
        <f>IF(L72&lt;&gt;"",(L72-(L72*SUM('Custos e ML'!$B$5:$B$6))-H72)/L72,"")</f>
        <v>0.32451150392817057</v>
      </c>
      <c r="T72" s="126"/>
    </row>
    <row r="73" spans="2:20">
      <c r="B73" s="204" t="s">
        <v>76</v>
      </c>
      <c r="C73" s="212" t="s">
        <v>204</v>
      </c>
      <c r="D73" s="220" t="s">
        <v>120</v>
      </c>
      <c r="E73" s="167">
        <v>27.57</v>
      </c>
      <c r="F73" s="167">
        <f>IF(E73&lt;&gt;"",'Custos e ML'!$B$2,"")</f>
        <v>35</v>
      </c>
      <c r="G73" s="168">
        <f>IF(E73&lt;&gt;"",'Custos e ML'!$B$3,"")</f>
        <v>8.1999999999999993</v>
      </c>
      <c r="H73" s="168">
        <f t="shared" si="3"/>
        <v>70.77</v>
      </c>
      <c r="I73" s="169">
        <f>IF(E73&lt;&gt;"",'Custos e ML'!$B$7,"")</f>
        <v>0.15</v>
      </c>
      <c r="J73" s="170">
        <f>H73/(1-SUM('Custos e ML'!$B$5:$B$6,I73))</f>
        <v>121.89223096402543</v>
      </c>
      <c r="K73" s="168">
        <f>SUM(E73:F73)/(1-SUM('Custos e ML'!$B$5:$B$6,I73))</f>
        <v>107.7687846745665</v>
      </c>
      <c r="L73" s="171">
        <v>150</v>
      </c>
      <c r="M73" s="172" t="s">
        <v>153</v>
      </c>
      <c r="P73" s="125">
        <f t="shared" si="4"/>
        <v>51.122230964025434</v>
      </c>
      <c r="Q73" s="77">
        <f t="shared" si="5"/>
        <v>79.23</v>
      </c>
      <c r="R73" s="72">
        <f t="shared" si="6"/>
        <v>0.23059524642116144</v>
      </c>
      <c r="S73" s="116">
        <f>IF(L73&lt;&gt;"",(L73-(L73*SUM('Custos e ML'!$B$5:$B$6))-H73)/L73,"")</f>
        <v>0.25879483726150404</v>
      </c>
      <c r="T73" s="126"/>
    </row>
    <row r="74" spans="2:20">
      <c r="B74" s="204" t="s">
        <v>76</v>
      </c>
      <c r="C74" s="212" t="s">
        <v>204</v>
      </c>
      <c r="D74" s="220" t="s">
        <v>116</v>
      </c>
      <c r="E74" s="167">
        <v>6</v>
      </c>
      <c r="F74" s="167">
        <f>IF(E74&lt;&gt;"",'Custos e ML'!$B$2,"")</f>
        <v>35</v>
      </c>
      <c r="G74" s="168">
        <f>IF(E74&lt;&gt;"",'Custos e ML'!$B$3,"")</f>
        <v>8.1999999999999993</v>
      </c>
      <c r="H74" s="168">
        <f t="shared" si="3"/>
        <v>49.2</v>
      </c>
      <c r="I74" s="169">
        <f>IF(E74&lt;&gt;"",'Custos e ML'!$B$7,"")</f>
        <v>0.15</v>
      </c>
      <c r="J74" s="170">
        <f>H74/(1-SUM('Custos e ML'!$B$5:$B$6,I74))</f>
        <v>84.740677736753597</v>
      </c>
      <c r="K74" s="168">
        <f>SUM(E74:F74)/(1-SUM('Custos e ML'!$B$5:$B$6,I74))</f>
        <v>70.617231447294657</v>
      </c>
      <c r="L74" s="171">
        <v>150</v>
      </c>
      <c r="M74" s="172" t="s">
        <v>250</v>
      </c>
      <c r="P74" s="125">
        <f t="shared" si="4"/>
        <v>35.540677736753594</v>
      </c>
      <c r="Q74" s="77">
        <f t="shared" si="5"/>
        <v>100.8</v>
      </c>
      <c r="R74" s="72">
        <f t="shared" si="6"/>
        <v>0.77010621116312161</v>
      </c>
      <c r="S74" s="116">
        <f>IF(L74&lt;&gt;"",(L74-(L74*SUM('Custos e ML'!$B$5:$B$6))-H74)/L74,"")</f>
        <v>0.40259483726150402</v>
      </c>
      <c r="T74" s="126"/>
    </row>
    <row r="75" spans="2:20">
      <c r="B75" s="204" t="s">
        <v>79</v>
      </c>
      <c r="C75" s="212" t="s">
        <v>205</v>
      </c>
      <c r="D75" s="220" t="s">
        <v>124</v>
      </c>
      <c r="E75" s="167">
        <v>7.0000000000000007E-2</v>
      </c>
      <c r="F75" s="167"/>
      <c r="G75" s="168">
        <f>IF(E75&lt;&gt;"",'Custos e ML'!$B$3,"")</f>
        <v>8.1999999999999993</v>
      </c>
      <c r="H75" s="168">
        <f t="shared" si="3"/>
        <v>8.27</v>
      </c>
      <c r="I75" s="169">
        <f>IF(E75&lt;&gt;"",'Custos e ML'!$B$7,"")</f>
        <v>0.15</v>
      </c>
      <c r="J75" s="170">
        <f>H75/(1-SUM('Custos e ML'!$B$5:$B$6,I75))</f>
        <v>14.244012294368945</v>
      </c>
      <c r="K75" s="168">
        <f>SUM(E75:F75)/(1-SUM('Custos e ML'!$B$5:$B$6,I75))</f>
        <v>0.12056600491001528</v>
      </c>
      <c r="L75" s="171">
        <v>10</v>
      </c>
      <c r="M75" s="172" t="s">
        <v>251</v>
      </c>
      <c r="P75" s="125">
        <f t="shared" si="4"/>
        <v>5.9740122943689453</v>
      </c>
      <c r="Q75" s="77">
        <f t="shared" si="5"/>
        <v>1.7300000000000004</v>
      </c>
      <c r="R75" s="72">
        <f t="shared" si="6"/>
        <v>-0.29795061999818134</v>
      </c>
      <c r="S75" s="116">
        <f>IF(L75&lt;&gt;"",(L75-(L75*SUM('Custos e ML'!$B$5:$B$6))-H75)/L75,"")</f>
        <v>-9.6405162738495948E-2</v>
      </c>
      <c r="T75" s="126"/>
    </row>
    <row r="76" spans="2:20">
      <c r="B76" s="204" t="s">
        <v>79</v>
      </c>
      <c r="C76" s="212" t="s">
        <v>205</v>
      </c>
      <c r="D76" s="220" t="s">
        <v>125</v>
      </c>
      <c r="E76" s="167">
        <v>7.0000000000000007E-2</v>
      </c>
      <c r="F76" s="167"/>
      <c r="G76" s="168">
        <f>IF(E76&lt;&gt;"",'Custos e ML'!$B$3,"")</f>
        <v>8.1999999999999993</v>
      </c>
      <c r="H76" s="168">
        <f t="shared" si="3"/>
        <v>8.27</v>
      </c>
      <c r="I76" s="169">
        <f>IF(E76&lt;&gt;"",'Custos e ML'!$B$7,"")</f>
        <v>0.15</v>
      </c>
      <c r="J76" s="170">
        <f>H76/(1-SUM('Custos e ML'!$B$5:$B$6,I76))</f>
        <v>14.244012294368945</v>
      </c>
      <c r="K76" s="168">
        <f>SUM(E76:F76)/(1-SUM('Custos e ML'!$B$5:$B$6,I76))</f>
        <v>0.12056600491001528</v>
      </c>
      <c r="L76" s="171">
        <v>10</v>
      </c>
      <c r="M76" s="172" t="s">
        <v>153</v>
      </c>
      <c r="P76" s="125">
        <f t="shared" si="4"/>
        <v>5.9740122943689453</v>
      </c>
      <c r="Q76" s="77">
        <f t="shared" si="5"/>
        <v>1.7300000000000004</v>
      </c>
      <c r="R76" s="72">
        <f t="shared" si="6"/>
        <v>-0.29795061999818134</v>
      </c>
      <c r="S76" s="116">
        <f>IF(L76&lt;&gt;"",(L76-(L76*SUM('Custos e ML'!$B$5:$B$6))-H76)/L76,"")</f>
        <v>-9.6405162738495948E-2</v>
      </c>
      <c r="T76" s="126"/>
    </row>
    <row r="77" spans="2:20">
      <c r="B77" s="204" t="s">
        <v>79</v>
      </c>
      <c r="C77" s="212" t="s">
        <v>205</v>
      </c>
      <c r="D77" s="220" t="s">
        <v>126</v>
      </c>
      <c r="E77" s="167">
        <v>7.0000000000000007E-2</v>
      </c>
      <c r="F77" s="167">
        <f>IF(E77&lt;&gt;"",'Custos e ML'!$B$2,"")</f>
        <v>35</v>
      </c>
      <c r="G77" s="168">
        <f>IF(E77&lt;&gt;"",'Custos e ML'!$B$3,"")</f>
        <v>8.1999999999999993</v>
      </c>
      <c r="H77" s="168">
        <f t="shared" si="3"/>
        <v>43.269999999999996</v>
      </c>
      <c r="I77" s="169">
        <f>IF(E77&lt;&gt;"",'Custos e ML'!$B$7,"")</f>
        <v>0.15</v>
      </c>
      <c r="J77" s="170">
        <f>H77/(1-SUM('Custos e ML'!$B$5:$B$6,I77))</f>
        <v>74.527014749376576</v>
      </c>
      <c r="K77" s="168">
        <f>SUM(E77:F77)/(1-SUM('Custos e ML'!$B$5:$B$6,I77))</f>
        <v>60.403568459917651</v>
      </c>
      <c r="L77" s="171">
        <v>80</v>
      </c>
      <c r="M77" s="172" t="s">
        <v>153</v>
      </c>
      <c r="P77" s="125">
        <f t="shared" si="4"/>
        <v>31.25701474937658</v>
      </c>
      <c r="Q77" s="77">
        <f t="shared" si="5"/>
        <v>36.730000000000004</v>
      </c>
      <c r="R77" s="72">
        <f t="shared" si="6"/>
        <v>7.3436260247754057E-2</v>
      </c>
      <c r="S77" s="116">
        <f>IF(L77&lt;&gt;"",(L77-(L77*SUM('Custos e ML'!$B$5:$B$6))-H77)/L77,"")</f>
        <v>0.18971983726150404</v>
      </c>
      <c r="T77" s="126"/>
    </row>
    <row r="78" spans="2:20">
      <c r="B78" s="204" t="s">
        <v>79</v>
      </c>
      <c r="C78" s="212" t="s">
        <v>205</v>
      </c>
      <c r="D78" s="165" t="s">
        <v>114</v>
      </c>
      <c r="E78" s="167">
        <v>7.0000000000000007E-2</v>
      </c>
      <c r="F78" s="167"/>
      <c r="G78" s="168"/>
      <c r="H78" s="168">
        <f>SUM(E78:G78)</f>
        <v>7.0000000000000007E-2</v>
      </c>
      <c r="I78" s="169">
        <f>IF(E78&lt;&gt;"",'Custos e ML'!$B$7,"")</f>
        <v>0.15</v>
      </c>
      <c r="J78" s="170">
        <f>H78/(1-SUM('Custos e ML'!$B$5:$B$6,I78))</f>
        <v>0.12056600491001528</v>
      </c>
      <c r="K78" s="168">
        <f>SUM(E78:F78)/(1-SUM('Custos e ML'!$B$5:$B$6,I78))</f>
        <v>0.12056600491001528</v>
      </c>
      <c r="L78" s="171">
        <v>10</v>
      </c>
      <c r="M78" s="172" t="s">
        <v>245</v>
      </c>
      <c r="P78" s="125">
        <f t="shared" si="4"/>
        <v>5.0566004910015269E-2</v>
      </c>
      <c r="Q78" s="77">
        <f t="shared" si="5"/>
        <v>9.93</v>
      </c>
      <c r="R78" s="72">
        <f t="shared" si="6"/>
        <v>81.942119608786271</v>
      </c>
      <c r="S78" s="116">
        <f>IF(L78&lt;&gt;"",(L78-(L78*SUM('Custos e ML'!$B$5:$B$6))-H78)/L78,"")</f>
        <v>0.72359483726150398</v>
      </c>
      <c r="T78" s="126"/>
    </row>
    <row r="79" spans="2:20">
      <c r="B79" s="204" t="s">
        <v>79</v>
      </c>
      <c r="C79" s="212" t="s">
        <v>205</v>
      </c>
      <c r="D79" s="165" t="s">
        <v>115</v>
      </c>
      <c r="E79" s="167">
        <v>5.53</v>
      </c>
      <c r="F79" s="167">
        <f>IF(E79&lt;&gt;"",'Custos e ML'!$B$2,"")</f>
        <v>35</v>
      </c>
      <c r="G79" s="168">
        <f>IF(E79&lt;&gt;"",'Custos e ML'!$B$3,"")</f>
        <v>8.1999999999999993</v>
      </c>
      <c r="H79" s="168">
        <f>SUM(E79:G79)</f>
        <v>48.730000000000004</v>
      </c>
      <c r="I79" s="169">
        <f>IF(E79&lt;&gt;"",'Custos e ML'!$B$7,"")</f>
        <v>0.15</v>
      </c>
      <c r="J79" s="170">
        <f>H79/(1-SUM('Custos e ML'!$B$5:$B$6,I79))</f>
        <v>83.931163132357781</v>
      </c>
      <c r="K79" s="168">
        <f>SUM(E79:F79)/(1-SUM('Custos e ML'!$B$5:$B$6,I79))</f>
        <v>69.807716842898841</v>
      </c>
      <c r="L79" s="171">
        <v>130</v>
      </c>
      <c r="M79" s="172" t="s">
        <v>153</v>
      </c>
      <c r="P79" s="125">
        <f t="shared" si="4"/>
        <v>35.201163132357777</v>
      </c>
      <c r="Q79" s="77">
        <f t="shared" si="5"/>
        <v>81.27</v>
      </c>
      <c r="R79" s="72">
        <f t="shared" si="6"/>
        <v>0.54888834073456816</v>
      </c>
      <c r="S79" s="116">
        <f>IF(L79&lt;&gt;"",(L79-(L79*SUM('Custos e ML'!$B$5:$B$6))-H79)/L79,"")</f>
        <v>0.35574868341535004</v>
      </c>
      <c r="T79" s="126"/>
    </row>
    <row r="80" spans="2:20">
      <c r="B80" s="204" t="s">
        <v>79</v>
      </c>
      <c r="C80" s="212" t="s">
        <v>205</v>
      </c>
      <c r="D80" s="220" t="s">
        <v>120</v>
      </c>
      <c r="E80" s="167">
        <v>52.3</v>
      </c>
      <c r="F80" s="167">
        <f>IF(E80&lt;&gt;"",'Custos e ML'!$B$2,"")</f>
        <v>35</v>
      </c>
      <c r="G80" s="168">
        <f>IF(E80&lt;&gt;"",'Custos e ML'!$B$3,"")</f>
        <v>8.1999999999999993</v>
      </c>
      <c r="H80" s="168">
        <f t="shared" ref="H80:H142" si="7">SUM(E80:G80)</f>
        <v>95.5</v>
      </c>
      <c r="I80" s="169">
        <f>IF(E80&lt;&gt;"",'Custos e ML'!$B$7,"")</f>
        <v>0.15</v>
      </c>
      <c r="J80" s="170">
        <f>H80/(1-SUM('Custos e ML'!$B$5:$B$6,I80))</f>
        <v>164.4864781272351</v>
      </c>
      <c r="K80" s="168">
        <f>SUM(E80:F80)/(1-SUM('Custos e ML'!$B$5:$B$6,I80))</f>
        <v>150.36303183777616</v>
      </c>
      <c r="L80" s="171">
        <v>200</v>
      </c>
      <c r="M80" s="172" t="s">
        <v>153</v>
      </c>
      <c r="P80" s="125">
        <f t="shared" si="4"/>
        <v>68.986478127235102</v>
      </c>
      <c r="Q80" s="77">
        <f t="shared" si="5"/>
        <v>104.5</v>
      </c>
      <c r="R80" s="72">
        <f t="shared" si="6"/>
        <v>0.21590541834869945</v>
      </c>
      <c r="S80" s="116">
        <f>IF(L80&lt;&gt;"",(L80-(L80*SUM('Custos e ML'!$B$5:$B$6))-H80)/L80,"")</f>
        <v>0.25309483726150406</v>
      </c>
      <c r="T80" s="126"/>
    </row>
    <row r="81" spans="2:20">
      <c r="B81" s="204" t="s">
        <v>79</v>
      </c>
      <c r="C81" s="212" t="s">
        <v>205</v>
      </c>
      <c r="D81" s="220" t="s">
        <v>116</v>
      </c>
      <c r="E81" s="167">
        <v>0</v>
      </c>
      <c r="F81" s="167">
        <f>IF(E81&lt;&gt;"",'Custos e ML'!$B$2,"")</f>
        <v>35</v>
      </c>
      <c r="G81" s="168">
        <f>IF(E81&lt;&gt;"",'Custos e ML'!$B$3,"")</f>
        <v>8.1999999999999993</v>
      </c>
      <c r="H81" s="168">
        <f t="shared" si="7"/>
        <v>43.2</v>
      </c>
      <c r="I81" s="169">
        <f>IF(E81&lt;&gt;"",'Custos e ML'!$B$7,"")</f>
        <v>0.15</v>
      </c>
      <c r="J81" s="170">
        <f>H81/(1-SUM('Custos e ML'!$B$5:$B$6,I81))</f>
        <v>74.406448744466573</v>
      </c>
      <c r="K81" s="168">
        <f>SUM(E81:F81)/(1-SUM('Custos e ML'!$B$5:$B$6,I81))</f>
        <v>60.283002455007633</v>
      </c>
      <c r="L81" s="171">
        <v>155</v>
      </c>
      <c r="M81" s="172" t="s">
        <v>250</v>
      </c>
      <c r="P81" s="125">
        <f t="shared" si="4"/>
        <v>31.20644874446657</v>
      </c>
      <c r="Q81" s="77">
        <f t="shared" si="5"/>
        <v>111.8</v>
      </c>
      <c r="R81" s="72">
        <f t="shared" si="6"/>
        <v>1.0831527725817847</v>
      </c>
      <c r="S81" s="116">
        <f>IF(L81&lt;&gt;"",(L81-(L81*SUM('Custos e ML'!$B$5:$B$6))-H81)/L81,"")</f>
        <v>0.45188515984214916</v>
      </c>
      <c r="T81" s="126"/>
    </row>
    <row r="82" spans="2:20">
      <c r="B82" s="204" t="s">
        <v>83</v>
      </c>
      <c r="C82" s="212" t="s">
        <v>206</v>
      </c>
      <c r="D82" s="220" t="s">
        <v>111</v>
      </c>
      <c r="E82" s="167">
        <v>23.21</v>
      </c>
      <c r="F82" s="167">
        <f>IF(E82&lt;&gt;"",'Custos e ML'!$B$2,"")</f>
        <v>35</v>
      </c>
      <c r="G82" s="168">
        <f>IF(E82&lt;&gt;"",'Custos e ML'!$B$3,"")</f>
        <v>8.1999999999999993</v>
      </c>
      <c r="H82" s="168">
        <f t="shared" si="7"/>
        <v>66.41</v>
      </c>
      <c r="I82" s="169">
        <f>IF(E82&lt;&gt;"",'Custos e ML'!$B$7,"")</f>
        <v>0.15</v>
      </c>
      <c r="J82" s="170">
        <f>H82/(1-SUM('Custos e ML'!$B$5:$B$6,I82))</f>
        <v>114.3826912296302</v>
      </c>
      <c r="K82" s="168">
        <f>SUM(E82:F82)/(1-SUM('Custos e ML'!$B$5:$B$6,I82))</f>
        <v>100.25924494017127</v>
      </c>
      <c r="L82" s="171">
        <v>130</v>
      </c>
      <c r="M82" s="172" t="s">
        <v>153</v>
      </c>
      <c r="P82" s="125">
        <f t="shared" si="4"/>
        <v>47.9726912296302</v>
      </c>
      <c r="Q82" s="77">
        <f t="shared" si="5"/>
        <v>63.59</v>
      </c>
      <c r="R82" s="72">
        <f t="shared" si="6"/>
        <v>0.13653559469952589</v>
      </c>
      <c r="S82" s="116">
        <f>IF(L82&lt;&gt;"",(L82-(L82*SUM('Custos e ML'!$B$5:$B$6))-H82)/L82,"")</f>
        <v>0.21974868341535009</v>
      </c>
      <c r="T82" s="126"/>
    </row>
    <row r="83" spans="2:20">
      <c r="B83" s="204" t="s">
        <v>83</v>
      </c>
      <c r="C83" s="212" t="s">
        <v>206</v>
      </c>
      <c r="D83" s="220" t="s">
        <v>112</v>
      </c>
      <c r="E83" s="167">
        <v>23.21</v>
      </c>
      <c r="F83" s="167">
        <f>IF(E83&lt;&gt;"",'Custos e ML'!$B$2,"")</f>
        <v>35</v>
      </c>
      <c r="G83" s="168">
        <f>IF(E83&lt;&gt;"",'Custos e ML'!$B$3,"")</f>
        <v>8.1999999999999993</v>
      </c>
      <c r="H83" s="168">
        <f>SUM(E83:G83)</f>
        <v>66.41</v>
      </c>
      <c r="I83" s="169">
        <f>IF(E83&lt;&gt;"",'Custos e ML'!$B$7,"")</f>
        <v>0.15</v>
      </c>
      <c r="J83" s="170">
        <f>H83/(1-SUM('Custos e ML'!$B$5:$B$6,I83))</f>
        <v>114.3826912296302</v>
      </c>
      <c r="K83" s="168">
        <f>SUM(E83:F83)/(1-SUM('Custos e ML'!$B$5:$B$6,I83))</f>
        <v>100.25924494017127</v>
      </c>
      <c r="L83" s="171">
        <v>130</v>
      </c>
      <c r="M83" s="172" t="s">
        <v>153</v>
      </c>
      <c r="P83" s="125">
        <f t="shared" si="4"/>
        <v>47.9726912296302</v>
      </c>
      <c r="Q83" s="77">
        <f t="shared" si="5"/>
        <v>63.59</v>
      </c>
      <c r="R83" s="72">
        <f t="shared" si="6"/>
        <v>0.13653559469952589</v>
      </c>
      <c r="S83" s="116">
        <f>IF(L83&lt;&gt;"",(L83-(L83*SUM('Custos e ML'!$B$5:$B$6))-H83)/L83,"")</f>
        <v>0.21974868341535009</v>
      </c>
      <c r="T83" s="126"/>
    </row>
    <row r="84" spans="2:20">
      <c r="B84" s="204" t="s">
        <v>83</v>
      </c>
      <c r="C84" s="212" t="s">
        <v>206</v>
      </c>
      <c r="D84" s="220" t="s">
        <v>113</v>
      </c>
      <c r="E84" s="167">
        <v>23.21</v>
      </c>
      <c r="F84" s="167">
        <f>IF(E84&lt;&gt;"",'Custos e ML'!$B$2,"")</f>
        <v>35</v>
      </c>
      <c r="G84" s="168">
        <f>IF(E84&lt;&gt;"",'Custos e ML'!$B$3,"")</f>
        <v>8.1999999999999993</v>
      </c>
      <c r="H84" s="168">
        <f>SUM(E84:G84)</f>
        <v>66.41</v>
      </c>
      <c r="I84" s="169">
        <f>IF(E84&lt;&gt;"",'Custos e ML'!$B$7,"")</f>
        <v>0.15</v>
      </c>
      <c r="J84" s="170">
        <f>H84/(1-SUM('Custos e ML'!$B$5:$B$6,I84))</f>
        <v>114.3826912296302</v>
      </c>
      <c r="K84" s="168">
        <f>SUM(E84:F84)/(1-SUM('Custos e ML'!$B$5:$B$6,I84))</f>
        <v>100.25924494017127</v>
      </c>
      <c r="L84" s="171">
        <v>130</v>
      </c>
      <c r="M84" s="172" t="s">
        <v>153</v>
      </c>
      <c r="P84" s="125">
        <f t="shared" si="4"/>
        <v>47.9726912296302</v>
      </c>
      <c r="Q84" s="77">
        <f t="shared" si="5"/>
        <v>63.59</v>
      </c>
      <c r="R84" s="72">
        <f t="shared" si="6"/>
        <v>0.13653559469952589</v>
      </c>
      <c r="S84" s="116">
        <f>IF(L84&lt;&gt;"",(L84-(L84*SUM('Custos e ML'!$B$5:$B$6))-H84)/L84,"")</f>
        <v>0.21974868341535009</v>
      </c>
      <c r="T84" s="126"/>
    </row>
    <row r="85" spans="2:20">
      <c r="B85" s="204" t="s">
        <v>83</v>
      </c>
      <c r="C85" s="212" t="s">
        <v>206</v>
      </c>
      <c r="D85" s="165" t="s">
        <v>114</v>
      </c>
      <c r="E85" s="167">
        <v>7.0000000000000007E-2</v>
      </c>
      <c r="F85" s="167"/>
      <c r="G85" s="168"/>
      <c r="H85" s="168">
        <f>SUM(E85:G85)</f>
        <v>7.0000000000000007E-2</v>
      </c>
      <c r="I85" s="169">
        <f>IF(E85&lt;&gt;"",'Custos e ML'!$B$7,"")</f>
        <v>0.15</v>
      </c>
      <c r="J85" s="170">
        <f>H85/(1-SUM('Custos e ML'!$B$5:$B$6,I85))</f>
        <v>0.12056600491001528</v>
      </c>
      <c r="K85" s="168">
        <f>SUM(E85:F85)/(1-SUM('Custos e ML'!$B$5:$B$6,I85))</f>
        <v>0.12056600491001528</v>
      </c>
      <c r="L85" s="171">
        <v>10</v>
      </c>
      <c r="M85" s="172" t="s">
        <v>245</v>
      </c>
      <c r="P85" s="125">
        <f t="shared" si="4"/>
        <v>5.0566004910015269E-2</v>
      </c>
      <c r="Q85" s="77">
        <f t="shared" si="5"/>
        <v>9.93</v>
      </c>
      <c r="R85" s="72">
        <f t="shared" si="6"/>
        <v>81.942119608786271</v>
      </c>
      <c r="S85" s="116">
        <f>IF(L85&lt;&gt;"",(L85-(L85*SUM('Custos e ML'!$B$5:$B$6))-H85)/L85,"")</f>
        <v>0.72359483726150398</v>
      </c>
      <c r="T85" s="126"/>
    </row>
    <row r="86" spans="2:20">
      <c r="B86" s="204" t="s">
        <v>83</v>
      </c>
      <c r="C86" s="212" t="s">
        <v>206</v>
      </c>
      <c r="D86" s="165" t="s">
        <v>115</v>
      </c>
      <c r="E86" s="167">
        <v>5.53</v>
      </c>
      <c r="F86" s="167">
        <f>IF(E86&lt;&gt;"",'Custos e ML'!$B$2,"")</f>
        <v>35</v>
      </c>
      <c r="G86" s="168">
        <f>IF(E86&lt;&gt;"",'Custos e ML'!$B$3,"")</f>
        <v>8.1999999999999993</v>
      </c>
      <c r="H86" s="168">
        <f t="shared" si="7"/>
        <v>48.730000000000004</v>
      </c>
      <c r="I86" s="169">
        <f>IF(E86&lt;&gt;"",'Custos e ML'!$B$7,"")</f>
        <v>0.15</v>
      </c>
      <c r="J86" s="170">
        <f>H86/(1-SUM('Custos e ML'!$B$5:$B$6,I86))</f>
        <v>83.931163132357781</v>
      </c>
      <c r="K86" s="168">
        <f>SUM(E86:F86)/(1-SUM('Custos e ML'!$B$5:$B$6,I86))</f>
        <v>69.807716842898841</v>
      </c>
      <c r="L86" s="171">
        <v>110</v>
      </c>
      <c r="M86" s="172" t="s">
        <v>180</v>
      </c>
      <c r="P86" s="125">
        <f t="shared" si="4"/>
        <v>35.201163132357777</v>
      </c>
      <c r="Q86" s="77">
        <f t="shared" si="5"/>
        <v>61.269999999999996</v>
      </c>
      <c r="R86" s="72">
        <f t="shared" si="6"/>
        <v>0.31059782677540376</v>
      </c>
      <c r="S86" s="116">
        <f>IF(L86&lt;&gt;"",(L86-(L86*SUM('Custos e ML'!$B$5:$B$6))-H86)/L86,"")</f>
        <v>0.28759483726150398</v>
      </c>
      <c r="T86" s="126"/>
    </row>
    <row r="87" spans="2:20">
      <c r="B87" s="204" t="s">
        <v>83</v>
      </c>
      <c r="C87" s="212" t="s">
        <v>206</v>
      </c>
      <c r="D87" s="220" t="s">
        <v>120</v>
      </c>
      <c r="E87" s="167">
        <v>11.5</v>
      </c>
      <c r="F87" s="167">
        <f>IF(E87&lt;&gt;"",'Custos e ML'!$B$2,"")</f>
        <v>35</v>
      </c>
      <c r="G87" s="168">
        <f>IF(E87&lt;&gt;"",'Custos e ML'!$B$3,"")</f>
        <v>8.1999999999999993</v>
      </c>
      <c r="H87" s="168">
        <f t="shared" si="7"/>
        <v>54.7</v>
      </c>
      <c r="I87" s="169">
        <f>IF(E87&lt;&gt;"",'Custos e ML'!$B$7,"")</f>
        <v>0.15</v>
      </c>
      <c r="J87" s="170">
        <f>H87/(1-SUM('Custos e ML'!$B$5:$B$6,I87))</f>
        <v>94.213720979683359</v>
      </c>
      <c r="K87" s="168">
        <f>SUM(E87:F87)/(1-SUM('Custos e ML'!$B$5:$B$6,I87))</f>
        <v>80.090274690224419</v>
      </c>
      <c r="L87" s="171">
        <v>110</v>
      </c>
      <c r="M87" s="172" t="s">
        <v>153</v>
      </c>
      <c r="P87" s="125">
        <f t="shared" si="4"/>
        <v>39.513720979683356</v>
      </c>
      <c r="Q87" s="77">
        <f t="shared" si="5"/>
        <v>55.3</v>
      </c>
      <c r="R87" s="72">
        <f t="shared" si="6"/>
        <v>0.16755817365201892</v>
      </c>
      <c r="S87" s="116">
        <f>IF(L87&lt;&gt;"",(L87-(L87*SUM('Custos e ML'!$B$5:$B$6))-H87)/L87,"")</f>
        <v>0.2333221099887767</v>
      </c>
      <c r="T87" s="126"/>
    </row>
    <row r="88" spans="2:20">
      <c r="B88" s="204" t="s">
        <v>83</v>
      </c>
      <c r="C88" s="212" t="s">
        <v>206</v>
      </c>
      <c r="D88" s="220" t="s">
        <v>116</v>
      </c>
      <c r="E88" s="167">
        <v>23.35</v>
      </c>
      <c r="F88" s="167">
        <f>IF(E88&lt;&gt;"",'Custos e ML'!$B$2,"")</f>
        <v>35</v>
      </c>
      <c r="G88" s="168">
        <f>IF(E88&lt;&gt;"",'Custos e ML'!$B$3,"")</f>
        <v>8.1999999999999993</v>
      </c>
      <c r="H88" s="168">
        <f t="shared" si="7"/>
        <v>66.55</v>
      </c>
      <c r="I88" s="169">
        <f>IF(E88&lt;&gt;"",'Custos e ML'!$B$7,"")</f>
        <v>0.15</v>
      </c>
      <c r="J88" s="170">
        <f>H88/(1-SUM('Custos e ML'!$B$5:$B$6,I88))</f>
        <v>114.62382323945022</v>
      </c>
      <c r="K88" s="168">
        <f>SUM(E88:F88)/(1-SUM('Custos e ML'!$B$5:$B$6,I88))</f>
        <v>100.50037694999129</v>
      </c>
      <c r="L88" s="171">
        <v>160</v>
      </c>
      <c r="M88" s="172" t="s">
        <v>250</v>
      </c>
      <c r="P88" s="125">
        <f t="shared" si="4"/>
        <v>48.073823239450221</v>
      </c>
      <c r="Q88" s="77">
        <f t="shared" si="5"/>
        <v>93.45</v>
      </c>
      <c r="R88" s="72">
        <f t="shared" si="6"/>
        <v>0.39587038259715462</v>
      </c>
      <c r="S88" s="116">
        <f>IF(L88&lt;&gt;"",(L88-(L88*SUM('Custos e ML'!$B$5:$B$6))-H88)/L88,"")</f>
        <v>0.31465733726150402</v>
      </c>
      <c r="T88" s="126"/>
    </row>
    <row r="89" spans="2:20">
      <c r="B89" s="204" t="s">
        <v>72</v>
      </c>
      <c r="C89" s="212" t="s">
        <v>207</v>
      </c>
      <c r="D89" s="201" t="s">
        <v>111</v>
      </c>
      <c r="E89" s="167">
        <v>22.04</v>
      </c>
      <c r="F89" s="167">
        <f>IF(E89&lt;&gt;"",'Custos e ML'!$B$2,"")</f>
        <v>35</v>
      </c>
      <c r="G89" s="168">
        <f>IF(E89&lt;&gt;"",'Custos e ML'!$B$3,"")</f>
        <v>8.1999999999999993</v>
      </c>
      <c r="H89" s="168">
        <f t="shared" si="7"/>
        <v>65.239999999999995</v>
      </c>
      <c r="I89" s="169">
        <f>IF(E89&lt;&gt;"",'Custos e ML'!$B$7,"")</f>
        <v>0.15</v>
      </c>
      <c r="J89" s="170">
        <f>H89/(1-SUM('Custos e ML'!$B$5:$B$6,I89))</f>
        <v>112.36751657613422</v>
      </c>
      <c r="K89" s="168">
        <f>SUM(E89:F89)/(1-SUM('Custos e ML'!$B$5:$B$6,I89))</f>
        <v>98.244070286675296</v>
      </c>
      <c r="L89" s="171">
        <v>130</v>
      </c>
      <c r="M89" s="172" t="s">
        <v>153</v>
      </c>
      <c r="P89" s="125">
        <f t="shared" ref="P89:P123" si="8">J89-H89</f>
        <v>47.127516576134227</v>
      </c>
      <c r="Q89" s="77">
        <f t="shared" ref="Q89:Q123" si="9">L89-H89</f>
        <v>64.760000000000005</v>
      </c>
      <c r="R89" s="72">
        <f t="shared" ref="R89:R123" si="10">IFERROR(IF(J89&lt;&gt;"",(L89-J89)/J89,""),"")</f>
        <v>0.15691797737577434</v>
      </c>
      <c r="S89" s="116">
        <f>IF(L89&lt;&gt;"",(L89-(L89*SUM('Custos e ML'!$B$5:$B$6))-H89)/L89,"")</f>
        <v>0.2287486834153501</v>
      </c>
      <c r="T89" s="126"/>
    </row>
    <row r="90" spans="2:20">
      <c r="B90" s="204" t="s">
        <v>72</v>
      </c>
      <c r="C90" s="212" t="s">
        <v>207</v>
      </c>
      <c r="D90" s="201" t="s">
        <v>112</v>
      </c>
      <c r="E90" s="167">
        <v>22.04</v>
      </c>
      <c r="F90" s="167">
        <f>IF(E90&lt;&gt;"",'Custos e ML'!$B$2,"")</f>
        <v>35</v>
      </c>
      <c r="G90" s="168">
        <f>IF(E90&lt;&gt;"",'Custos e ML'!$B$3,"")</f>
        <v>8.1999999999999993</v>
      </c>
      <c r="H90" s="168">
        <f t="shared" si="7"/>
        <v>65.239999999999995</v>
      </c>
      <c r="I90" s="169">
        <f>IF(E90&lt;&gt;"",'Custos e ML'!$B$7,"")</f>
        <v>0.15</v>
      </c>
      <c r="J90" s="170">
        <f>H90/(1-SUM('Custos e ML'!$B$5:$B$6,I90))</f>
        <v>112.36751657613422</v>
      </c>
      <c r="K90" s="168">
        <f>SUM(E90:F90)/(1-SUM('Custos e ML'!$B$5:$B$6,I90))</f>
        <v>98.244070286675296</v>
      </c>
      <c r="L90" s="171">
        <v>130</v>
      </c>
      <c r="M90" s="172" t="s">
        <v>153</v>
      </c>
      <c r="P90" s="125">
        <f t="shared" si="8"/>
        <v>47.127516576134227</v>
      </c>
      <c r="Q90" s="77">
        <f t="shared" si="9"/>
        <v>64.760000000000005</v>
      </c>
      <c r="R90" s="72">
        <f t="shared" si="10"/>
        <v>0.15691797737577434</v>
      </c>
      <c r="S90" s="116">
        <f>IF(L90&lt;&gt;"",(L90-(L90*SUM('Custos e ML'!$B$5:$B$6))-H90)/L90,"")</f>
        <v>0.2287486834153501</v>
      </c>
      <c r="T90" s="126"/>
    </row>
    <row r="91" spans="2:20">
      <c r="B91" s="204" t="s">
        <v>72</v>
      </c>
      <c r="C91" s="212" t="s">
        <v>207</v>
      </c>
      <c r="D91" s="201" t="s">
        <v>113</v>
      </c>
      <c r="E91" s="167">
        <v>22.04</v>
      </c>
      <c r="F91" s="167">
        <f>IF(E91&lt;&gt;"",'Custos e ML'!$B$2,"")</f>
        <v>35</v>
      </c>
      <c r="G91" s="168">
        <f>IF(E91&lt;&gt;"",'Custos e ML'!$B$3,"")</f>
        <v>8.1999999999999993</v>
      </c>
      <c r="H91" s="168">
        <f t="shared" si="7"/>
        <v>65.239999999999995</v>
      </c>
      <c r="I91" s="169">
        <f>IF(E91&lt;&gt;"",'Custos e ML'!$B$7,"")</f>
        <v>0.15</v>
      </c>
      <c r="J91" s="170">
        <f>H91/(1-SUM('Custos e ML'!$B$5:$B$6,I91))</f>
        <v>112.36751657613422</v>
      </c>
      <c r="K91" s="168">
        <f>SUM(E91:F91)/(1-SUM('Custos e ML'!$B$5:$B$6,I91))</f>
        <v>98.244070286675296</v>
      </c>
      <c r="L91" s="171">
        <v>130</v>
      </c>
      <c r="M91" s="172" t="s">
        <v>153</v>
      </c>
      <c r="P91" s="125">
        <f t="shared" si="8"/>
        <v>47.127516576134227</v>
      </c>
      <c r="Q91" s="77">
        <f t="shared" si="9"/>
        <v>64.760000000000005</v>
      </c>
      <c r="R91" s="72">
        <f t="shared" si="10"/>
        <v>0.15691797737577434</v>
      </c>
      <c r="S91" s="116">
        <f>IF(L91&lt;&gt;"",(L91-(L91*SUM('Custos e ML'!$B$5:$B$6))-H91)/L91,"")</f>
        <v>0.2287486834153501</v>
      </c>
      <c r="T91" s="126"/>
    </row>
    <row r="92" spans="2:20">
      <c r="B92" s="204" t="s">
        <v>72</v>
      </c>
      <c r="C92" s="212" t="s">
        <v>207</v>
      </c>
      <c r="D92" s="165" t="s">
        <v>114</v>
      </c>
      <c r="E92" s="167">
        <v>7.0000000000000007E-2</v>
      </c>
      <c r="F92" s="167"/>
      <c r="G92" s="168"/>
      <c r="H92" s="168">
        <f t="shared" si="7"/>
        <v>7.0000000000000007E-2</v>
      </c>
      <c r="I92" s="169">
        <f>IF(E92&lt;&gt;"",'Custos e ML'!$B$7,"")</f>
        <v>0.15</v>
      </c>
      <c r="J92" s="170">
        <f>H92/(1-SUM('Custos e ML'!$B$5:$B$6,I92))</f>
        <v>0.12056600491001528</v>
      </c>
      <c r="K92" s="168">
        <f>SUM(E92:F92)/(1-SUM('Custos e ML'!$B$5:$B$6,I92))</f>
        <v>0.12056600491001528</v>
      </c>
      <c r="L92" s="171">
        <v>10</v>
      </c>
      <c r="M92" s="172" t="s">
        <v>245</v>
      </c>
      <c r="P92" s="125">
        <f t="shared" si="8"/>
        <v>5.0566004910015269E-2</v>
      </c>
      <c r="Q92" s="77">
        <f t="shared" si="9"/>
        <v>9.93</v>
      </c>
      <c r="R92" s="72">
        <f t="shared" si="10"/>
        <v>81.942119608786271</v>
      </c>
      <c r="S92" s="116">
        <f>IF(L92&lt;&gt;"",(L92-(L92*SUM('Custos e ML'!$B$5:$B$6))-H92)/L92,"")</f>
        <v>0.72359483726150398</v>
      </c>
      <c r="T92" s="126"/>
    </row>
    <row r="93" spans="2:20">
      <c r="B93" s="204" t="s">
        <v>72</v>
      </c>
      <c r="C93" s="212" t="s">
        <v>207</v>
      </c>
      <c r="D93" s="165" t="s">
        <v>115</v>
      </c>
      <c r="E93" s="167">
        <v>5.53</v>
      </c>
      <c r="F93" s="167">
        <f>IF(E93&lt;&gt;"",'Custos e ML'!$B$2,"")</f>
        <v>35</v>
      </c>
      <c r="G93" s="168">
        <f>IF(E93&lt;&gt;"",'Custos e ML'!$B$3,"")</f>
        <v>8.1999999999999993</v>
      </c>
      <c r="H93" s="168">
        <f t="shared" si="7"/>
        <v>48.730000000000004</v>
      </c>
      <c r="I93" s="169">
        <f>IF(E93&lt;&gt;"",'Custos e ML'!$B$7,"")</f>
        <v>0.15</v>
      </c>
      <c r="J93" s="170">
        <f>H93/(1-SUM('Custos e ML'!$B$5:$B$6,I93))</f>
        <v>83.931163132357781</v>
      </c>
      <c r="K93" s="168">
        <f>SUM(E93:F93)/(1-SUM('Custos e ML'!$B$5:$B$6,I93))</f>
        <v>69.807716842898841</v>
      </c>
      <c r="L93" s="171">
        <v>120</v>
      </c>
      <c r="M93" s="172" t="s">
        <v>153</v>
      </c>
      <c r="P93" s="125">
        <f t="shared" si="8"/>
        <v>35.201163132357777</v>
      </c>
      <c r="Q93" s="77">
        <f t="shared" si="9"/>
        <v>71.27</v>
      </c>
      <c r="R93" s="72">
        <f t="shared" si="10"/>
        <v>0.42974308375498593</v>
      </c>
      <c r="S93" s="116">
        <f>IF(L93&lt;&gt;"",(L93-(L93*SUM('Custos e ML'!$B$5:$B$6))-H93)/L93,"")</f>
        <v>0.32451150392817057</v>
      </c>
      <c r="T93" s="126"/>
    </row>
    <row r="94" spans="2:20">
      <c r="B94" s="204" t="s">
        <v>72</v>
      </c>
      <c r="C94" s="212" t="s">
        <v>207</v>
      </c>
      <c r="D94" s="201" t="s">
        <v>120</v>
      </c>
      <c r="E94" s="167">
        <v>8.4</v>
      </c>
      <c r="F94" s="167">
        <f>IF(E94&lt;&gt;"",'Custos e ML'!$B$2,"")</f>
        <v>35</v>
      </c>
      <c r="G94" s="168">
        <f>IF(E94&lt;&gt;"",'Custos e ML'!$B$3,"")</f>
        <v>8.1999999999999993</v>
      </c>
      <c r="H94" s="168">
        <f t="shared" si="7"/>
        <v>51.599999999999994</v>
      </c>
      <c r="I94" s="169">
        <f>IF(E94&lt;&gt;"",'Custos e ML'!$B$7,"")</f>
        <v>0.15</v>
      </c>
      <c r="J94" s="170">
        <f>H94/(1-SUM('Custos e ML'!$B$5:$B$6,I94))</f>
        <v>88.874369333668383</v>
      </c>
      <c r="K94" s="168">
        <f>SUM(E94:F94)/(1-SUM('Custos e ML'!$B$5:$B$6,I94))</f>
        <v>74.750923044209458</v>
      </c>
      <c r="L94" s="171">
        <v>105</v>
      </c>
      <c r="M94" s="172" t="s">
        <v>153</v>
      </c>
      <c r="P94" s="125">
        <f t="shared" si="8"/>
        <v>37.274369333668389</v>
      </c>
      <c r="Q94" s="77">
        <f t="shared" si="9"/>
        <v>53.400000000000006</v>
      </c>
      <c r="R94" s="72">
        <f t="shared" si="10"/>
        <v>0.18144298279957216</v>
      </c>
      <c r="S94" s="116">
        <f>IF(L94&lt;&gt;"",(L94-(L94*SUM('Custos e ML'!$B$5:$B$6))-H94)/L94,"")</f>
        <v>0.23916626583293263</v>
      </c>
      <c r="T94" s="126"/>
    </row>
    <row r="95" spans="2:20">
      <c r="B95" s="204" t="s">
        <v>72</v>
      </c>
      <c r="C95" s="212" t="s">
        <v>207</v>
      </c>
      <c r="D95" s="220" t="s">
        <v>116</v>
      </c>
      <c r="E95" s="167"/>
      <c r="F95" s="167" t="str">
        <f>IF(E95&lt;&gt;"",'Custos e ML'!$B$2,"")</f>
        <v/>
      </c>
      <c r="G95" s="168" t="str">
        <f>IF(E95&lt;&gt;"",'Custos e ML'!$B$3,"")</f>
        <v/>
      </c>
      <c r="H95" s="168">
        <f t="shared" si="7"/>
        <v>0</v>
      </c>
      <c r="I95" s="169" t="str">
        <f>IF(E95&lt;&gt;"",'Custos e ML'!$B$7,"")</f>
        <v/>
      </c>
      <c r="J95" s="170">
        <f>H95/(1-SUM('Custos e ML'!$B$5:$B$6,I95))</f>
        <v>0</v>
      </c>
      <c r="K95" s="168">
        <f>SUM(E95:F95)/(1-SUM('Custos e ML'!$B$5:$B$6,I95))</f>
        <v>0</v>
      </c>
      <c r="L95" s="171">
        <v>143</v>
      </c>
      <c r="M95" s="172" t="s">
        <v>250</v>
      </c>
      <c r="P95" s="125">
        <f t="shared" si="8"/>
        <v>0</v>
      </c>
      <c r="Q95" s="77">
        <f t="shared" si="9"/>
        <v>143</v>
      </c>
      <c r="R95" s="72" t="str">
        <f t="shared" si="10"/>
        <v/>
      </c>
      <c r="S95" s="116">
        <f>IF(L95&lt;&gt;"",(L95-(L95*SUM('Custos e ML'!$B$5:$B$6))-H95)/L95,"")</f>
        <v>0.73059483726150398</v>
      </c>
      <c r="T95" s="126"/>
    </row>
    <row r="96" spans="2:20">
      <c r="B96" s="204" t="s">
        <v>73</v>
      </c>
      <c r="C96" s="212" t="s">
        <v>130</v>
      </c>
      <c r="D96" s="201" t="s">
        <v>111</v>
      </c>
      <c r="E96" s="167">
        <v>24.14</v>
      </c>
      <c r="F96" s="167">
        <f>IF(E96&lt;&gt;"",'Custos e ML'!$B$2,"")</f>
        <v>35</v>
      </c>
      <c r="G96" s="168">
        <f>IF(E96&lt;&gt;"",'Custos e ML'!$B$3,"")</f>
        <v>8.1999999999999993</v>
      </c>
      <c r="H96" s="168">
        <f t="shared" si="7"/>
        <v>67.34</v>
      </c>
      <c r="I96" s="169">
        <f>IF(E96&lt;&gt;"",'Custos e ML'!$B$7,"")</f>
        <v>0.15</v>
      </c>
      <c r="J96" s="170">
        <f>H96/(1-SUM('Custos e ML'!$B$5:$B$6,I96))</f>
        <v>115.98449672343469</v>
      </c>
      <c r="K96" s="168">
        <f>SUM(E96:F96)/(1-SUM('Custos e ML'!$B$5:$B$6,I96))</f>
        <v>101.86105043397575</v>
      </c>
      <c r="L96" s="171">
        <v>135</v>
      </c>
      <c r="M96" s="172" t="s">
        <v>153</v>
      </c>
      <c r="P96" s="125">
        <f t="shared" si="8"/>
        <v>48.644496723434685</v>
      </c>
      <c r="Q96" s="77">
        <f t="shared" si="9"/>
        <v>67.66</v>
      </c>
      <c r="R96" s="72">
        <f t="shared" si="10"/>
        <v>0.16394866394866398</v>
      </c>
      <c r="S96" s="116">
        <f>IF(L96&lt;&gt;"",(L96-(L96*SUM('Custos e ML'!$B$5:$B$6))-H96)/L96,"")</f>
        <v>0.23178002244668916</v>
      </c>
      <c r="T96" s="126"/>
    </row>
    <row r="97" spans="2:20">
      <c r="B97" s="204" t="s">
        <v>73</v>
      </c>
      <c r="C97" s="212" t="s">
        <v>130</v>
      </c>
      <c r="D97" s="201" t="s">
        <v>112</v>
      </c>
      <c r="E97" s="167">
        <v>24.14</v>
      </c>
      <c r="F97" s="167">
        <f>IF(E97&lt;&gt;"",'Custos e ML'!$B$2,"")</f>
        <v>35</v>
      </c>
      <c r="G97" s="168">
        <f>IF(E97&lt;&gt;"",'Custos e ML'!$B$3,"")</f>
        <v>8.1999999999999993</v>
      </c>
      <c r="H97" s="168">
        <f t="shared" si="7"/>
        <v>67.34</v>
      </c>
      <c r="I97" s="169">
        <f>IF(E97&lt;&gt;"",'Custos e ML'!$B$7,"")</f>
        <v>0.15</v>
      </c>
      <c r="J97" s="170">
        <f>H97/(1-SUM('Custos e ML'!$B$5:$B$6,I97))</f>
        <v>115.98449672343469</v>
      </c>
      <c r="K97" s="168">
        <f>SUM(E97:F97)/(1-SUM('Custos e ML'!$B$5:$B$6,I97))</f>
        <v>101.86105043397575</v>
      </c>
      <c r="L97" s="171">
        <v>135</v>
      </c>
      <c r="M97" s="172" t="s">
        <v>153</v>
      </c>
      <c r="P97" s="125">
        <f t="shared" si="8"/>
        <v>48.644496723434685</v>
      </c>
      <c r="Q97" s="77">
        <f t="shared" si="9"/>
        <v>67.66</v>
      </c>
      <c r="R97" s="72">
        <f t="shared" si="10"/>
        <v>0.16394866394866398</v>
      </c>
      <c r="S97" s="116">
        <f>IF(L97&lt;&gt;"",(L97-(L97*SUM('Custos e ML'!$B$5:$B$6))-H97)/L97,"")</f>
        <v>0.23178002244668916</v>
      </c>
      <c r="T97" s="126"/>
    </row>
    <row r="98" spans="2:20">
      <c r="B98" s="204" t="s">
        <v>73</v>
      </c>
      <c r="C98" s="212" t="s">
        <v>130</v>
      </c>
      <c r="D98" s="201" t="s">
        <v>113</v>
      </c>
      <c r="E98" s="167">
        <v>24.14</v>
      </c>
      <c r="F98" s="167">
        <f>IF(E98&lt;&gt;"",'Custos e ML'!$B$2,"")</f>
        <v>35</v>
      </c>
      <c r="G98" s="168">
        <f>IF(E98&lt;&gt;"",'Custos e ML'!$B$3,"")</f>
        <v>8.1999999999999993</v>
      </c>
      <c r="H98" s="168">
        <f t="shared" si="7"/>
        <v>67.34</v>
      </c>
      <c r="I98" s="169">
        <f>IF(E98&lt;&gt;"",'Custos e ML'!$B$7,"")</f>
        <v>0.15</v>
      </c>
      <c r="J98" s="170">
        <f>H98/(1-SUM('Custos e ML'!$B$5:$B$6,I98))</f>
        <v>115.98449672343469</v>
      </c>
      <c r="K98" s="168">
        <f>SUM(E98:F98)/(1-SUM('Custos e ML'!$B$5:$B$6,I98))</f>
        <v>101.86105043397575</v>
      </c>
      <c r="L98" s="171">
        <v>135</v>
      </c>
      <c r="M98" s="172" t="s">
        <v>153</v>
      </c>
      <c r="P98" s="125">
        <f t="shared" si="8"/>
        <v>48.644496723434685</v>
      </c>
      <c r="Q98" s="77">
        <f t="shared" si="9"/>
        <v>67.66</v>
      </c>
      <c r="R98" s="72">
        <f t="shared" si="10"/>
        <v>0.16394866394866398</v>
      </c>
      <c r="S98" s="116">
        <f>IF(L98&lt;&gt;"",(L98-(L98*SUM('Custos e ML'!$B$5:$B$6))-H98)/L98,"")</f>
        <v>0.23178002244668916</v>
      </c>
      <c r="T98" s="126"/>
    </row>
    <row r="99" spans="2:20">
      <c r="B99" s="204" t="s">
        <v>73</v>
      </c>
      <c r="C99" s="212" t="s">
        <v>130</v>
      </c>
      <c r="D99" s="165" t="s">
        <v>114</v>
      </c>
      <c r="E99" s="167">
        <v>7.0000000000000007E-2</v>
      </c>
      <c r="F99" s="167"/>
      <c r="G99" s="168"/>
      <c r="H99" s="168">
        <f t="shared" si="7"/>
        <v>7.0000000000000007E-2</v>
      </c>
      <c r="I99" s="169">
        <f>IF(E99&lt;&gt;"",'Custos e ML'!$B$7,"")</f>
        <v>0.15</v>
      </c>
      <c r="J99" s="170">
        <f>H99/(1-SUM('Custos e ML'!$B$5:$B$6,I99))</f>
        <v>0.12056600491001528</v>
      </c>
      <c r="K99" s="168">
        <f>SUM(E99:F99)/(1-SUM('Custos e ML'!$B$5:$B$6,I99))</f>
        <v>0.12056600491001528</v>
      </c>
      <c r="L99" s="171">
        <v>10</v>
      </c>
      <c r="M99" s="172" t="s">
        <v>245</v>
      </c>
      <c r="P99" s="125">
        <f t="shared" si="8"/>
        <v>5.0566004910015269E-2</v>
      </c>
      <c r="Q99" s="77">
        <f t="shared" si="9"/>
        <v>9.93</v>
      </c>
      <c r="R99" s="72">
        <f t="shared" si="10"/>
        <v>81.942119608786271</v>
      </c>
      <c r="S99" s="116">
        <f>IF(L99&lt;&gt;"",(L99-(L99*SUM('Custos e ML'!$B$5:$B$6))-H99)/L99,"")</f>
        <v>0.72359483726150398</v>
      </c>
      <c r="T99" s="126"/>
    </row>
    <row r="100" spans="2:20">
      <c r="B100" s="204" t="s">
        <v>73</v>
      </c>
      <c r="C100" s="212" t="s">
        <v>130</v>
      </c>
      <c r="D100" s="165" t="s">
        <v>115</v>
      </c>
      <c r="E100" s="167">
        <v>5.53</v>
      </c>
      <c r="F100" s="167">
        <f>IF(E100&lt;&gt;"",'Custos e ML'!$B$2,"")</f>
        <v>35</v>
      </c>
      <c r="G100" s="168">
        <f>IF(E100&lt;&gt;"",'Custos e ML'!$B$3,"")</f>
        <v>8.1999999999999993</v>
      </c>
      <c r="H100" s="168">
        <f t="shared" si="7"/>
        <v>48.730000000000004</v>
      </c>
      <c r="I100" s="169">
        <f>IF(E100&lt;&gt;"",'Custos e ML'!$B$7,"")</f>
        <v>0.15</v>
      </c>
      <c r="J100" s="170">
        <f>H100/(1-SUM('Custos e ML'!$B$5:$B$6,I100))</f>
        <v>83.931163132357781</v>
      </c>
      <c r="K100" s="168">
        <f>SUM(E100:F100)/(1-SUM('Custos e ML'!$B$5:$B$6,I100))</f>
        <v>69.807716842898841</v>
      </c>
      <c r="L100" s="171">
        <v>130</v>
      </c>
      <c r="M100" s="172" t="s">
        <v>153</v>
      </c>
      <c r="P100" s="125">
        <f t="shared" si="8"/>
        <v>35.201163132357777</v>
      </c>
      <c r="Q100" s="77">
        <f t="shared" si="9"/>
        <v>81.27</v>
      </c>
      <c r="R100" s="72">
        <f t="shared" si="10"/>
        <v>0.54888834073456816</v>
      </c>
      <c r="S100" s="116">
        <f>IF(L100&lt;&gt;"",(L100-(L100*SUM('Custos e ML'!$B$5:$B$6))-H100)/L100,"")</f>
        <v>0.35574868341535004</v>
      </c>
      <c r="T100" s="126"/>
    </row>
    <row r="101" spans="2:20">
      <c r="B101" s="204" t="s">
        <v>73</v>
      </c>
      <c r="C101" s="212" t="s">
        <v>130</v>
      </c>
      <c r="D101" s="220" t="s">
        <v>120</v>
      </c>
      <c r="E101" s="167">
        <v>22.46</v>
      </c>
      <c r="F101" s="167">
        <f>IF(E101&lt;&gt;"",'Custos e ML'!$B$2,"")</f>
        <v>35</v>
      </c>
      <c r="G101" s="168">
        <f>IF(E101&lt;&gt;"",'Custos e ML'!$B$3,"")</f>
        <v>8.1999999999999993</v>
      </c>
      <c r="H101" s="168">
        <f t="shared" si="7"/>
        <v>65.66</v>
      </c>
      <c r="I101" s="169">
        <f>IF(E101&lt;&gt;"",'Custos e ML'!$B$7,"")</f>
        <v>0.15</v>
      </c>
      <c r="J101" s="170">
        <f>H101/(1-SUM('Custos e ML'!$B$5:$B$6,I101))</f>
        <v>113.09091260559431</v>
      </c>
      <c r="K101" s="168">
        <f>SUM(E101:F101)/(1-SUM('Custos e ML'!$B$5:$B$6,I101))</f>
        <v>98.967466316135386</v>
      </c>
      <c r="L101" s="171">
        <v>135</v>
      </c>
      <c r="M101" s="172" t="s">
        <v>153</v>
      </c>
      <c r="P101" s="125">
        <f t="shared" si="8"/>
        <v>47.430912605594315</v>
      </c>
      <c r="Q101" s="77">
        <f t="shared" si="9"/>
        <v>69.34</v>
      </c>
      <c r="R101" s="72">
        <f t="shared" si="10"/>
        <v>0.19372986643775569</v>
      </c>
      <c r="S101" s="116">
        <f>IF(L101&lt;&gt;"",(L101-(L101*SUM('Custos e ML'!$B$5:$B$6))-H101)/L101,"")</f>
        <v>0.24422446689113364</v>
      </c>
      <c r="T101" s="126"/>
    </row>
    <row r="102" spans="2:20">
      <c r="B102" s="204" t="s">
        <v>73</v>
      </c>
      <c r="C102" s="212" t="s">
        <v>130</v>
      </c>
      <c r="D102" s="220" t="s">
        <v>116</v>
      </c>
      <c r="E102" s="167">
        <v>24.14</v>
      </c>
      <c r="F102" s="167">
        <f>IF(E102&lt;&gt;"",'Custos e ML'!$B$2,"")</f>
        <v>35</v>
      </c>
      <c r="G102" s="168">
        <f>IF(E102&lt;&gt;"",'Custos e ML'!$B$3,"")</f>
        <v>8.1999999999999993</v>
      </c>
      <c r="H102" s="168">
        <f t="shared" si="7"/>
        <v>67.34</v>
      </c>
      <c r="I102" s="169">
        <f>IF(E102&lt;&gt;"",'Custos e ML'!$B$7,"")</f>
        <v>0.15</v>
      </c>
      <c r="J102" s="170">
        <f>H102/(1-SUM('Custos e ML'!$B$5:$B$6,I102))</f>
        <v>115.98449672343469</v>
      </c>
      <c r="K102" s="168">
        <f>SUM(E102:F102)/(1-SUM('Custos e ML'!$B$5:$B$6,I102))</f>
        <v>101.86105043397575</v>
      </c>
      <c r="L102" s="171">
        <v>160</v>
      </c>
      <c r="M102" s="172" t="s">
        <v>250</v>
      </c>
      <c r="P102" s="125">
        <f t="shared" si="8"/>
        <v>48.644496723434685</v>
      </c>
      <c r="Q102" s="77">
        <f t="shared" si="9"/>
        <v>92.66</v>
      </c>
      <c r="R102" s="72">
        <f t="shared" si="10"/>
        <v>0.3794947128280462</v>
      </c>
      <c r="S102" s="116">
        <f>IF(L102&lt;&gt;"",(L102-(L102*SUM('Custos e ML'!$B$5:$B$6))-H102)/L102,"")</f>
        <v>0.30971983726150398</v>
      </c>
      <c r="T102" s="126"/>
    </row>
    <row r="103" spans="2:20">
      <c r="B103" s="204" t="s">
        <v>71</v>
      </c>
      <c r="C103" s="212" t="s">
        <v>208</v>
      </c>
      <c r="D103" s="201" t="s">
        <v>111</v>
      </c>
      <c r="E103" s="167">
        <v>22.69</v>
      </c>
      <c r="F103" s="167">
        <f>IF(E103&lt;&gt;"",'Custos e ML'!$B$2,"")</f>
        <v>35</v>
      </c>
      <c r="G103" s="168">
        <f>IF(E103&lt;&gt;"",'Custos e ML'!$B$3,"")</f>
        <v>8.1999999999999993</v>
      </c>
      <c r="H103" s="168">
        <f t="shared" si="7"/>
        <v>65.89</v>
      </c>
      <c r="I103" s="169">
        <f>IF(E103&lt;&gt;"",'Custos e ML'!$B$7,"")</f>
        <v>0.15</v>
      </c>
      <c r="J103" s="170">
        <f>H103/(1-SUM('Custos e ML'!$B$5:$B$6,I103))</f>
        <v>113.48705805029866</v>
      </c>
      <c r="K103" s="168">
        <f>SUM(E103:F103)/(1-SUM('Custos e ML'!$B$5:$B$6,I103))</f>
        <v>99.363611760839717</v>
      </c>
      <c r="L103" s="171">
        <v>135</v>
      </c>
      <c r="M103" s="172" t="s">
        <v>153</v>
      </c>
      <c r="P103" s="125">
        <f t="shared" si="8"/>
        <v>47.597058050298656</v>
      </c>
      <c r="Q103" s="77">
        <f t="shared" si="9"/>
        <v>69.11</v>
      </c>
      <c r="R103" s="72">
        <f t="shared" si="10"/>
        <v>0.18956295386709718</v>
      </c>
      <c r="S103" s="116">
        <f>IF(L103&lt;&gt;"",(L103-(L103*SUM('Custos e ML'!$B$5:$B$6))-H103)/L103,"")</f>
        <v>0.24252076318742993</v>
      </c>
      <c r="T103" s="126"/>
    </row>
    <row r="104" spans="2:20">
      <c r="B104" s="204" t="s">
        <v>71</v>
      </c>
      <c r="C104" s="212" t="s">
        <v>208</v>
      </c>
      <c r="D104" s="201" t="s">
        <v>112</v>
      </c>
      <c r="E104" s="167">
        <v>22.69</v>
      </c>
      <c r="F104" s="167">
        <f>IF(E104&lt;&gt;"",'Custos e ML'!$B$2,"")</f>
        <v>35</v>
      </c>
      <c r="G104" s="168">
        <f>IF(E104&lt;&gt;"",'Custos e ML'!$B$3,"")</f>
        <v>8.1999999999999993</v>
      </c>
      <c r="H104" s="168">
        <f t="shared" si="7"/>
        <v>65.89</v>
      </c>
      <c r="I104" s="169">
        <f>IF(E104&lt;&gt;"",'Custos e ML'!$B$7,"")</f>
        <v>0.15</v>
      </c>
      <c r="J104" s="170">
        <f>H104/(1-SUM('Custos e ML'!$B$5:$B$6,I104))</f>
        <v>113.48705805029866</v>
      </c>
      <c r="K104" s="168">
        <f>SUM(E104:F104)/(1-SUM('Custos e ML'!$B$5:$B$6,I104))</f>
        <v>99.363611760839717</v>
      </c>
      <c r="L104" s="171">
        <v>135</v>
      </c>
      <c r="M104" s="172" t="s">
        <v>153</v>
      </c>
      <c r="P104" s="125">
        <f t="shared" si="8"/>
        <v>47.597058050298656</v>
      </c>
      <c r="Q104" s="77">
        <f t="shared" si="9"/>
        <v>69.11</v>
      </c>
      <c r="R104" s="72">
        <f t="shared" si="10"/>
        <v>0.18956295386709718</v>
      </c>
      <c r="S104" s="116">
        <f>IF(L104&lt;&gt;"",(L104-(L104*SUM('Custos e ML'!$B$5:$B$6))-H104)/L104,"")</f>
        <v>0.24252076318742993</v>
      </c>
      <c r="T104" s="126"/>
    </row>
    <row r="105" spans="2:20">
      <c r="B105" s="204" t="s">
        <v>71</v>
      </c>
      <c r="C105" s="212" t="s">
        <v>208</v>
      </c>
      <c r="D105" s="201" t="s">
        <v>113</v>
      </c>
      <c r="E105" s="167">
        <v>22.69</v>
      </c>
      <c r="F105" s="167">
        <f>IF(E105&lt;&gt;"",'Custos e ML'!$B$2,"")</f>
        <v>35</v>
      </c>
      <c r="G105" s="168">
        <f>IF(E105&lt;&gt;"",'Custos e ML'!$B$3,"")</f>
        <v>8.1999999999999993</v>
      </c>
      <c r="H105" s="168">
        <f t="shared" si="7"/>
        <v>65.89</v>
      </c>
      <c r="I105" s="169">
        <f>IF(E105&lt;&gt;"",'Custos e ML'!$B$7,"")</f>
        <v>0.15</v>
      </c>
      <c r="J105" s="170">
        <f>H105/(1-SUM('Custos e ML'!$B$5:$B$6,I105))</f>
        <v>113.48705805029866</v>
      </c>
      <c r="K105" s="168">
        <f>SUM(E105:F105)/(1-SUM('Custos e ML'!$B$5:$B$6,I105))</f>
        <v>99.363611760839717</v>
      </c>
      <c r="L105" s="171">
        <v>135</v>
      </c>
      <c r="M105" s="172" t="s">
        <v>153</v>
      </c>
      <c r="P105" s="125">
        <f t="shared" si="8"/>
        <v>47.597058050298656</v>
      </c>
      <c r="Q105" s="77">
        <f t="shared" si="9"/>
        <v>69.11</v>
      </c>
      <c r="R105" s="72">
        <f t="shared" si="10"/>
        <v>0.18956295386709718</v>
      </c>
      <c r="S105" s="116">
        <f>IF(L105&lt;&gt;"",(L105-(L105*SUM('Custos e ML'!$B$5:$B$6))-H105)/L105,"")</f>
        <v>0.24252076318742993</v>
      </c>
      <c r="T105" s="126"/>
    </row>
    <row r="106" spans="2:20">
      <c r="B106" s="204" t="s">
        <v>71</v>
      </c>
      <c r="C106" s="212" t="s">
        <v>208</v>
      </c>
      <c r="D106" s="165" t="s">
        <v>114</v>
      </c>
      <c r="E106" s="167">
        <v>7.0000000000000007E-2</v>
      </c>
      <c r="F106" s="167"/>
      <c r="G106" s="168"/>
      <c r="H106" s="168">
        <f t="shared" si="7"/>
        <v>7.0000000000000007E-2</v>
      </c>
      <c r="I106" s="169">
        <f>IF(E106&lt;&gt;"",'Custos e ML'!$B$7,"")</f>
        <v>0.15</v>
      </c>
      <c r="J106" s="170">
        <f>H106/(1-SUM('Custos e ML'!$B$5:$B$6,I106))</f>
        <v>0.12056600491001528</v>
      </c>
      <c r="K106" s="168">
        <f>SUM(E106:F106)/(1-SUM('Custos e ML'!$B$5:$B$6,I106))</f>
        <v>0.12056600491001528</v>
      </c>
      <c r="L106" s="171">
        <v>10</v>
      </c>
      <c r="M106" s="172" t="s">
        <v>245</v>
      </c>
      <c r="P106" s="125">
        <f t="shared" si="8"/>
        <v>5.0566004910015269E-2</v>
      </c>
      <c r="Q106" s="77">
        <f t="shared" si="9"/>
        <v>9.93</v>
      </c>
      <c r="R106" s="72">
        <f t="shared" si="10"/>
        <v>81.942119608786271</v>
      </c>
      <c r="S106" s="116">
        <f>IF(L106&lt;&gt;"",(L106-(L106*SUM('Custos e ML'!$B$5:$B$6))-H106)/L106,"")</f>
        <v>0.72359483726150398</v>
      </c>
      <c r="T106" s="126"/>
    </row>
    <row r="107" spans="2:20">
      <c r="B107" s="204" t="s">
        <v>71</v>
      </c>
      <c r="C107" s="212" t="s">
        <v>208</v>
      </c>
      <c r="D107" s="165" t="s">
        <v>115</v>
      </c>
      <c r="E107" s="167">
        <v>5.53</v>
      </c>
      <c r="F107" s="167">
        <f>IF(E107&lt;&gt;"",'Custos e ML'!$B$2,"")</f>
        <v>35</v>
      </c>
      <c r="G107" s="168">
        <f>IF(E107&lt;&gt;"",'Custos e ML'!$B$3,"")</f>
        <v>8.1999999999999993</v>
      </c>
      <c r="H107" s="168">
        <f t="shared" si="7"/>
        <v>48.730000000000004</v>
      </c>
      <c r="I107" s="169">
        <f>IF(E107&lt;&gt;"",'Custos e ML'!$B$7,"")</f>
        <v>0.15</v>
      </c>
      <c r="J107" s="170">
        <f>H107/(1-SUM('Custos e ML'!$B$5:$B$6,I107))</f>
        <v>83.931163132357781</v>
      </c>
      <c r="K107" s="168">
        <f>SUM(E107:F107)/(1-SUM('Custos e ML'!$B$5:$B$6,I107))</f>
        <v>69.807716842898841</v>
      </c>
      <c r="L107" s="171">
        <v>135</v>
      </c>
      <c r="M107" s="172" t="s">
        <v>153</v>
      </c>
      <c r="P107" s="125">
        <f t="shared" si="8"/>
        <v>35.201163132357777</v>
      </c>
      <c r="Q107" s="77">
        <f t="shared" si="9"/>
        <v>86.27</v>
      </c>
      <c r="R107" s="72">
        <f t="shared" si="10"/>
        <v>0.60846096922435922</v>
      </c>
      <c r="S107" s="116">
        <f>IF(L107&lt;&gt;"",(L107-(L107*SUM('Custos e ML'!$B$5:$B$6))-H107)/L107,"")</f>
        <v>0.369631874298541</v>
      </c>
      <c r="T107" s="126"/>
    </row>
    <row r="108" spans="2:20">
      <c r="B108" s="204" t="s">
        <v>71</v>
      </c>
      <c r="C108" s="212" t="s">
        <v>208</v>
      </c>
      <c r="D108" s="201" t="s">
        <v>120</v>
      </c>
      <c r="E108" s="167">
        <v>17.64</v>
      </c>
      <c r="F108" s="167">
        <f>IF(E108&lt;&gt;"",'Custos e ML'!$B$2,"")</f>
        <v>35</v>
      </c>
      <c r="G108" s="168">
        <f>IF(E108&lt;&gt;"",'Custos e ML'!$B$3,"")</f>
        <v>8.1999999999999993</v>
      </c>
      <c r="H108" s="168">
        <f t="shared" si="7"/>
        <v>60.84</v>
      </c>
      <c r="I108" s="169">
        <f>IF(E108&lt;&gt;"",'Custos e ML'!$B$7,"")</f>
        <v>0.15</v>
      </c>
      <c r="J108" s="170">
        <f>H108/(1-SUM('Custos e ML'!$B$5:$B$6,I108))</f>
        <v>104.78908198179042</v>
      </c>
      <c r="K108" s="168">
        <f>SUM(E108:F108)/(1-SUM('Custos e ML'!$B$5:$B$6,I108))</f>
        <v>90.665635692331477</v>
      </c>
      <c r="L108" s="171">
        <v>125</v>
      </c>
      <c r="M108" s="172" t="s">
        <v>153</v>
      </c>
      <c r="P108" s="125">
        <f t="shared" si="8"/>
        <v>43.949081981790414</v>
      </c>
      <c r="Q108" s="77">
        <f t="shared" si="9"/>
        <v>64.16</v>
      </c>
      <c r="R108" s="72">
        <f t="shared" si="10"/>
        <v>0.19287236452478615</v>
      </c>
      <c r="S108" s="116">
        <f>IF(L108&lt;&gt;"",(L108-(L108*SUM('Custos e ML'!$B$5:$B$6))-H108)/L108,"")</f>
        <v>0.24387483726150389</v>
      </c>
      <c r="T108" s="126"/>
    </row>
    <row r="109" spans="2:20">
      <c r="B109" s="204" t="s">
        <v>71</v>
      </c>
      <c r="C109" s="212" t="s">
        <v>208</v>
      </c>
      <c r="D109" s="201" t="s">
        <v>116</v>
      </c>
      <c r="E109" s="167">
        <v>28.6</v>
      </c>
      <c r="F109" s="167">
        <f>IF(E109&lt;&gt;"",'Custos e ML'!$B$2,"")</f>
        <v>35</v>
      </c>
      <c r="G109" s="168">
        <f>IF(E109&lt;&gt;"",'Custos e ML'!$B$3,"")</f>
        <v>8.1999999999999993</v>
      </c>
      <c r="H109" s="168">
        <f t="shared" si="7"/>
        <v>71.8</v>
      </c>
      <c r="I109" s="169">
        <f>IF(E109&lt;&gt;"",'Custos e ML'!$B$7,"")</f>
        <v>0.15</v>
      </c>
      <c r="J109" s="170">
        <f>H109/(1-SUM('Custos e ML'!$B$5:$B$6,I109))</f>
        <v>123.66627360770137</v>
      </c>
      <c r="K109" s="168">
        <f>SUM(E109:F109)/(1-SUM('Custos e ML'!$B$5:$B$6,I109))</f>
        <v>109.54282731824244</v>
      </c>
      <c r="L109" s="171">
        <v>170</v>
      </c>
      <c r="M109" s="172" t="s">
        <v>250</v>
      </c>
      <c r="P109" s="125">
        <f t="shared" si="8"/>
        <v>51.866273607701373</v>
      </c>
      <c r="Q109" s="77">
        <f t="shared" si="9"/>
        <v>98.2</v>
      </c>
      <c r="R109" s="72">
        <f t="shared" si="10"/>
        <v>0.37466744198406232</v>
      </c>
      <c r="S109" s="116">
        <f>IF(L109&lt;&gt;"",(L109-(L109*SUM('Custos e ML'!$B$5:$B$6))-H109)/L109,"")</f>
        <v>0.30824189608503338</v>
      </c>
      <c r="T109" s="126"/>
    </row>
    <row r="110" spans="2:20">
      <c r="B110" s="204" t="s">
        <v>89</v>
      </c>
      <c r="C110" s="212" t="s">
        <v>209</v>
      </c>
      <c r="D110" s="201" t="s">
        <v>111</v>
      </c>
      <c r="E110" s="167">
        <v>7.35</v>
      </c>
      <c r="F110" s="167">
        <f>IF(E110&lt;&gt;"",'Custos e ML'!$B$2,"")</f>
        <v>35</v>
      </c>
      <c r="G110" s="168">
        <f>IF(E110&lt;&gt;"",'Custos e ML'!$B$3,"")</f>
        <v>8.1999999999999993</v>
      </c>
      <c r="H110" s="168">
        <f t="shared" si="7"/>
        <v>50.55</v>
      </c>
      <c r="I110" s="169">
        <f>IF(E110&lt;&gt;"",'Custos e ML'!$B$7,"")</f>
        <v>0.15</v>
      </c>
      <c r="J110" s="170">
        <f>H110/(1-SUM('Custos e ML'!$B$5:$B$6,I110))</f>
        <v>87.065879260018164</v>
      </c>
      <c r="K110" s="168">
        <f>SUM(E110:F110)/(1-SUM('Custos e ML'!$B$5:$B$6,I110))</f>
        <v>72.942432970559238</v>
      </c>
      <c r="L110" s="171">
        <v>120</v>
      </c>
      <c r="M110" s="172" t="s">
        <v>153</v>
      </c>
      <c r="P110" s="125">
        <f t="shared" si="8"/>
        <v>36.515879260018167</v>
      </c>
      <c r="Q110" s="77">
        <f t="shared" si="9"/>
        <v>69.45</v>
      </c>
      <c r="R110" s="72">
        <f t="shared" si="10"/>
        <v>0.37826667599170083</v>
      </c>
      <c r="S110" s="116">
        <f>IF(L110&lt;&gt;"",(L110-(L110*SUM('Custos e ML'!$B$5:$B$6))-H110)/L110,"")</f>
        <v>0.30934483726150397</v>
      </c>
      <c r="T110" s="126"/>
    </row>
    <row r="111" spans="2:20">
      <c r="B111" s="204" t="s">
        <v>89</v>
      </c>
      <c r="C111" s="212" t="s">
        <v>209</v>
      </c>
      <c r="D111" s="201" t="s">
        <v>112</v>
      </c>
      <c r="E111" s="167">
        <v>7.35</v>
      </c>
      <c r="F111" s="167">
        <f>IF(E111&lt;&gt;"",'Custos e ML'!$B$2,"")</f>
        <v>35</v>
      </c>
      <c r="G111" s="168">
        <f>IF(E111&lt;&gt;"",'Custos e ML'!$B$3,"")</f>
        <v>8.1999999999999993</v>
      </c>
      <c r="H111" s="168">
        <f t="shared" si="7"/>
        <v>50.55</v>
      </c>
      <c r="I111" s="169">
        <f>IF(E111&lt;&gt;"",'Custos e ML'!$B$7,"")</f>
        <v>0.15</v>
      </c>
      <c r="J111" s="170">
        <f>H111/(1-SUM('Custos e ML'!$B$5:$B$6,I111))</f>
        <v>87.065879260018164</v>
      </c>
      <c r="K111" s="168">
        <f>SUM(E111:F111)/(1-SUM('Custos e ML'!$B$5:$B$6,I111))</f>
        <v>72.942432970559238</v>
      </c>
      <c r="L111" s="171">
        <v>120</v>
      </c>
      <c r="M111" s="172" t="s">
        <v>153</v>
      </c>
      <c r="P111" s="125">
        <f t="shared" si="8"/>
        <v>36.515879260018167</v>
      </c>
      <c r="Q111" s="77">
        <f t="shared" si="9"/>
        <v>69.45</v>
      </c>
      <c r="R111" s="72">
        <f t="shared" si="10"/>
        <v>0.37826667599170083</v>
      </c>
      <c r="S111" s="116">
        <f>IF(L111&lt;&gt;"",(L111-(L111*SUM('Custos e ML'!$B$5:$B$6))-H111)/L111,"")</f>
        <v>0.30934483726150397</v>
      </c>
      <c r="T111" s="126"/>
    </row>
    <row r="112" spans="2:20">
      <c r="B112" s="204" t="s">
        <v>89</v>
      </c>
      <c r="C112" s="212" t="s">
        <v>209</v>
      </c>
      <c r="D112" s="201" t="s">
        <v>113</v>
      </c>
      <c r="E112" s="167">
        <v>7.35</v>
      </c>
      <c r="F112" s="167">
        <f>IF(E112&lt;&gt;"",'Custos e ML'!$B$2,"")</f>
        <v>35</v>
      </c>
      <c r="G112" s="168">
        <f>IF(E112&lt;&gt;"",'Custos e ML'!$B$3,"")</f>
        <v>8.1999999999999993</v>
      </c>
      <c r="H112" s="168">
        <f t="shared" si="7"/>
        <v>50.55</v>
      </c>
      <c r="I112" s="169">
        <f>IF(E112&lt;&gt;"",'Custos e ML'!$B$7,"")</f>
        <v>0.15</v>
      </c>
      <c r="J112" s="170">
        <f>H112/(1-SUM('Custos e ML'!$B$5:$B$6,I112))</f>
        <v>87.065879260018164</v>
      </c>
      <c r="K112" s="168">
        <f>SUM(E112:F112)/(1-SUM('Custos e ML'!$B$5:$B$6,I112))</f>
        <v>72.942432970559238</v>
      </c>
      <c r="L112" s="171">
        <v>120</v>
      </c>
      <c r="M112" s="172" t="s">
        <v>153</v>
      </c>
      <c r="P112" s="125">
        <f t="shared" si="8"/>
        <v>36.515879260018167</v>
      </c>
      <c r="Q112" s="77">
        <f t="shared" si="9"/>
        <v>69.45</v>
      </c>
      <c r="R112" s="72">
        <f t="shared" si="10"/>
        <v>0.37826667599170083</v>
      </c>
      <c r="S112" s="116">
        <f>IF(L112&lt;&gt;"",(L112-(L112*SUM('Custos e ML'!$B$5:$B$6))-H112)/L112,"")</f>
        <v>0.30934483726150397</v>
      </c>
      <c r="T112" s="126"/>
    </row>
    <row r="113" spans="2:20">
      <c r="B113" s="204" t="s">
        <v>89</v>
      </c>
      <c r="C113" s="212" t="s">
        <v>209</v>
      </c>
      <c r="D113" s="165" t="s">
        <v>114</v>
      </c>
      <c r="E113" s="167">
        <v>7.0000000000000007E-2</v>
      </c>
      <c r="F113" s="167"/>
      <c r="G113" s="168"/>
      <c r="H113" s="168">
        <f t="shared" si="7"/>
        <v>7.0000000000000007E-2</v>
      </c>
      <c r="I113" s="169">
        <f>IF(E113&lt;&gt;"",'Custos e ML'!$B$7,"")</f>
        <v>0.15</v>
      </c>
      <c r="J113" s="170">
        <f>H113/(1-SUM('Custos e ML'!$B$5:$B$6,I113))</f>
        <v>0.12056600491001528</v>
      </c>
      <c r="K113" s="168">
        <f>SUM(E113:F113)/(1-SUM('Custos e ML'!$B$5:$B$6,I113))</f>
        <v>0.12056600491001528</v>
      </c>
      <c r="L113" s="171">
        <v>10</v>
      </c>
      <c r="M113" s="172" t="s">
        <v>245</v>
      </c>
      <c r="P113" s="125">
        <f t="shared" si="8"/>
        <v>5.0566004910015269E-2</v>
      </c>
      <c r="Q113" s="77">
        <f t="shared" si="9"/>
        <v>9.93</v>
      </c>
      <c r="R113" s="72">
        <f t="shared" si="10"/>
        <v>81.942119608786271</v>
      </c>
      <c r="S113" s="116">
        <f>IF(L113&lt;&gt;"",(L113-(L113*SUM('Custos e ML'!$B$5:$B$6))-H113)/L113,"")</f>
        <v>0.72359483726150398</v>
      </c>
      <c r="T113" s="126"/>
    </row>
    <row r="114" spans="2:20">
      <c r="B114" s="204" t="s">
        <v>89</v>
      </c>
      <c r="C114" s="212" t="s">
        <v>209</v>
      </c>
      <c r="D114" s="165" t="s">
        <v>115</v>
      </c>
      <c r="E114" s="167">
        <v>5.53</v>
      </c>
      <c r="F114" s="167">
        <f>IF(E114&lt;&gt;"",'Custos e ML'!$B$2,"")</f>
        <v>35</v>
      </c>
      <c r="G114" s="168">
        <f>IF(E114&lt;&gt;"",'Custos e ML'!$B$3,"")</f>
        <v>8.1999999999999993</v>
      </c>
      <c r="H114" s="168">
        <f t="shared" si="7"/>
        <v>48.730000000000004</v>
      </c>
      <c r="I114" s="169">
        <f>IF(E114&lt;&gt;"",'Custos e ML'!$B$7,"")</f>
        <v>0.15</v>
      </c>
      <c r="J114" s="170">
        <f>H114/(1-SUM('Custos e ML'!$B$5:$B$6,I114))</f>
        <v>83.931163132357781</v>
      </c>
      <c r="K114" s="168">
        <f>SUM(E114:F114)/(1-SUM('Custos e ML'!$B$5:$B$6,I114))</f>
        <v>69.807716842898841</v>
      </c>
      <c r="L114" s="171">
        <v>110</v>
      </c>
      <c r="M114" s="172" t="s">
        <v>246</v>
      </c>
      <c r="P114" s="125">
        <f t="shared" si="8"/>
        <v>35.201163132357777</v>
      </c>
      <c r="Q114" s="77">
        <f t="shared" si="9"/>
        <v>61.269999999999996</v>
      </c>
      <c r="R114" s="72">
        <f t="shared" si="10"/>
        <v>0.31059782677540376</v>
      </c>
      <c r="S114" s="116">
        <f>IF(L114&lt;&gt;"",(L114-(L114*SUM('Custos e ML'!$B$5:$B$6))-H114)/L114,"")</f>
        <v>0.28759483726150398</v>
      </c>
      <c r="T114" s="126"/>
    </row>
    <row r="115" spans="2:20">
      <c r="B115" s="204" t="s">
        <v>89</v>
      </c>
      <c r="C115" s="212" t="s">
        <v>209</v>
      </c>
      <c r="D115" s="220" t="s">
        <v>120</v>
      </c>
      <c r="E115" s="167">
        <v>24.8</v>
      </c>
      <c r="F115" s="167">
        <f>IF(E115&lt;&gt;"",'Custos e ML'!$B$2,"")</f>
        <v>35</v>
      </c>
      <c r="G115" s="168">
        <f>IF(E115&lt;&gt;"",'Custos e ML'!$B$3,"")</f>
        <v>8.1999999999999993</v>
      </c>
      <c r="H115" s="168">
        <f t="shared" si="7"/>
        <v>68</v>
      </c>
      <c r="I115" s="169">
        <f>IF(E115&lt;&gt;"",'Custos e ML'!$B$7,"")</f>
        <v>0.15</v>
      </c>
      <c r="J115" s="170">
        <f>H115/(1-SUM('Custos e ML'!$B$5:$B$6,I115))</f>
        <v>117.12126191258626</v>
      </c>
      <c r="K115" s="168">
        <f>SUM(E115:F115)/(1-SUM('Custos e ML'!$B$5:$B$6,I115))</f>
        <v>102.99781562312732</v>
      </c>
      <c r="L115" s="171">
        <v>130</v>
      </c>
      <c r="M115" s="172" t="s">
        <v>153</v>
      </c>
      <c r="P115" s="125">
        <f t="shared" si="8"/>
        <v>49.121261912586263</v>
      </c>
      <c r="Q115" s="77">
        <f t="shared" si="9"/>
        <v>62</v>
      </c>
      <c r="R115" s="72">
        <f t="shared" si="10"/>
        <v>0.10996071829405163</v>
      </c>
      <c r="S115" s="116">
        <f>IF(L115&lt;&gt;"",(L115-(L115*SUM('Custos e ML'!$B$5:$B$6))-H115)/L115,"")</f>
        <v>0.20751791418458082</v>
      </c>
      <c r="T115" s="126"/>
    </row>
    <row r="116" spans="2:20">
      <c r="B116" s="204" t="s">
        <v>89</v>
      </c>
      <c r="C116" s="212" t="s">
        <v>209</v>
      </c>
      <c r="D116" s="201" t="s">
        <v>116</v>
      </c>
      <c r="E116" s="167">
        <v>7.35</v>
      </c>
      <c r="F116" s="167">
        <f>IF(E116&lt;&gt;"",'Custos e ML'!$B$2,"")</f>
        <v>35</v>
      </c>
      <c r="G116" s="168">
        <f>IF(E116&lt;&gt;"",'Custos e ML'!$B$3,"")</f>
        <v>8.1999999999999993</v>
      </c>
      <c r="H116" s="168">
        <f t="shared" si="7"/>
        <v>50.55</v>
      </c>
      <c r="I116" s="169">
        <f>IF(E116&lt;&gt;"",'Custos e ML'!$B$7,"")</f>
        <v>0.15</v>
      </c>
      <c r="J116" s="170">
        <f>H116/(1-SUM('Custos e ML'!$B$5:$B$6,I116))</f>
        <v>87.065879260018164</v>
      </c>
      <c r="K116" s="168">
        <f>SUM(E116:F116)/(1-SUM('Custos e ML'!$B$5:$B$6,I116))</f>
        <v>72.942432970559238</v>
      </c>
      <c r="L116" s="171">
        <v>120</v>
      </c>
      <c r="M116" s="172" t="s">
        <v>250</v>
      </c>
      <c r="P116" s="125">
        <f t="shared" si="8"/>
        <v>36.515879260018167</v>
      </c>
      <c r="Q116" s="77">
        <f t="shared" si="9"/>
        <v>69.45</v>
      </c>
      <c r="R116" s="72">
        <f t="shared" si="10"/>
        <v>0.37826667599170083</v>
      </c>
      <c r="S116" s="116">
        <f>IF(L116&lt;&gt;"",(L116-(L116*SUM('Custos e ML'!$B$5:$B$6))-H116)/L116,"")</f>
        <v>0.30934483726150397</v>
      </c>
      <c r="T116" s="126"/>
    </row>
    <row r="117" spans="2:20">
      <c r="B117" s="204" t="s">
        <v>74</v>
      </c>
      <c r="C117" s="212" t="s">
        <v>210</v>
      </c>
      <c r="D117" s="201" t="s">
        <v>111</v>
      </c>
      <c r="E117" s="167">
        <v>35</v>
      </c>
      <c r="F117" s="167">
        <f>IF(E117&lt;&gt;"",'Custos e ML'!$B$2,"")</f>
        <v>35</v>
      </c>
      <c r="G117" s="168">
        <f>IF(E117&lt;&gt;"",'Custos e ML'!$B$3,"")</f>
        <v>8.1999999999999993</v>
      </c>
      <c r="H117" s="168">
        <f t="shared" si="7"/>
        <v>78.2</v>
      </c>
      <c r="I117" s="169">
        <f>IF(E117&lt;&gt;"",'Custos e ML'!$B$7,"")</f>
        <v>0.15</v>
      </c>
      <c r="J117" s="170">
        <f>H117/(1-SUM('Custos e ML'!$B$5:$B$6,I117))</f>
        <v>134.68945119947421</v>
      </c>
      <c r="K117" s="168">
        <f>SUM(E117:F117)/(1-SUM('Custos e ML'!$B$5:$B$6,I117))</f>
        <v>120.56600491001527</v>
      </c>
      <c r="L117" s="171">
        <v>160</v>
      </c>
      <c r="M117" s="172" t="s">
        <v>153</v>
      </c>
      <c r="P117" s="125">
        <f t="shared" si="8"/>
        <v>56.489451199474203</v>
      </c>
      <c r="Q117" s="77">
        <f t="shared" si="9"/>
        <v>81.8</v>
      </c>
      <c r="R117" s="72">
        <f t="shared" si="10"/>
        <v>0.18791782559898498</v>
      </c>
      <c r="S117" s="116">
        <f>IF(L117&lt;&gt;"",(L117-(L117*SUM('Custos e ML'!$B$5:$B$6))-H117)/L117,"")</f>
        <v>0.24184483726150399</v>
      </c>
      <c r="T117" s="126"/>
    </row>
    <row r="118" spans="2:20">
      <c r="B118" s="204" t="s">
        <v>74</v>
      </c>
      <c r="C118" s="212" t="s">
        <v>210</v>
      </c>
      <c r="D118" s="201" t="s">
        <v>112</v>
      </c>
      <c r="E118" s="167">
        <v>35</v>
      </c>
      <c r="F118" s="167">
        <f>IF(E118&lt;&gt;"",'Custos e ML'!$B$2,"")</f>
        <v>35</v>
      </c>
      <c r="G118" s="168">
        <f>IF(E118&lt;&gt;"",'Custos e ML'!$B$3,"")</f>
        <v>8.1999999999999993</v>
      </c>
      <c r="H118" s="168">
        <f t="shared" si="7"/>
        <v>78.2</v>
      </c>
      <c r="I118" s="169">
        <f>IF(E118&lt;&gt;"",'Custos e ML'!$B$7,"")</f>
        <v>0.15</v>
      </c>
      <c r="J118" s="170">
        <f>H118/(1-SUM('Custos e ML'!$B$5:$B$6,I118))</f>
        <v>134.68945119947421</v>
      </c>
      <c r="K118" s="168">
        <f>SUM(E118:F118)/(1-SUM('Custos e ML'!$B$5:$B$6,I118))</f>
        <v>120.56600491001527</v>
      </c>
      <c r="L118" s="171">
        <v>160</v>
      </c>
      <c r="M118" s="172" t="s">
        <v>153</v>
      </c>
      <c r="P118" s="125">
        <f t="shared" si="8"/>
        <v>56.489451199474203</v>
      </c>
      <c r="Q118" s="77">
        <f t="shared" si="9"/>
        <v>81.8</v>
      </c>
      <c r="R118" s="72">
        <f t="shared" si="10"/>
        <v>0.18791782559898498</v>
      </c>
      <c r="S118" s="116">
        <f>IF(L118&lt;&gt;"",(L118-(L118*SUM('Custos e ML'!$B$5:$B$6))-H118)/L118,"")</f>
        <v>0.24184483726150399</v>
      </c>
      <c r="T118" s="126"/>
    </row>
    <row r="119" spans="2:20">
      <c r="B119" s="204" t="s">
        <v>74</v>
      </c>
      <c r="C119" s="212" t="s">
        <v>210</v>
      </c>
      <c r="D119" s="201" t="s">
        <v>113</v>
      </c>
      <c r="E119" s="167">
        <v>22.81</v>
      </c>
      <c r="F119" s="167">
        <f>IF(E119&lt;&gt;"",'Custos e ML'!$B$2,"")</f>
        <v>35</v>
      </c>
      <c r="G119" s="168">
        <f>IF(E119&lt;&gt;"",'Custos e ML'!$B$3,"")</f>
        <v>8.1999999999999993</v>
      </c>
      <c r="H119" s="168">
        <f t="shared" si="7"/>
        <v>66.010000000000005</v>
      </c>
      <c r="I119" s="169">
        <f>IF(E119&lt;&gt;"",'Custos e ML'!$B$7,"")</f>
        <v>0.15</v>
      </c>
      <c r="J119" s="170">
        <f>H119/(1-SUM('Custos e ML'!$B$5:$B$6,I119))</f>
        <v>113.6937426301444</v>
      </c>
      <c r="K119" s="168">
        <f>SUM(E119:F119)/(1-SUM('Custos e ML'!$B$5:$B$6,I119))</f>
        <v>99.570296340685474</v>
      </c>
      <c r="L119" s="171">
        <v>145</v>
      </c>
      <c r="M119" s="172" t="s">
        <v>153</v>
      </c>
      <c r="P119" s="125">
        <f t="shared" si="8"/>
        <v>47.683742630144394</v>
      </c>
      <c r="Q119" s="77">
        <f t="shared" si="9"/>
        <v>78.989999999999995</v>
      </c>
      <c r="R119" s="72">
        <f t="shared" si="10"/>
        <v>0.27535602791877095</v>
      </c>
      <c r="S119" s="116">
        <f>IF(L119&lt;&gt;"",(L119-(L119*SUM('Custos e ML'!$B$5:$B$6))-H119)/L119,"")</f>
        <v>0.27535345795115912</v>
      </c>
      <c r="T119" s="126"/>
    </row>
    <row r="120" spans="2:20">
      <c r="B120" s="204" t="s">
        <v>74</v>
      </c>
      <c r="C120" s="212" t="s">
        <v>210</v>
      </c>
      <c r="D120" s="165" t="s">
        <v>114</v>
      </c>
      <c r="E120" s="167">
        <v>7.0000000000000007E-2</v>
      </c>
      <c r="F120" s="167"/>
      <c r="G120" s="168"/>
      <c r="H120" s="168">
        <f t="shared" si="7"/>
        <v>7.0000000000000007E-2</v>
      </c>
      <c r="I120" s="169">
        <f>IF(E120&lt;&gt;"",'Custos e ML'!$B$7,"")</f>
        <v>0.15</v>
      </c>
      <c r="J120" s="170">
        <f>H120/(1-SUM('Custos e ML'!$B$5:$B$6,I120))</f>
        <v>0.12056600491001528</v>
      </c>
      <c r="K120" s="168">
        <f>SUM(E120:F120)/(1-SUM('Custos e ML'!$B$5:$B$6,I120))</f>
        <v>0.12056600491001528</v>
      </c>
      <c r="L120" s="171">
        <v>10</v>
      </c>
      <c r="M120" s="172" t="s">
        <v>245</v>
      </c>
      <c r="P120" s="125">
        <f t="shared" si="8"/>
        <v>5.0566004910015269E-2</v>
      </c>
      <c r="Q120" s="77">
        <f t="shared" si="9"/>
        <v>9.93</v>
      </c>
      <c r="R120" s="72">
        <f t="shared" si="10"/>
        <v>81.942119608786271</v>
      </c>
      <c r="S120" s="116">
        <f>IF(L120&lt;&gt;"",(L120-(L120*SUM('Custos e ML'!$B$5:$B$6))-H120)/L120,"")</f>
        <v>0.72359483726150398</v>
      </c>
      <c r="T120" s="126"/>
    </row>
    <row r="121" spans="2:20">
      <c r="B121" s="204" t="s">
        <v>74</v>
      </c>
      <c r="C121" s="212" t="s">
        <v>210</v>
      </c>
      <c r="D121" s="201" t="s">
        <v>121</v>
      </c>
      <c r="E121" s="167">
        <v>5.53</v>
      </c>
      <c r="F121" s="167">
        <f>IF(E121&lt;&gt;"",'Custos e ML'!$B$2,"")</f>
        <v>35</v>
      </c>
      <c r="G121" s="168">
        <f>IF(E121&lt;&gt;"",'Custos e ML'!$B$3,"")</f>
        <v>8.1999999999999993</v>
      </c>
      <c r="H121" s="168">
        <f t="shared" si="7"/>
        <v>48.730000000000004</v>
      </c>
      <c r="I121" s="169">
        <f>IF(E121&lt;&gt;"",'Custos e ML'!$B$7,"")</f>
        <v>0.15</v>
      </c>
      <c r="J121" s="170">
        <f>H121/(1-SUM('Custos e ML'!$B$5:$B$6,I121))</f>
        <v>83.931163132357781</v>
      </c>
      <c r="K121" s="168">
        <f>SUM(E121:F121)/(1-SUM('Custos e ML'!$B$5:$B$6,I121))</f>
        <v>69.807716842898841</v>
      </c>
      <c r="L121" s="171">
        <v>100</v>
      </c>
      <c r="M121" s="172" t="s">
        <v>153</v>
      </c>
      <c r="P121" s="125">
        <f t="shared" si="8"/>
        <v>35.201163132357777</v>
      </c>
      <c r="Q121" s="77">
        <f t="shared" si="9"/>
        <v>51.269999999999996</v>
      </c>
      <c r="R121" s="72">
        <f t="shared" si="10"/>
        <v>0.19145256979582162</v>
      </c>
      <c r="S121" s="116">
        <f>IF(L121&lt;&gt;"",(L121-(L121*SUM('Custos e ML'!$B$5:$B$6))-H121)/L121,"")</f>
        <v>0.243294837261504</v>
      </c>
      <c r="T121" s="126"/>
    </row>
    <row r="122" spans="2:20">
      <c r="B122" s="204" t="s">
        <v>74</v>
      </c>
      <c r="C122" s="212" t="s">
        <v>210</v>
      </c>
      <c r="D122" s="220" t="s">
        <v>120</v>
      </c>
      <c r="E122" s="167">
        <v>35</v>
      </c>
      <c r="F122" s="167">
        <f>IF(E122&lt;&gt;"",'Custos e ML'!$B$2,"")</f>
        <v>35</v>
      </c>
      <c r="G122" s="168">
        <f>IF(E122&lt;&gt;"",'Custos e ML'!$B$3,"")</f>
        <v>8.1999999999999993</v>
      </c>
      <c r="H122" s="168">
        <f t="shared" si="7"/>
        <v>78.2</v>
      </c>
      <c r="I122" s="169">
        <f>IF(E122&lt;&gt;"",'Custos e ML'!$B$7,"")</f>
        <v>0.15</v>
      </c>
      <c r="J122" s="170">
        <f>H122/(1-SUM('Custos e ML'!$B$5:$B$6,I122))</f>
        <v>134.68945119947421</v>
      </c>
      <c r="K122" s="168">
        <f>SUM(E122:F122)/(1-SUM('Custos e ML'!$B$5:$B$6,I122))</f>
        <v>120.56600491001527</v>
      </c>
      <c r="L122" s="171">
        <v>160</v>
      </c>
      <c r="M122" s="172" t="s">
        <v>153</v>
      </c>
      <c r="P122" s="125">
        <f t="shared" si="8"/>
        <v>56.489451199474203</v>
      </c>
      <c r="Q122" s="77">
        <f t="shared" si="9"/>
        <v>81.8</v>
      </c>
      <c r="R122" s="72">
        <f t="shared" si="10"/>
        <v>0.18791782559898498</v>
      </c>
      <c r="S122" s="116">
        <f>IF(L122&lt;&gt;"",(L122-(L122*SUM('Custos e ML'!$B$5:$B$6))-H122)/L122,"")</f>
        <v>0.24184483726150399</v>
      </c>
      <c r="T122" s="126"/>
    </row>
    <row r="123" spans="2:20">
      <c r="B123" s="204" t="s">
        <v>74</v>
      </c>
      <c r="C123" s="212" t="s">
        <v>210</v>
      </c>
      <c r="D123" s="201" t="s">
        <v>116</v>
      </c>
      <c r="E123" s="167">
        <v>69</v>
      </c>
      <c r="F123" s="167">
        <f>IF(E123&lt;&gt;"",'Custos e ML'!$B$2,"")</f>
        <v>35</v>
      </c>
      <c r="G123" s="168">
        <f>IF(E123&lt;&gt;"",'Custos e ML'!$B$3,"")</f>
        <v>8.1999999999999993</v>
      </c>
      <c r="H123" s="168">
        <f t="shared" si="7"/>
        <v>112.2</v>
      </c>
      <c r="I123" s="169">
        <f>IF(E123&lt;&gt;"",'Custos e ML'!$B$7,"")</f>
        <v>0.15</v>
      </c>
      <c r="J123" s="170">
        <f>H123/(1-SUM('Custos e ML'!$B$5:$B$6,I123))</f>
        <v>193.25008215576733</v>
      </c>
      <c r="K123" s="168">
        <f>SUM(E123:F123)/(1-SUM('Custos e ML'!$B$5:$B$6,I123))</f>
        <v>179.12663586630839</v>
      </c>
      <c r="L123" s="171">
        <v>250</v>
      </c>
      <c r="M123" s="172" t="s">
        <v>250</v>
      </c>
      <c r="P123" s="125">
        <f t="shared" si="8"/>
        <v>81.050082155767328</v>
      </c>
      <c r="Q123" s="77">
        <f t="shared" si="9"/>
        <v>137.80000000000001</v>
      </c>
      <c r="R123" s="72">
        <f t="shared" si="10"/>
        <v>0.29366051083222805</v>
      </c>
      <c r="S123" s="116">
        <f>IF(L123&lt;&gt;"",(L123-(L123*SUM('Custos e ML'!$B$5:$B$6))-H123)/L123,"")</f>
        <v>0.28179483726150389</v>
      </c>
      <c r="T123" s="126"/>
    </row>
    <row r="124" spans="2:20">
      <c r="B124" s="204" t="s">
        <v>75</v>
      </c>
      <c r="C124" s="212" t="s">
        <v>131</v>
      </c>
      <c r="D124" s="201" t="s">
        <v>111</v>
      </c>
      <c r="E124" s="167">
        <v>33.299999999999997</v>
      </c>
      <c r="F124" s="167">
        <f>IF(E124&lt;&gt;"",'Custos e ML'!$B$2,"")</f>
        <v>35</v>
      </c>
      <c r="G124" s="168">
        <f>IF(E124&lt;&gt;"",'Custos e ML'!$B$3,"")</f>
        <v>8.1999999999999993</v>
      </c>
      <c r="H124" s="168">
        <f t="shared" si="7"/>
        <v>76.5</v>
      </c>
      <c r="I124" s="169">
        <f>IF(E124&lt;&gt;"",'Custos e ML'!$B$7,"")</f>
        <v>0.15</v>
      </c>
      <c r="J124" s="170">
        <f>H124/(1-SUM('Custos e ML'!$B$5:$B$6,I124))</f>
        <v>131.76141965165954</v>
      </c>
      <c r="K124" s="168">
        <f>SUM(E124:F124)/(1-SUM('Custos e ML'!$B$5:$B$6,I124))</f>
        <v>117.6379733622006</v>
      </c>
      <c r="L124" s="171">
        <v>170</v>
      </c>
      <c r="M124" s="172" t="s">
        <v>153</v>
      </c>
      <c r="P124" s="125">
        <f t="shared" ref="P124:P158" si="11">J124-H124</f>
        <v>55.261419651659537</v>
      </c>
      <c r="Q124" s="77">
        <f t="shared" ref="Q124:Q158" si="12">L124-H124</f>
        <v>93.5</v>
      </c>
      <c r="R124" s="72">
        <f t="shared" ref="R124:R158" si="13">IFERROR(IF(J124&lt;&gt;"",(L124-J124)/J124,""),"")</f>
        <v>0.2902107494700088</v>
      </c>
      <c r="S124" s="116">
        <f>IF(L124&lt;&gt;"",(L124-(L124*SUM('Custos e ML'!$B$5:$B$6))-H124)/L124,"")</f>
        <v>0.28059483726150397</v>
      </c>
      <c r="T124" s="126"/>
    </row>
    <row r="125" spans="2:20">
      <c r="B125" s="204" t="s">
        <v>75</v>
      </c>
      <c r="C125" s="212" t="s">
        <v>131</v>
      </c>
      <c r="D125" s="201" t="s">
        <v>112</v>
      </c>
      <c r="E125" s="167">
        <v>33.299999999999997</v>
      </c>
      <c r="F125" s="167">
        <f>IF(E125&lt;&gt;"",'Custos e ML'!$B$2,"")</f>
        <v>35</v>
      </c>
      <c r="G125" s="168">
        <f>IF(E125&lt;&gt;"",'Custos e ML'!$B$3,"")</f>
        <v>8.1999999999999993</v>
      </c>
      <c r="H125" s="168">
        <f t="shared" si="7"/>
        <v>76.5</v>
      </c>
      <c r="I125" s="169">
        <f>IF(E125&lt;&gt;"",'Custos e ML'!$B$7,"")</f>
        <v>0.15</v>
      </c>
      <c r="J125" s="170">
        <f>H125/(1-SUM('Custos e ML'!$B$5:$B$6,I125))</f>
        <v>131.76141965165954</v>
      </c>
      <c r="K125" s="168">
        <f>SUM(E125:F125)/(1-SUM('Custos e ML'!$B$5:$B$6,I125))</f>
        <v>117.6379733622006</v>
      </c>
      <c r="L125" s="171">
        <v>170</v>
      </c>
      <c r="M125" s="172" t="s">
        <v>153</v>
      </c>
      <c r="P125" s="125">
        <f t="shared" si="11"/>
        <v>55.261419651659537</v>
      </c>
      <c r="Q125" s="77">
        <f t="shared" si="12"/>
        <v>93.5</v>
      </c>
      <c r="R125" s="72">
        <f t="shared" si="13"/>
        <v>0.2902107494700088</v>
      </c>
      <c r="S125" s="116">
        <f>IF(L125&lt;&gt;"",(L125-(L125*SUM('Custos e ML'!$B$5:$B$6))-H125)/L125,"")</f>
        <v>0.28059483726150397</v>
      </c>
      <c r="T125" s="126"/>
    </row>
    <row r="126" spans="2:20">
      <c r="B126" s="204" t="s">
        <v>75</v>
      </c>
      <c r="C126" s="212" t="s">
        <v>131</v>
      </c>
      <c r="D126" s="201" t="s">
        <v>113</v>
      </c>
      <c r="E126" s="167">
        <v>33.299999999999997</v>
      </c>
      <c r="F126" s="167">
        <f>IF(E126&lt;&gt;"",'Custos e ML'!$B$2,"")</f>
        <v>35</v>
      </c>
      <c r="G126" s="168">
        <f>IF(E126&lt;&gt;"",'Custos e ML'!$B$3,"")</f>
        <v>8.1999999999999993</v>
      </c>
      <c r="H126" s="168">
        <f t="shared" si="7"/>
        <v>76.5</v>
      </c>
      <c r="I126" s="169">
        <f>IF(E126&lt;&gt;"",'Custos e ML'!$B$7,"")</f>
        <v>0.15</v>
      </c>
      <c r="J126" s="170">
        <f>H126/(1-SUM('Custos e ML'!$B$5:$B$6,I126))</f>
        <v>131.76141965165954</v>
      </c>
      <c r="K126" s="168">
        <f>SUM(E126:F126)/(1-SUM('Custos e ML'!$B$5:$B$6,I126))</f>
        <v>117.6379733622006</v>
      </c>
      <c r="L126" s="171">
        <v>170</v>
      </c>
      <c r="M126" s="172" t="s">
        <v>153</v>
      </c>
      <c r="P126" s="125">
        <f t="shared" si="11"/>
        <v>55.261419651659537</v>
      </c>
      <c r="Q126" s="77">
        <f t="shared" si="12"/>
        <v>93.5</v>
      </c>
      <c r="R126" s="72">
        <f t="shared" si="13"/>
        <v>0.2902107494700088</v>
      </c>
      <c r="S126" s="116">
        <f>IF(L126&lt;&gt;"",(L126-(L126*SUM('Custos e ML'!$B$5:$B$6))-H126)/L126,"")</f>
        <v>0.28059483726150397</v>
      </c>
      <c r="T126" s="126"/>
    </row>
    <row r="127" spans="2:20">
      <c r="B127" s="204" t="s">
        <v>75</v>
      </c>
      <c r="C127" s="212" t="s">
        <v>131</v>
      </c>
      <c r="D127" s="165" t="s">
        <v>114</v>
      </c>
      <c r="E127" s="167">
        <v>7.0000000000000007E-2</v>
      </c>
      <c r="F127" s="167"/>
      <c r="G127" s="168"/>
      <c r="H127" s="168">
        <f t="shared" si="7"/>
        <v>7.0000000000000007E-2</v>
      </c>
      <c r="I127" s="169">
        <f>IF(E127&lt;&gt;"",'Custos e ML'!$B$7,"")</f>
        <v>0.15</v>
      </c>
      <c r="J127" s="170">
        <f>H127/(1-SUM('Custos e ML'!$B$5:$B$6,I127))</f>
        <v>0.12056600491001528</v>
      </c>
      <c r="K127" s="168">
        <f>SUM(E127:F127)/(1-SUM('Custos e ML'!$B$5:$B$6,I127))</f>
        <v>0.12056600491001528</v>
      </c>
      <c r="L127" s="171">
        <v>10</v>
      </c>
      <c r="M127" s="172" t="s">
        <v>245</v>
      </c>
      <c r="P127" s="125">
        <f t="shared" si="11"/>
        <v>5.0566004910015269E-2</v>
      </c>
      <c r="Q127" s="77">
        <f t="shared" si="12"/>
        <v>9.93</v>
      </c>
      <c r="R127" s="72">
        <f t="shared" si="13"/>
        <v>81.942119608786271</v>
      </c>
      <c r="S127" s="116">
        <f>IF(L127&lt;&gt;"",(L127-(L127*SUM('Custos e ML'!$B$5:$B$6))-H127)/L127,"")</f>
        <v>0.72359483726150398</v>
      </c>
      <c r="T127" s="126"/>
    </row>
    <row r="128" spans="2:20">
      <c r="B128" s="204" t="s">
        <v>75</v>
      </c>
      <c r="C128" s="212" t="s">
        <v>131</v>
      </c>
      <c r="D128" s="165" t="s">
        <v>115</v>
      </c>
      <c r="E128" s="167">
        <v>5.53</v>
      </c>
      <c r="F128" s="167">
        <f>IF(E128&lt;&gt;"",'Custos e ML'!$B$2,"")</f>
        <v>35</v>
      </c>
      <c r="G128" s="168">
        <f>IF(E128&lt;&gt;"",'Custos e ML'!$B$3,"")</f>
        <v>8.1999999999999993</v>
      </c>
      <c r="H128" s="168">
        <f t="shared" si="7"/>
        <v>48.730000000000004</v>
      </c>
      <c r="I128" s="169">
        <f>IF(E128&lt;&gt;"",'Custos e ML'!$B$7,"")</f>
        <v>0.15</v>
      </c>
      <c r="J128" s="170">
        <f>H128/(1-SUM('Custos e ML'!$B$5:$B$6,I128))</f>
        <v>83.931163132357781</v>
      </c>
      <c r="K128" s="168">
        <f>SUM(E128:F128)/(1-SUM('Custos e ML'!$B$5:$B$6,I128))</f>
        <v>69.807716842898841</v>
      </c>
      <c r="L128" s="171">
        <v>140</v>
      </c>
      <c r="M128" s="172" t="s">
        <v>153</v>
      </c>
      <c r="P128" s="125">
        <f t="shared" si="11"/>
        <v>35.201163132357777</v>
      </c>
      <c r="Q128" s="77">
        <f t="shared" si="12"/>
        <v>91.27</v>
      </c>
      <c r="R128" s="72">
        <f t="shared" si="13"/>
        <v>0.66803359771415027</v>
      </c>
      <c r="S128" s="116">
        <f>IF(L128&lt;&gt;"",(L128-(L128*SUM('Custos e ML'!$B$5:$B$6))-H128)/L128,"")</f>
        <v>0.38252340869007539</v>
      </c>
      <c r="T128" s="126"/>
    </row>
    <row r="129" spans="2:20">
      <c r="B129" s="204" t="s">
        <v>75</v>
      </c>
      <c r="C129" s="212" t="s">
        <v>131</v>
      </c>
      <c r="D129" s="201" t="s">
        <v>120</v>
      </c>
      <c r="E129" s="167">
        <v>30.6</v>
      </c>
      <c r="F129" s="167">
        <f>IF(E129&lt;&gt;"",'Custos e ML'!$B$2,"")</f>
        <v>35</v>
      </c>
      <c r="G129" s="168">
        <f>IF(E129&lt;&gt;"",'Custos e ML'!$B$3,"")</f>
        <v>8.1999999999999993</v>
      </c>
      <c r="H129" s="168">
        <f t="shared" si="7"/>
        <v>73.8</v>
      </c>
      <c r="I129" s="169">
        <f>IF(E129&lt;&gt;"",'Custos e ML'!$B$7,"")</f>
        <v>0.15</v>
      </c>
      <c r="J129" s="170">
        <f>H129/(1-SUM('Custos e ML'!$B$5:$B$6,I129))</f>
        <v>127.11101660513037</v>
      </c>
      <c r="K129" s="168">
        <f>SUM(E129:F129)/(1-SUM('Custos e ML'!$B$5:$B$6,I129))</f>
        <v>112.98757031567143</v>
      </c>
      <c r="L129" s="171">
        <v>145</v>
      </c>
      <c r="M129" s="172" t="s">
        <v>153</v>
      </c>
      <c r="P129" s="125">
        <f t="shared" si="11"/>
        <v>53.311016605130376</v>
      </c>
      <c r="Q129" s="77">
        <f t="shared" si="12"/>
        <v>71.2</v>
      </c>
      <c r="R129" s="72">
        <f t="shared" si="13"/>
        <v>0.14073511386067855</v>
      </c>
      <c r="S129" s="116">
        <f>IF(L129&lt;&gt;"",(L129-(L129*SUM('Custos e ML'!$B$5:$B$6))-H129)/L129,"")</f>
        <v>0.22162932002012467</v>
      </c>
      <c r="T129" s="126"/>
    </row>
    <row r="130" spans="2:20">
      <c r="B130" s="204" t="s">
        <v>75</v>
      </c>
      <c r="C130" s="212" t="s">
        <v>131</v>
      </c>
      <c r="D130" s="220" t="s">
        <v>116</v>
      </c>
      <c r="E130" s="167"/>
      <c r="F130" s="167" t="str">
        <f>IF(E130&lt;&gt;"",'Custos e ML'!$B$2,"")</f>
        <v/>
      </c>
      <c r="G130" s="168" t="str">
        <f>IF(E130&lt;&gt;"",'Custos e ML'!$B$3,"")</f>
        <v/>
      </c>
      <c r="H130" s="168">
        <f t="shared" si="7"/>
        <v>0</v>
      </c>
      <c r="I130" s="169" t="str">
        <f>IF(E130&lt;&gt;"",'Custos e ML'!$B$7,"")</f>
        <v/>
      </c>
      <c r="J130" s="170">
        <f>H130/(1-SUM('Custos e ML'!$B$5:$B$6,I130))</f>
        <v>0</v>
      </c>
      <c r="K130" s="168">
        <f>SUM(E130:F130)/(1-SUM('Custos e ML'!$B$5:$B$6,I130))</f>
        <v>0</v>
      </c>
      <c r="L130" s="171">
        <v>210</v>
      </c>
      <c r="M130" s="172" t="s">
        <v>250</v>
      </c>
      <c r="P130" s="125">
        <f t="shared" si="11"/>
        <v>0</v>
      </c>
      <c r="Q130" s="77">
        <f t="shared" si="12"/>
        <v>210</v>
      </c>
      <c r="R130" s="72" t="str">
        <f t="shared" si="13"/>
        <v/>
      </c>
      <c r="S130" s="116">
        <f>IF(L130&lt;&gt;"",(L130-(L130*SUM('Custos e ML'!$B$5:$B$6))-H130)/L130,"")</f>
        <v>0.73059483726150398</v>
      </c>
      <c r="T130" s="126"/>
    </row>
    <row r="131" spans="2:20">
      <c r="B131" s="204" t="s">
        <v>78</v>
      </c>
      <c r="C131" s="212" t="s">
        <v>132</v>
      </c>
      <c r="D131" s="201" t="s">
        <v>111</v>
      </c>
      <c r="E131" s="167">
        <v>76.5</v>
      </c>
      <c r="F131" s="167">
        <f>IF(E131&lt;&gt;"",'Custos e ML'!$B$2,"")</f>
        <v>35</v>
      </c>
      <c r="G131" s="168">
        <f>IF(E131&lt;&gt;"",'Custos e ML'!$B$3,"")</f>
        <v>8.1999999999999993</v>
      </c>
      <c r="H131" s="168">
        <f t="shared" si="7"/>
        <v>119.7</v>
      </c>
      <c r="I131" s="169">
        <f>IF(E131&lt;&gt;"",'Custos e ML'!$B$7,"")</f>
        <v>0.15</v>
      </c>
      <c r="J131" s="170">
        <f>H131/(1-SUM('Custos e ML'!$B$5:$B$6,I131))</f>
        <v>206.1678683961261</v>
      </c>
      <c r="K131" s="168">
        <f>SUM(E131:F131)/(1-SUM('Custos e ML'!$B$5:$B$6,I131))</f>
        <v>192.04442210666718</v>
      </c>
      <c r="L131" s="171">
        <v>250</v>
      </c>
      <c r="M131" s="172" t="s">
        <v>153</v>
      </c>
      <c r="P131" s="125">
        <f t="shared" si="11"/>
        <v>86.467868396126093</v>
      </c>
      <c r="Q131" s="77">
        <f t="shared" si="12"/>
        <v>130.30000000000001</v>
      </c>
      <c r="R131" s="72">
        <f t="shared" si="13"/>
        <v>0.21260408784775267</v>
      </c>
      <c r="S131" s="116">
        <f>IF(L131&lt;&gt;"",(L131-(L131*SUM('Custos e ML'!$B$5:$B$6))-H131)/L131,"")</f>
        <v>0.25179483726150392</v>
      </c>
      <c r="T131" s="126"/>
    </row>
    <row r="132" spans="2:20">
      <c r="B132" s="204" t="s">
        <v>78</v>
      </c>
      <c r="C132" s="212" t="s">
        <v>132</v>
      </c>
      <c r="D132" s="201" t="s">
        <v>112</v>
      </c>
      <c r="E132" s="167">
        <v>76.5</v>
      </c>
      <c r="F132" s="167">
        <f>IF(E132&lt;&gt;"",'Custos e ML'!$B$2,"")</f>
        <v>35</v>
      </c>
      <c r="G132" s="168">
        <f>IF(E132&lt;&gt;"",'Custos e ML'!$B$3,"")</f>
        <v>8.1999999999999993</v>
      </c>
      <c r="H132" s="168">
        <f t="shared" si="7"/>
        <v>119.7</v>
      </c>
      <c r="I132" s="169">
        <f>IF(E132&lt;&gt;"",'Custos e ML'!$B$7,"")</f>
        <v>0.15</v>
      </c>
      <c r="J132" s="170">
        <f>H132/(1-SUM('Custos e ML'!$B$5:$B$6,I132))</f>
        <v>206.1678683961261</v>
      </c>
      <c r="K132" s="168">
        <f>SUM(E132:F132)/(1-SUM('Custos e ML'!$B$5:$B$6,I132))</f>
        <v>192.04442210666718</v>
      </c>
      <c r="L132" s="171">
        <v>250</v>
      </c>
      <c r="M132" s="172" t="s">
        <v>153</v>
      </c>
      <c r="P132" s="125">
        <f t="shared" si="11"/>
        <v>86.467868396126093</v>
      </c>
      <c r="Q132" s="77">
        <f t="shared" si="12"/>
        <v>130.30000000000001</v>
      </c>
      <c r="R132" s="72">
        <f t="shared" si="13"/>
        <v>0.21260408784775267</v>
      </c>
      <c r="S132" s="116">
        <f>IF(L132&lt;&gt;"",(L132-(L132*SUM('Custos e ML'!$B$5:$B$6))-H132)/L132,"")</f>
        <v>0.25179483726150392</v>
      </c>
      <c r="T132" s="126"/>
    </row>
    <row r="133" spans="2:20">
      <c r="B133" s="204" t="s">
        <v>78</v>
      </c>
      <c r="C133" s="212" t="s">
        <v>132</v>
      </c>
      <c r="D133" s="201" t="s">
        <v>113</v>
      </c>
      <c r="E133" s="167">
        <v>76.5</v>
      </c>
      <c r="F133" s="167">
        <f>IF(E133&lt;&gt;"",'Custos e ML'!$B$2,"")</f>
        <v>35</v>
      </c>
      <c r="G133" s="168">
        <f>IF(E133&lt;&gt;"",'Custos e ML'!$B$3,"")</f>
        <v>8.1999999999999993</v>
      </c>
      <c r="H133" s="168">
        <f t="shared" si="7"/>
        <v>119.7</v>
      </c>
      <c r="I133" s="169">
        <f>IF(E133&lt;&gt;"",'Custos e ML'!$B$7,"")</f>
        <v>0.15</v>
      </c>
      <c r="J133" s="170">
        <f>H133/(1-SUM('Custos e ML'!$B$5:$B$6,I133))</f>
        <v>206.1678683961261</v>
      </c>
      <c r="K133" s="168">
        <f>SUM(E133:F133)/(1-SUM('Custos e ML'!$B$5:$B$6,I133))</f>
        <v>192.04442210666718</v>
      </c>
      <c r="L133" s="171">
        <v>250</v>
      </c>
      <c r="M133" s="172" t="s">
        <v>153</v>
      </c>
      <c r="P133" s="125">
        <f t="shared" si="11"/>
        <v>86.467868396126093</v>
      </c>
      <c r="Q133" s="77">
        <f t="shared" si="12"/>
        <v>130.30000000000001</v>
      </c>
      <c r="R133" s="72">
        <f t="shared" si="13"/>
        <v>0.21260408784775267</v>
      </c>
      <c r="S133" s="116">
        <f>IF(L133&lt;&gt;"",(L133-(L133*SUM('Custos e ML'!$B$5:$B$6))-H133)/L133,"")</f>
        <v>0.25179483726150392</v>
      </c>
      <c r="T133" s="126"/>
    </row>
    <row r="134" spans="2:20">
      <c r="B134" s="204" t="s">
        <v>78</v>
      </c>
      <c r="C134" s="212" t="s">
        <v>132</v>
      </c>
      <c r="D134" s="165" t="s">
        <v>114</v>
      </c>
      <c r="E134" s="167">
        <v>7.0000000000000007E-2</v>
      </c>
      <c r="F134" s="167"/>
      <c r="G134" s="168"/>
      <c r="H134" s="168">
        <f t="shared" si="7"/>
        <v>7.0000000000000007E-2</v>
      </c>
      <c r="I134" s="169">
        <f>IF(E134&lt;&gt;"",'Custos e ML'!$B$7,"")</f>
        <v>0.15</v>
      </c>
      <c r="J134" s="170">
        <f>H134/(1-SUM('Custos e ML'!$B$5:$B$6,I134))</f>
        <v>0.12056600491001528</v>
      </c>
      <c r="K134" s="168">
        <f>SUM(E134:F134)/(1-SUM('Custos e ML'!$B$5:$B$6,I134))</f>
        <v>0.12056600491001528</v>
      </c>
      <c r="L134" s="171">
        <v>10</v>
      </c>
      <c r="M134" s="172" t="s">
        <v>245</v>
      </c>
      <c r="P134" s="125">
        <f t="shared" si="11"/>
        <v>5.0566004910015269E-2</v>
      </c>
      <c r="Q134" s="77">
        <f t="shared" si="12"/>
        <v>9.93</v>
      </c>
      <c r="R134" s="72">
        <f t="shared" si="13"/>
        <v>81.942119608786271</v>
      </c>
      <c r="S134" s="116">
        <f>IF(L134&lt;&gt;"",(L134-(L134*SUM('Custos e ML'!$B$5:$B$6))-H134)/L134,"")</f>
        <v>0.72359483726150398</v>
      </c>
      <c r="T134" s="126"/>
    </row>
    <row r="135" spans="2:20">
      <c r="B135" s="204" t="s">
        <v>78</v>
      </c>
      <c r="C135" s="212" t="s">
        <v>132</v>
      </c>
      <c r="D135" s="165" t="s">
        <v>115</v>
      </c>
      <c r="E135" s="167">
        <v>5.53</v>
      </c>
      <c r="F135" s="167">
        <f>IF(E135&lt;&gt;"",'Custos e ML'!$B$2,"")</f>
        <v>35</v>
      </c>
      <c r="G135" s="168">
        <f>IF(E135&lt;&gt;"",'Custos e ML'!$B$3,"")</f>
        <v>8.1999999999999993</v>
      </c>
      <c r="H135" s="168">
        <f t="shared" si="7"/>
        <v>48.730000000000004</v>
      </c>
      <c r="I135" s="169">
        <f>IF(E135&lt;&gt;"",'Custos e ML'!$B$7,"")</f>
        <v>0.15</v>
      </c>
      <c r="J135" s="170">
        <f>H135/(1-SUM('Custos e ML'!$B$5:$B$6,I135))</f>
        <v>83.931163132357781</v>
      </c>
      <c r="K135" s="168">
        <f>SUM(E135:F135)/(1-SUM('Custos e ML'!$B$5:$B$6,I135))</f>
        <v>69.807716842898841</v>
      </c>
      <c r="L135" s="171">
        <v>140</v>
      </c>
      <c r="M135" s="172" t="s">
        <v>153</v>
      </c>
      <c r="P135" s="125">
        <f t="shared" si="11"/>
        <v>35.201163132357777</v>
      </c>
      <c r="Q135" s="77">
        <f t="shared" si="12"/>
        <v>91.27</v>
      </c>
      <c r="R135" s="72">
        <f t="shared" si="13"/>
        <v>0.66803359771415027</v>
      </c>
      <c r="S135" s="116">
        <f>IF(L135&lt;&gt;"",(L135-(L135*SUM('Custos e ML'!$B$5:$B$6))-H135)/L135,"")</f>
        <v>0.38252340869007539</v>
      </c>
      <c r="T135" s="126"/>
    </row>
    <row r="136" spans="2:20">
      <c r="B136" s="204" t="s">
        <v>78</v>
      </c>
      <c r="C136" s="212" t="s">
        <v>132</v>
      </c>
      <c r="D136" s="201" t="s">
        <v>120</v>
      </c>
      <c r="E136" s="167">
        <v>30</v>
      </c>
      <c r="F136" s="167">
        <f>IF(E136&lt;&gt;"",'Custos e ML'!$B$2,"")</f>
        <v>35</v>
      </c>
      <c r="G136" s="168">
        <f>IF(E136&lt;&gt;"",'Custos e ML'!$B$3,"")</f>
        <v>8.1999999999999993</v>
      </c>
      <c r="H136" s="168">
        <f t="shared" si="7"/>
        <v>73.2</v>
      </c>
      <c r="I136" s="169">
        <f>IF(E136&lt;&gt;"",'Custos e ML'!$B$7,"")</f>
        <v>0.15</v>
      </c>
      <c r="J136" s="170">
        <f>H136/(1-SUM('Custos e ML'!$B$5:$B$6,I136))</f>
        <v>126.07759370590168</v>
      </c>
      <c r="K136" s="168">
        <f>SUM(E136:F136)/(1-SUM('Custos e ML'!$B$5:$B$6,I136))</f>
        <v>111.95414741644275</v>
      </c>
      <c r="L136" s="171">
        <v>145</v>
      </c>
      <c r="M136" s="172" t="s">
        <v>153</v>
      </c>
      <c r="P136" s="125">
        <f t="shared" si="11"/>
        <v>52.877593705901674</v>
      </c>
      <c r="Q136" s="77">
        <f t="shared" si="12"/>
        <v>71.8</v>
      </c>
      <c r="R136" s="72">
        <f t="shared" si="13"/>
        <v>0.15008540167920867</v>
      </c>
      <c r="S136" s="116">
        <f>IF(L136&lt;&gt;"",(L136-(L136*SUM('Custos e ML'!$B$5:$B$6))-H136)/L136,"")</f>
        <v>0.22576725105460738</v>
      </c>
      <c r="T136" s="126"/>
    </row>
    <row r="137" spans="2:20">
      <c r="B137" s="204" t="s">
        <v>78</v>
      </c>
      <c r="C137" s="212" t="s">
        <v>132</v>
      </c>
      <c r="D137" s="220" t="s">
        <v>116</v>
      </c>
      <c r="E137" s="167"/>
      <c r="F137" s="167" t="str">
        <f>IF(E137&lt;&gt;"",'Custos e ML'!$B$2,"")</f>
        <v/>
      </c>
      <c r="G137" s="168" t="str">
        <f>IF(E137&lt;&gt;"",'Custos e ML'!$B$3,"")</f>
        <v/>
      </c>
      <c r="H137" s="168">
        <f t="shared" si="7"/>
        <v>0</v>
      </c>
      <c r="I137" s="169" t="str">
        <f>IF(E137&lt;&gt;"",'Custos e ML'!$B$7,"")</f>
        <v/>
      </c>
      <c r="J137" s="170">
        <f>H137/(1-SUM('Custos e ML'!$B$5:$B$6,I137))</f>
        <v>0</v>
      </c>
      <c r="K137" s="168">
        <f>SUM(E137:F137)/(1-SUM('Custos e ML'!$B$5:$B$6,I137))</f>
        <v>0</v>
      </c>
      <c r="L137" s="171">
        <v>190</v>
      </c>
      <c r="M137" s="172" t="s">
        <v>250</v>
      </c>
      <c r="P137" s="125">
        <f t="shared" si="11"/>
        <v>0</v>
      </c>
      <c r="Q137" s="77">
        <f t="shared" si="12"/>
        <v>190</v>
      </c>
      <c r="R137" s="72" t="str">
        <f t="shared" si="13"/>
        <v/>
      </c>
      <c r="S137" s="116">
        <f>IF(L137&lt;&gt;"",(L137-(L137*SUM('Custos e ML'!$B$5:$B$6))-H137)/L137,"")</f>
        <v>0.73059483726150409</v>
      </c>
      <c r="T137" s="126"/>
    </row>
    <row r="138" spans="2:20">
      <c r="B138" s="204" t="s">
        <v>77</v>
      </c>
      <c r="C138" s="212" t="s">
        <v>133</v>
      </c>
      <c r="D138" s="220" t="s">
        <v>111</v>
      </c>
      <c r="E138" s="167">
        <v>14</v>
      </c>
      <c r="F138" s="167">
        <f>IF(E138&lt;&gt;"",'Custos e ML'!$B$2,"")</f>
        <v>35</v>
      </c>
      <c r="G138" s="168">
        <f>IF(E138&lt;&gt;"",'Custos e ML'!$B$3,"")</f>
        <v>8.1999999999999993</v>
      </c>
      <c r="H138" s="168">
        <f t="shared" si="7"/>
        <v>57.2</v>
      </c>
      <c r="I138" s="169">
        <f>IF(E138&lt;&gt;"",'Custos e ML'!$B$7,"")</f>
        <v>0.15</v>
      </c>
      <c r="J138" s="170">
        <f>H138/(1-SUM('Custos e ML'!$B$5:$B$6,I138))</f>
        <v>98.519649726469623</v>
      </c>
      <c r="K138" s="168">
        <f>SUM(E138:F138)/(1-SUM('Custos e ML'!$B$5:$B$6,I138))</f>
        <v>84.396203437010684</v>
      </c>
      <c r="L138" s="171">
        <v>200</v>
      </c>
      <c r="M138" s="172" t="s">
        <v>153</v>
      </c>
      <c r="P138" s="125">
        <f t="shared" si="11"/>
        <v>41.319649726469621</v>
      </c>
      <c r="Q138" s="77">
        <f t="shared" si="12"/>
        <v>142.80000000000001</v>
      </c>
      <c r="R138" s="72">
        <f t="shared" si="13"/>
        <v>1.030051878536727</v>
      </c>
      <c r="S138" s="116">
        <f>IF(L138&lt;&gt;"",(L138-(L138*SUM('Custos e ML'!$B$5:$B$6))-H138)/L138,"")</f>
        <v>0.44459483726150401</v>
      </c>
      <c r="T138" s="126"/>
    </row>
    <row r="139" spans="2:20">
      <c r="B139" s="204" t="s">
        <v>77</v>
      </c>
      <c r="C139" s="212" t="s">
        <v>133</v>
      </c>
      <c r="D139" s="220" t="s">
        <v>112</v>
      </c>
      <c r="E139" s="167">
        <v>14</v>
      </c>
      <c r="F139" s="167">
        <f>IF(E139&lt;&gt;"",'Custos e ML'!$B$2,"")</f>
        <v>35</v>
      </c>
      <c r="G139" s="168">
        <f>IF(E139&lt;&gt;"",'Custos e ML'!$B$3,"")</f>
        <v>8.1999999999999993</v>
      </c>
      <c r="H139" s="168">
        <f t="shared" si="7"/>
        <v>57.2</v>
      </c>
      <c r="I139" s="169">
        <f>IF(E139&lt;&gt;"",'Custos e ML'!$B$7,"")</f>
        <v>0.15</v>
      </c>
      <c r="J139" s="170">
        <f>H139/(1-SUM('Custos e ML'!$B$5:$B$6,I139))</f>
        <v>98.519649726469623</v>
      </c>
      <c r="K139" s="168">
        <f>SUM(E139:F139)/(1-SUM('Custos e ML'!$B$5:$B$6,I139))</f>
        <v>84.396203437010684</v>
      </c>
      <c r="L139" s="171">
        <v>200</v>
      </c>
      <c r="M139" s="172" t="s">
        <v>153</v>
      </c>
      <c r="P139" s="125">
        <f t="shared" si="11"/>
        <v>41.319649726469621</v>
      </c>
      <c r="Q139" s="77">
        <f t="shared" si="12"/>
        <v>142.80000000000001</v>
      </c>
      <c r="R139" s="72">
        <f t="shared" si="13"/>
        <v>1.030051878536727</v>
      </c>
      <c r="S139" s="116">
        <f>IF(L139&lt;&gt;"",(L139-(L139*SUM('Custos e ML'!$B$5:$B$6))-H139)/L139,"")</f>
        <v>0.44459483726150401</v>
      </c>
      <c r="T139" s="126"/>
    </row>
    <row r="140" spans="2:20">
      <c r="B140" s="204" t="s">
        <v>77</v>
      </c>
      <c r="C140" s="212" t="s">
        <v>133</v>
      </c>
      <c r="D140" s="220" t="s">
        <v>113</v>
      </c>
      <c r="E140" s="167">
        <v>14</v>
      </c>
      <c r="F140" s="167">
        <f>IF(E140&lt;&gt;"",'Custos e ML'!$B$2,"")</f>
        <v>35</v>
      </c>
      <c r="G140" s="168">
        <f>IF(E140&lt;&gt;"",'Custos e ML'!$B$3,"")</f>
        <v>8.1999999999999993</v>
      </c>
      <c r="H140" s="168">
        <f t="shared" si="7"/>
        <v>57.2</v>
      </c>
      <c r="I140" s="169">
        <f>IF(E140&lt;&gt;"",'Custos e ML'!$B$7,"")</f>
        <v>0.15</v>
      </c>
      <c r="J140" s="170">
        <f>H140/(1-SUM('Custos e ML'!$B$5:$B$6,I140))</f>
        <v>98.519649726469623</v>
      </c>
      <c r="K140" s="168">
        <f>SUM(E140:F140)/(1-SUM('Custos e ML'!$B$5:$B$6,I140))</f>
        <v>84.396203437010684</v>
      </c>
      <c r="L140" s="171">
        <v>200</v>
      </c>
      <c r="M140" s="172" t="s">
        <v>153</v>
      </c>
      <c r="P140" s="125">
        <f t="shared" si="11"/>
        <v>41.319649726469621</v>
      </c>
      <c r="Q140" s="77">
        <f t="shared" si="12"/>
        <v>142.80000000000001</v>
      </c>
      <c r="R140" s="72">
        <f t="shared" si="13"/>
        <v>1.030051878536727</v>
      </c>
      <c r="S140" s="116">
        <f>IF(L140&lt;&gt;"",(L140-(L140*SUM('Custos e ML'!$B$5:$B$6))-H140)/L140,"")</f>
        <v>0.44459483726150401</v>
      </c>
      <c r="T140" s="126"/>
    </row>
    <row r="141" spans="2:20">
      <c r="B141" s="204" t="s">
        <v>77</v>
      </c>
      <c r="C141" s="212" t="s">
        <v>133</v>
      </c>
      <c r="D141" s="165" t="s">
        <v>114</v>
      </c>
      <c r="E141" s="167">
        <v>7.0000000000000007E-2</v>
      </c>
      <c r="F141" s="167"/>
      <c r="G141" s="168"/>
      <c r="H141" s="168">
        <f t="shared" si="7"/>
        <v>7.0000000000000007E-2</v>
      </c>
      <c r="I141" s="169">
        <f>IF(E141&lt;&gt;"",'Custos e ML'!$B$7,"")</f>
        <v>0.15</v>
      </c>
      <c r="J141" s="170">
        <f>H141/(1-SUM('Custos e ML'!$B$5:$B$6,I141))</f>
        <v>0.12056600491001528</v>
      </c>
      <c r="K141" s="168">
        <f>SUM(E141:F141)/(1-SUM('Custos e ML'!$B$5:$B$6,I141))</f>
        <v>0.12056600491001528</v>
      </c>
      <c r="L141" s="171">
        <v>10</v>
      </c>
      <c r="M141" s="172" t="s">
        <v>245</v>
      </c>
      <c r="P141" s="125">
        <f t="shared" si="11"/>
        <v>5.0566004910015269E-2</v>
      </c>
      <c r="Q141" s="77">
        <f t="shared" si="12"/>
        <v>9.93</v>
      </c>
      <c r="R141" s="72">
        <f t="shared" si="13"/>
        <v>81.942119608786271</v>
      </c>
      <c r="S141" s="116">
        <f>IF(L141&lt;&gt;"",(L141-(L141*SUM('Custos e ML'!$B$5:$B$6))-H141)/L141,"")</f>
        <v>0.72359483726150398</v>
      </c>
      <c r="T141" s="126"/>
    </row>
    <row r="142" spans="2:20">
      <c r="B142" s="204" t="s">
        <v>77</v>
      </c>
      <c r="C142" s="212" t="s">
        <v>133</v>
      </c>
      <c r="D142" s="165" t="s">
        <v>115</v>
      </c>
      <c r="E142" s="167">
        <v>5.53</v>
      </c>
      <c r="F142" s="167">
        <f>IF(E142&lt;&gt;"",'Custos e ML'!$B$2,"")</f>
        <v>35</v>
      </c>
      <c r="G142" s="168">
        <f>IF(E142&lt;&gt;"",'Custos e ML'!$B$3,"")</f>
        <v>8.1999999999999993</v>
      </c>
      <c r="H142" s="168">
        <f t="shared" si="7"/>
        <v>48.730000000000004</v>
      </c>
      <c r="I142" s="169">
        <f>IF(E142&lt;&gt;"",'Custos e ML'!$B$7,"")</f>
        <v>0.15</v>
      </c>
      <c r="J142" s="170">
        <f>H142/(1-SUM('Custos e ML'!$B$5:$B$6,I142))</f>
        <v>83.931163132357781</v>
      </c>
      <c r="K142" s="168">
        <f>SUM(E142:F142)/(1-SUM('Custos e ML'!$B$5:$B$6,I142))</f>
        <v>69.807716842898841</v>
      </c>
      <c r="L142" s="171">
        <v>140</v>
      </c>
      <c r="M142" s="172" t="s">
        <v>153</v>
      </c>
      <c r="P142" s="125">
        <f t="shared" si="11"/>
        <v>35.201163132357777</v>
      </c>
      <c r="Q142" s="77">
        <f t="shared" si="12"/>
        <v>91.27</v>
      </c>
      <c r="R142" s="72">
        <f t="shared" si="13"/>
        <v>0.66803359771415027</v>
      </c>
      <c r="S142" s="116">
        <f>IF(L142&lt;&gt;"",(L142-(L142*SUM('Custos e ML'!$B$5:$B$6))-H142)/L142,"")</f>
        <v>0.38252340869007539</v>
      </c>
      <c r="T142" s="126"/>
    </row>
    <row r="143" spans="2:20">
      <c r="B143" s="204" t="s">
        <v>77</v>
      </c>
      <c r="C143" s="212" t="s">
        <v>133</v>
      </c>
      <c r="D143" s="220" t="s">
        <v>120</v>
      </c>
      <c r="E143" s="167">
        <v>14</v>
      </c>
      <c r="F143" s="167">
        <f>IF(E143&lt;&gt;"",'Custos e ML'!$B$2,"")</f>
        <v>35</v>
      </c>
      <c r="G143" s="168">
        <f>IF(E143&lt;&gt;"",'Custos e ML'!$B$3,"")</f>
        <v>8.1999999999999993</v>
      </c>
      <c r="H143" s="168">
        <f t="shared" ref="H143:H220" si="14">SUM(E143:G143)</f>
        <v>57.2</v>
      </c>
      <c r="I143" s="169">
        <f>IF(E143&lt;&gt;"",'Custos e ML'!$B$7,"")</f>
        <v>0.15</v>
      </c>
      <c r="J143" s="170">
        <f>H143/(1-SUM('Custos e ML'!$B$5:$B$6,I143))</f>
        <v>98.519649726469623</v>
      </c>
      <c r="K143" s="168">
        <f>SUM(E143:F143)/(1-SUM('Custos e ML'!$B$5:$B$6,I143))</f>
        <v>84.396203437010684</v>
      </c>
      <c r="L143" s="171">
        <v>120</v>
      </c>
      <c r="M143" s="172" t="s">
        <v>153</v>
      </c>
      <c r="P143" s="125">
        <f t="shared" si="11"/>
        <v>41.319649726469621</v>
      </c>
      <c r="Q143" s="77">
        <f t="shared" si="12"/>
        <v>62.8</v>
      </c>
      <c r="R143" s="72">
        <f t="shared" si="13"/>
        <v>0.21803112712203621</v>
      </c>
      <c r="S143" s="116">
        <f>IF(L143&lt;&gt;"",(L143-(L143*SUM('Custos e ML'!$B$5:$B$6))-H143)/L143,"")</f>
        <v>0.25392817059483724</v>
      </c>
      <c r="T143" s="126"/>
    </row>
    <row r="144" spans="2:20">
      <c r="B144" s="204" t="s">
        <v>77</v>
      </c>
      <c r="C144" s="212" t="s">
        <v>133</v>
      </c>
      <c r="D144" s="220" t="s">
        <v>116</v>
      </c>
      <c r="E144" s="167"/>
      <c r="F144" s="167" t="str">
        <f>IF(E144&lt;&gt;"",'Custos e ML'!$B$2,"")</f>
        <v/>
      </c>
      <c r="G144" s="168" t="str">
        <f>IF(E144&lt;&gt;"",'Custos e ML'!$B$3,"")</f>
        <v/>
      </c>
      <c r="H144" s="168">
        <f t="shared" si="14"/>
        <v>0</v>
      </c>
      <c r="I144" s="169" t="str">
        <f>IF(E144&lt;&gt;"",'Custos e ML'!$B$7,"")</f>
        <v/>
      </c>
      <c r="J144" s="170">
        <f>H144/(1-SUM('Custos e ML'!$B$5:$B$6,I144))</f>
        <v>0</v>
      </c>
      <c r="K144" s="168">
        <f>SUM(E144:F144)/(1-SUM('Custos e ML'!$B$5:$B$6,I144))</f>
        <v>0</v>
      </c>
      <c r="L144" s="171">
        <v>200</v>
      </c>
      <c r="M144" s="172" t="s">
        <v>250</v>
      </c>
      <c r="P144" s="125">
        <f t="shared" si="11"/>
        <v>0</v>
      </c>
      <c r="Q144" s="77">
        <f t="shared" si="12"/>
        <v>200</v>
      </c>
      <c r="R144" s="72" t="str">
        <f t="shared" si="13"/>
        <v/>
      </c>
      <c r="S144" s="116">
        <f>IF(L144&lt;&gt;"",(L144-(L144*SUM('Custos e ML'!$B$5:$B$6))-H144)/L144,"")</f>
        <v>0.73059483726150409</v>
      </c>
      <c r="T144" s="126"/>
    </row>
    <row r="145" spans="2:20">
      <c r="B145" s="204" t="s">
        <v>80</v>
      </c>
      <c r="C145" s="212" t="s">
        <v>134</v>
      </c>
      <c r="D145" s="220" t="s">
        <v>124</v>
      </c>
      <c r="E145" s="167">
        <v>7.0000000000000007E-2</v>
      </c>
      <c r="F145" s="167"/>
      <c r="G145" s="168"/>
      <c r="H145" s="168">
        <f t="shared" si="14"/>
        <v>7.0000000000000007E-2</v>
      </c>
      <c r="I145" s="169">
        <f>IF(E145&lt;&gt;"",'Custos e ML'!$B$7,"")</f>
        <v>0.15</v>
      </c>
      <c r="J145" s="170">
        <f>H145/(1-SUM('Custos e ML'!$B$5:$B$6,I145))</f>
        <v>0.12056600491001528</v>
      </c>
      <c r="K145" s="168">
        <f>SUM(E145:F145)/(1-SUM('Custos e ML'!$B$5:$B$6,I145))</f>
        <v>0.12056600491001528</v>
      </c>
      <c r="L145" s="171">
        <v>12</v>
      </c>
      <c r="M145" s="172" t="s">
        <v>251</v>
      </c>
      <c r="P145" s="125">
        <f t="shared" si="11"/>
        <v>5.0566004910015269E-2</v>
      </c>
      <c r="Q145" s="77">
        <f t="shared" si="12"/>
        <v>11.93</v>
      </c>
      <c r="R145" s="72">
        <f t="shared" si="13"/>
        <v>98.530543530543525</v>
      </c>
      <c r="S145" s="116">
        <f>IF(L145&lt;&gt;"",(L145-(L145*SUM('Custos e ML'!$B$5:$B$6))-H145)/L145,"")</f>
        <v>0.72476150392817063</v>
      </c>
      <c r="T145" s="126"/>
    </row>
    <row r="146" spans="2:20">
      <c r="B146" s="204" t="s">
        <v>80</v>
      </c>
      <c r="C146" s="212" t="s">
        <v>134</v>
      </c>
      <c r="D146" s="220" t="s">
        <v>125</v>
      </c>
      <c r="E146" s="167">
        <v>7.0000000000000007E-2</v>
      </c>
      <c r="F146" s="167"/>
      <c r="G146" s="168"/>
      <c r="H146" s="168">
        <f t="shared" si="14"/>
        <v>7.0000000000000007E-2</v>
      </c>
      <c r="I146" s="169">
        <f>IF(E146&lt;&gt;"",'Custos e ML'!$B$7,"")</f>
        <v>0.15</v>
      </c>
      <c r="J146" s="170">
        <f>H146/(1-SUM('Custos e ML'!$B$5:$B$6,I146))</f>
        <v>0.12056600491001528</v>
      </c>
      <c r="K146" s="168">
        <f>SUM(E146:F146)/(1-SUM('Custos e ML'!$B$5:$B$6,I146))</f>
        <v>0.12056600491001528</v>
      </c>
      <c r="L146" s="171">
        <v>12</v>
      </c>
      <c r="M146" s="172" t="s">
        <v>251</v>
      </c>
      <c r="P146" s="125">
        <f t="shared" si="11"/>
        <v>5.0566004910015269E-2</v>
      </c>
      <c r="Q146" s="77">
        <f t="shared" si="12"/>
        <v>11.93</v>
      </c>
      <c r="R146" s="72">
        <f t="shared" si="13"/>
        <v>98.530543530543525</v>
      </c>
      <c r="S146" s="116">
        <f>IF(L146&lt;&gt;"",(L146-(L146*SUM('Custos e ML'!$B$5:$B$6))-H146)/L146,"")</f>
        <v>0.72476150392817063</v>
      </c>
      <c r="T146" s="126"/>
    </row>
    <row r="147" spans="2:20">
      <c r="B147" s="204" t="s">
        <v>80</v>
      </c>
      <c r="C147" s="212" t="s">
        <v>134</v>
      </c>
      <c r="D147" s="220" t="s">
        <v>126</v>
      </c>
      <c r="E147" s="167">
        <v>7.0000000000000007E-2</v>
      </c>
      <c r="F147" s="167"/>
      <c r="G147" s="168"/>
      <c r="H147" s="168">
        <f t="shared" si="14"/>
        <v>7.0000000000000007E-2</v>
      </c>
      <c r="I147" s="169">
        <f>IF(E147&lt;&gt;"",'Custos e ML'!$B$7,"")</f>
        <v>0.15</v>
      </c>
      <c r="J147" s="170">
        <f>H147/(1-SUM('Custos e ML'!$B$5:$B$6,I147))</f>
        <v>0.12056600491001528</v>
      </c>
      <c r="K147" s="168">
        <f>SUM(E147:F147)/(1-SUM('Custos e ML'!$B$5:$B$6,I147))</f>
        <v>0.12056600491001528</v>
      </c>
      <c r="L147" s="171">
        <v>12</v>
      </c>
      <c r="M147" s="172" t="s">
        <v>251</v>
      </c>
      <c r="P147" s="125">
        <f t="shared" si="11"/>
        <v>5.0566004910015269E-2</v>
      </c>
      <c r="Q147" s="77">
        <f t="shared" si="12"/>
        <v>11.93</v>
      </c>
      <c r="R147" s="72">
        <f t="shared" si="13"/>
        <v>98.530543530543525</v>
      </c>
      <c r="S147" s="116">
        <f>IF(L147&lt;&gt;"",(L147-(L147*SUM('Custos e ML'!$B$5:$B$6))-H147)/L147,"")</f>
        <v>0.72476150392817063</v>
      </c>
      <c r="T147" s="126"/>
    </row>
    <row r="148" spans="2:20">
      <c r="B148" s="204" t="s">
        <v>80</v>
      </c>
      <c r="C148" s="212" t="s">
        <v>134</v>
      </c>
      <c r="D148" s="165" t="s">
        <v>114</v>
      </c>
      <c r="E148" s="167">
        <v>7.0000000000000007E-2</v>
      </c>
      <c r="F148" s="167"/>
      <c r="G148" s="168"/>
      <c r="H148" s="168">
        <f t="shared" si="14"/>
        <v>7.0000000000000007E-2</v>
      </c>
      <c r="I148" s="169">
        <f>IF(E148&lt;&gt;"",'Custos e ML'!$B$7,"")</f>
        <v>0.15</v>
      </c>
      <c r="J148" s="170">
        <f>H148/(1-SUM('Custos e ML'!$B$5:$B$6,I148))</f>
        <v>0.12056600491001528</v>
      </c>
      <c r="K148" s="168">
        <f>SUM(E148:F148)/(1-SUM('Custos e ML'!$B$5:$B$6,I148))</f>
        <v>0.12056600491001528</v>
      </c>
      <c r="L148" s="171">
        <v>10</v>
      </c>
      <c r="M148" s="172" t="s">
        <v>245</v>
      </c>
      <c r="P148" s="125">
        <f t="shared" si="11"/>
        <v>5.0566004910015269E-2</v>
      </c>
      <c r="Q148" s="77">
        <f t="shared" si="12"/>
        <v>9.93</v>
      </c>
      <c r="R148" s="72">
        <f t="shared" si="13"/>
        <v>81.942119608786271</v>
      </c>
      <c r="S148" s="116">
        <f>IF(L148&lt;&gt;"",(L148-(L148*SUM('Custos e ML'!$B$5:$B$6))-H148)/L148,"")</f>
        <v>0.72359483726150398</v>
      </c>
      <c r="T148" s="126"/>
    </row>
    <row r="149" spans="2:20">
      <c r="B149" s="204" t="s">
        <v>80</v>
      </c>
      <c r="C149" s="212" t="s">
        <v>134</v>
      </c>
      <c r="D149" s="165" t="s">
        <v>115</v>
      </c>
      <c r="E149" s="167">
        <v>5.53</v>
      </c>
      <c r="F149" s="167">
        <f>IF(E149&lt;&gt;"",'Custos e ML'!$B$2,"")</f>
        <v>35</v>
      </c>
      <c r="G149" s="168">
        <f>IF(E149&lt;&gt;"",'Custos e ML'!$B$3,"")</f>
        <v>8.1999999999999993</v>
      </c>
      <c r="H149" s="168">
        <f t="shared" si="14"/>
        <v>48.730000000000004</v>
      </c>
      <c r="I149" s="169">
        <f>IF(E149&lt;&gt;"",'Custos e ML'!$B$7,"")</f>
        <v>0.15</v>
      </c>
      <c r="J149" s="170">
        <f>H149/(1-SUM('Custos e ML'!$B$5:$B$6,I149))</f>
        <v>83.931163132357781</v>
      </c>
      <c r="K149" s="168">
        <f>SUM(E149:F149)/(1-SUM('Custos e ML'!$B$5:$B$6,I149))</f>
        <v>69.807716842898841</v>
      </c>
      <c r="L149" s="171">
        <v>140</v>
      </c>
      <c r="M149" s="172" t="s">
        <v>153</v>
      </c>
      <c r="P149" s="125">
        <f t="shared" si="11"/>
        <v>35.201163132357777</v>
      </c>
      <c r="Q149" s="77">
        <f t="shared" si="12"/>
        <v>91.27</v>
      </c>
      <c r="R149" s="72">
        <f t="shared" si="13"/>
        <v>0.66803359771415027</v>
      </c>
      <c r="S149" s="116">
        <f>IF(L149&lt;&gt;"",(L149-(L149*SUM('Custos e ML'!$B$5:$B$6))-H149)/L149,"")</f>
        <v>0.38252340869007539</v>
      </c>
      <c r="T149" s="126"/>
    </row>
    <row r="150" spans="2:20">
      <c r="B150" s="204" t="s">
        <v>80</v>
      </c>
      <c r="C150" s="212" t="s">
        <v>134</v>
      </c>
      <c r="D150" s="220" t="s">
        <v>120</v>
      </c>
      <c r="E150" s="167">
        <v>18.5</v>
      </c>
      <c r="F150" s="167">
        <f>IF(E150&lt;&gt;"",'Custos e ML'!$B$2,"")</f>
        <v>35</v>
      </c>
      <c r="G150" s="168">
        <f>IF(E150&lt;&gt;"",'Custos e ML'!$B$3,"")</f>
        <v>8.1999999999999993</v>
      </c>
      <c r="H150" s="168">
        <f t="shared" si="14"/>
        <v>61.7</v>
      </c>
      <c r="I150" s="169">
        <f>IF(E150&lt;&gt;"",'Custos e ML'!$B$7,"")</f>
        <v>0.15</v>
      </c>
      <c r="J150" s="170">
        <f>H150/(1-SUM('Custos e ML'!$B$5:$B$6,I150))</f>
        <v>106.27032147068489</v>
      </c>
      <c r="K150" s="168">
        <f>SUM(E150:F150)/(1-SUM('Custos e ML'!$B$5:$B$6,I150))</f>
        <v>92.146875181225951</v>
      </c>
      <c r="L150" s="171">
        <v>135</v>
      </c>
      <c r="M150" s="172" t="s">
        <v>153</v>
      </c>
      <c r="P150" s="125">
        <f t="shared" si="11"/>
        <v>44.570321470684888</v>
      </c>
      <c r="Q150" s="77">
        <f t="shared" si="12"/>
        <v>73.3</v>
      </c>
      <c r="R150" s="72">
        <f t="shared" si="13"/>
        <v>0.27034526791414959</v>
      </c>
      <c r="S150" s="116">
        <f>IF(L150&lt;&gt;"",(L150-(L150*SUM('Custos e ML'!$B$5:$B$6))-H150)/L150,"")</f>
        <v>0.27355780022446696</v>
      </c>
      <c r="T150" s="126"/>
    </row>
    <row r="151" spans="2:20">
      <c r="B151" s="204" t="s">
        <v>80</v>
      </c>
      <c r="C151" s="212" t="s">
        <v>134</v>
      </c>
      <c r="D151" s="220" t="s">
        <v>116</v>
      </c>
      <c r="E151" s="167">
        <v>17.12</v>
      </c>
      <c r="F151" s="167">
        <f>IF(E151&lt;&gt;"",'Custos e ML'!$B$2,"")</f>
        <v>35</v>
      </c>
      <c r="G151" s="168">
        <f>IF(E151&lt;&gt;"",'Custos e ML'!$B$3,"")</f>
        <v>8.1999999999999993</v>
      </c>
      <c r="H151" s="168">
        <f t="shared" si="14"/>
        <v>60.320000000000007</v>
      </c>
      <c r="I151" s="169">
        <f>IF(E151&lt;&gt;"",'Custos e ML'!$B$7,"")</f>
        <v>0.15</v>
      </c>
      <c r="J151" s="170">
        <f>H151/(1-SUM('Custos e ML'!$B$5:$B$6,I151))</f>
        <v>103.89344880245888</v>
      </c>
      <c r="K151" s="168">
        <f>SUM(E151:F151)/(1-SUM('Custos e ML'!$B$5:$B$6,I151))</f>
        <v>89.770002512999952</v>
      </c>
      <c r="L151" s="171">
        <v>190</v>
      </c>
      <c r="M151" s="172" t="s">
        <v>250</v>
      </c>
      <c r="P151" s="125">
        <f t="shared" si="11"/>
        <v>43.57344880245887</v>
      </c>
      <c r="Q151" s="77">
        <f t="shared" si="12"/>
        <v>129.68</v>
      </c>
      <c r="R151" s="72">
        <f t="shared" si="13"/>
        <v>0.8287967354059308</v>
      </c>
      <c r="S151" s="116">
        <f>IF(L151&lt;&gt;"",(L151-(L151*SUM('Custos e ML'!$B$5:$B$6))-H151)/L151,"")</f>
        <v>0.41312115305097774</v>
      </c>
      <c r="T151" s="126"/>
    </row>
    <row r="152" spans="2:20">
      <c r="B152" s="204" t="s">
        <v>81</v>
      </c>
      <c r="C152" s="212" t="s">
        <v>135</v>
      </c>
      <c r="D152" s="201" t="s">
        <v>111</v>
      </c>
      <c r="E152" s="167">
        <v>11.4</v>
      </c>
      <c r="F152" s="167">
        <f>IF(E152&lt;&gt;"",'Custos e ML'!$B$2,"")</f>
        <v>35</v>
      </c>
      <c r="G152" s="168">
        <f>IF(E152&lt;&gt;"",'Custos e ML'!$B$3,"")</f>
        <v>8.1999999999999993</v>
      </c>
      <c r="H152" s="168">
        <f t="shared" si="14"/>
        <v>54.599999999999994</v>
      </c>
      <c r="I152" s="169">
        <f>IF(E152&lt;&gt;"",'Custos e ML'!$B$7,"")</f>
        <v>0.15</v>
      </c>
      <c r="J152" s="170">
        <f>H152/(1-SUM('Custos e ML'!$B$5:$B$6,I152))</f>
        <v>94.041483829811895</v>
      </c>
      <c r="K152" s="168">
        <f>SUM(E152:F152)/(1-SUM('Custos e ML'!$B$5:$B$6,I152))</f>
        <v>79.918037540352969</v>
      </c>
      <c r="L152" s="171">
        <v>125</v>
      </c>
      <c r="M152" s="172" t="s">
        <v>153</v>
      </c>
      <c r="P152" s="125">
        <f t="shared" si="11"/>
        <v>39.441483829811901</v>
      </c>
      <c r="Q152" s="77">
        <f t="shared" si="12"/>
        <v>70.400000000000006</v>
      </c>
      <c r="R152" s="72">
        <f t="shared" si="13"/>
        <v>0.32920063475619055</v>
      </c>
      <c r="S152" s="116">
        <f>IF(L152&lt;&gt;"",(L152-(L152*SUM('Custos e ML'!$B$5:$B$6))-H152)/L152,"")</f>
        <v>0.29379483726150396</v>
      </c>
      <c r="T152" s="126"/>
    </row>
    <row r="153" spans="2:20">
      <c r="B153" s="204" t="s">
        <v>81</v>
      </c>
      <c r="C153" s="212" t="s">
        <v>135</v>
      </c>
      <c r="D153" s="201" t="s">
        <v>112</v>
      </c>
      <c r="E153" s="167">
        <v>11.4</v>
      </c>
      <c r="F153" s="167">
        <f>IF(E153&lt;&gt;"",'Custos e ML'!$B$2,"")</f>
        <v>35</v>
      </c>
      <c r="G153" s="168">
        <f>IF(E153&lt;&gt;"",'Custos e ML'!$B$3,"")</f>
        <v>8.1999999999999993</v>
      </c>
      <c r="H153" s="168">
        <f t="shared" si="14"/>
        <v>54.599999999999994</v>
      </c>
      <c r="I153" s="169">
        <f>IF(E153&lt;&gt;"",'Custos e ML'!$B$7,"")</f>
        <v>0.15</v>
      </c>
      <c r="J153" s="170">
        <f>H153/(1-SUM('Custos e ML'!$B$5:$B$6,I153))</f>
        <v>94.041483829811895</v>
      </c>
      <c r="K153" s="168">
        <f>SUM(E153:F153)/(1-SUM('Custos e ML'!$B$5:$B$6,I153))</f>
        <v>79.918037540352969</v>
      </c>
      <c r="L153" s="171">
        <v>125</v>
      </c>
      <c r="M153" s="172" t="s">
        <v>153</v>
      </c>
      <c r="P153" s="125">
        <f t="shared" si="11"/>
        <v>39.441483829811901</v>
      </c>
      <c r="Q153" s="77">
        <f t="shared" si="12"/>
        <v>70.400000000000006</v>
      </c>
      <c r="R153" s="72">
        <f t="shared" si="13"/>
        <v>0.32920063475619055</v>
      </c>
      <c r="S153" s="116">
        <f>IF(L153&lt;&gt;"",(L153-(L153*SUM('Custos e ML'!$B$5:$B$6))-H153)/L153,"")</f>
        <v>0.29379483726150396</v>
      </c>
      <c r="T153" s="126"/>
    </row>
    <row r="154" spans="2:20">
      <c r="B154" s="204" t="s">
        <v>81</v>
      </c>
      <c r="C154" s="212" t="s">
        <v>135</v>
      </c>
      <c r="D154" s="201" t="s">
        <v>113</v>
      </c>
      <c r="E154" s="167">
        <v>11.4</v>
      </c>
      <c r="F154" s="167">
        <f>IF(E154&lt;&gt;"",'Custos e ML'!$B$2,"")</f>
        <v>35</v>
      </c>
      <c r="G154" s="168">
        <f>IF(E154&lt;&gt;"",'Custos e ML'!$B$3,"")</f>
        <v>8.1999999999999993</v>
      </c>
      <c r="H154" s="168">
        <f t="shared" si="14"/>
        <v>54.599999999999994</v>
      </c>
      <c r="I154" s="169">
        <f>IF(E154&lt;&gt;"",'Custos e ML'!$B$7,"")</f>
        <v>0.15</v>
      </c>
      <c r="J154" s="170">
        <f>H154/(1-SUM('Custos e ML'!$B$5:$B$6,I154))</f>
        <v>94.041483829811895</v>
      </c>
      <c r="K154" s="168">
        <f>SUM(E154:F154)/(1-SUM('Custos e ML'!$B$5:$B$6,I154))</f>
        <v>79.918037540352969</v>
      </c>
      <c r="L154" s="171">
        <v>125</v>
      </c>
      <c r="M154" s="172" t="s">
        <v>153</v>
      </c>
      <c r="P154" s="125">
        <f t="shared" si="11"/>
        <v>39.441483829811901</v>
      </c>
      <c r="Q154" s="77">
        <f t="shared" si="12"/>
        <v>70.400000000000006</v>
      </c>
      <c r="R154" s="72">
        <f t="shared" si="13"/>
        <v>0.32920063475619055</v>
      </c>
      <c r="S154" s="116">
        <f>IF(L154&lt;&gt;"",(L154-(L154*SUM('Custos e ML'!$B$5:$B$6))-H154)/L154,"")</f>
        <v>0.29379483726150396</v>
      </c>
      <c r="T154" s="126"/>
    </row>
    <row r="155" spans="2:20">
      <c r="B155" s="204" t="s">
        <v>81</v>
      </c>
      <c r="C155" s="212" t="s">
        <v>135</v>
      </c>
      <c r="D155" s="165" t="s">
        <v>114</v>
      </c>
      <c r="E155" s="167">
        <v>7.0000000000000007E-2</v>
      </c>
      <c r="F155" s="167"/>
      <c r="G155" s="168"/>
      <c r="H155" s="168">
        <f t="shared" si="14"/>
        <v>7.0000000000000007E-2</v>
      </c>
      <c r="I155" s="169">
        <f>IF(E155&lt;&gt;"",'Custos e ML'!$B$7,"")</f>
        <v>0.15</v>
      </c>
      <c r="J155" s="170">
        <f>H155/(1-SUM('Custos e ML'!$B$5:$B$6,I155))</f>
        <v>0.12056600491001528</v>
      </c>
      <c r="K155" s="168">
        <f>SUM(E155:F155)/(1-SUM('Custos e ML'!$B$5:$B$6,I155))</f>
        <v>0.12056600491001528</v>
      </c>
      <c r="L155" s="171">
        <v>10</v>
      </c>
      <c r="M155" s="172" t="s">
        <v>245</v>
      </c>
      <c r="P155" s="125">
        <f t="shared" si="11"/>
        <v>5.0566004910015269E-2</v>
      </c>
      <c r="Q155" s="77">
        <f t="shared" si="12"/>
        <v>9.93</v>
      </c>
      <c r="R155" s="72">
        <f t="shared" si="13"/>
        <v>81.942119608786271</v>
      </c>
      <c r="S155" s="116">
        <f>IF(L155&lt;&gt;"",(L155-(L155*SUM('Custos e ML'!$B$5:$B$6))-H155)/L155,"")</f>
        <v>0.72359483726150398</v>
      </c>
      <c r="T155" s="126"/>
    </row>
    <row r="156" spans="2:20">
      <c r="B156" s="204" t="s">
        <v>81</v>
      </c>
      <c r="C156" s="212" t="s">
        <v>135</v>
      </c>
      <c r="D156" s="165" t="s">
        <v>115</v>
      </c>
      <c r="E156" s="167">
        <v>5.53</v>
      </c>
      <c r="F156" s="167">
        <f>IF(E156&lt;&gt;"",'Custos e ML'!$B$2,"")</f>
        <v>35</v>
      </c>
      <c r="G156" s="168">
        <f>IF(E156&lt;&gt;"",'Custos e ML'!$B$3,"")</f>
        <v>8.1999999999999993</v>
      </c>
      <c r="H156" s="168">
        <f t="shared" si="14"/>
        <v>48.730000000000004</v>
      </c>
      <c r="I156" s="169">
        <f>IF(E156&lt;&gt;"",'Custos e ML'!$B$7,"")</f>
        <v>0.15</v>
      </c>
      <c r="J156" s="170">
        <f>H156/(1-SUM('Custos e ML'!$B$5:$B$6,I156))</f>
        <v>83.931163132357781</v>
      </c>
      <c r="K156" s="168">
        <f>SUM(E156:F156)/(1-SUM('Custos e ML'!$B$5:$B$6,I156))</f>
        <v>69.807716842898841</v>
      </c>
      <c r="L156" s="171">
        <v>140</v>
      </c>
      <c r="M156" s="172" t="s">
        <v>153</v>
      </c>
      <c r="P156" s="125">
        <f t="shared" si="11"/>
        <v>35.201163132357777</v>
      </c>
      <c r="Q156" s="77">
        <f t="shared" si="12"/>
        <v>91.27</v>
      </c>
      <c r="R156" s="72">
        <f t="shared" si="13"/>
        <v>0.66803359771415027</v>
      </c>
      <c r="S156" s="116">
        <f>IF(L156&lt;&gt;"",(L156-(L156*SUM('Custos e ML'!$B$5:$B$6))-H156)/L156,"")</f>
        <v>0.38252340869007539</v>
      </c>
      <c r="T156" s="126"/>
    </row>
    <row r="157" spans="2:20">
      <c r="B157" s="204" t="s">
        <v>81</v>
      </c>
      <c r="C157" s="212" t="s">
        <v>135</v>
      </c>
      <c r="D157" s="220" t="s">
        <v>120</v>
      </c>
      <c r="E157" s="167">
        <v>15.75</v>
      </c>
      <c r="F157" s="167">
        <f>IF(E157&lt;&gt;"",'Custos e ML'!$B$2,"")</f>
        <v>35</v>
      </c>
      <c r="G157" s="168">
        <f>IF(E157&lt;&gt;"",'Custos e ML'!$B$3,"")</f>
        <v>8.1999999999999993</v>
      </c>
      <c r="H157" s="168">
        <f t="shared" si="14"/>
        <v>58.95</v>
      </c>
      <c r="I157" s="169">
        <f>IF(E157&lt;&gt;"",'Custos e ML'!$B$7,"")</f>
        <v>0.15</v>
      </c>
      <c r="J157" s="170">
        <f>H157/(1-SUM('Custos e ML'!$B$5:$B$6,I157))</f>
        <v>101.53379984922</v>
      </c>
      <c r="K157" s="168">
        <f>SUM(E157:F157)/(1-SUM('Custos e ML'!$B$5:$B$6,I157))</f>
        <v>87.410353559761063</v>
      </c>
      <c r="L157" s="171">
        <v>125</v>
      </c>
      <c r="M157" s="172" t="s">
        <v>153</v>
      </c>
      <c r="P157" s="125">
        <f t="shared" si="11"/>
        <v>42.58379984922</v>
      </c>
      <c r="Q157" s="77">
        <f t="shared" si="12"/>
        <v>66.05</v>
      </c>
      <c r="R157" s="72">
        <f t="shared" si="13"/>
        <v>0.23111712735687856</v>
      </c>
      <c r="S157" s="116">
        <f>IF(L157&lt;&gt;"",(L157-(L157*SUM('Custos e ML'!$B$5:$B$6))-H157)/L157,"")</f>
        <v>0.25899483726150391</v>
      </c>
      <c r="T157" s="126"/>
    </row>
    <row r="158" spans="2:20">
      <c r="B158" s="204" t="s">
        <v>81</v>
      </c>
      <c r="C158" s="212" t="s">
        <v>135</v>
      </c>
      <c r="D158" s="220" t="s">
        <v>116</v>
      </c>
      <c r="E158" s="167">
        <v>11.4</v>
      </c>
      <c r="F158" s="167">
        <f>IF(E158&lt;&gt;"",'Custos e ML'!$B$2,"")</f>
        <v>35</v>
      </c>
      <c r="G158" s="168">
        <f>IF(E158&lt;&gt;"",'Custos e ML'!$B$3,"")</f>
        <v>8.1999999999999993</v>
      </c>
      <c r="H158" s="168">
        <f t="shared" si="14"/>
        <v>54.599999999999994</v>
      </c>
      <c r="I158" s="169">
        <f>IF(E158&lt;&gt;"",'Custos e ML'!$B$7,"")</f>
        <v>0.15</v>
      </c>
      <c r="J158" s="170">
        <f>H158/(1-SUM('Custos e ML'!$B$5:$B$6,I158))</f>
        <v>94.041483829811895</v>
      </c>
      <c r="K158" s="168">
        <f>SUM(E158:F158)/(1-SUM('Custos e ML'!$B$5:$B$6,I158))</f>
        <v>79.918037540352969</v>
      </c>
      <c r="L158" s="171">
        <v>190</v>
      </c>
      <c r="M158" s="172" t="s">
        <v>250</v>
      </c>
      <c r="P158" s="125">
        <f t="shared" si="11"/>
        <v>39.441483829811901</v>
      </c>
      <c r="Q158" s="77">
        <f t="shared" si="12"/>
        <v>135.4</v>
      </c>
      <c r="R158" s="72">
        <f t="shared" si="13"/>
        <v>1.0203849648294097</v>
      </c>
      <c r="S158" s="116">
        <f>IF(L158&lt;&gt;"",(L158-(L158*SUM('Custos e ML'!$B$5:$B$6))-H158)/L158,"")</f>
        <v>0.44322641620887254</v>
      </c>
      <c r="T158" s="126"/>
    </row>
    <row r="159" spans="2:20">
      <c r="B159" s="204" t="s">
        <v>82</v>
      </c>
      <c r="C159" s="212" t="s">
        <v>136</v>
      </c>
      <c r="D159" s="201" t="s">
        <v>111</v>
      </c>
      <c r="E159" s="167">
        <v>12.21</v>
      </c>
      <c r="F159" s="167">
        <f>IF(E159&lt;&gt;"",'Custos e ML'!$B$2,"")</f>
        <v>35</v>
      </c>
      <c r="G159" s="168">
        <f>IF(E159&lt;&gt;"",'Custos e ML'!$B$3,"")</f>
        <v>8.1999999999999993</v>
      </c>
      <c r="H159" s="168">
        <f t="shared" si="14"/>
        <v>55.41</v>
      </c>
      <c r="I159" s="169">
        <f>IF(E159&lt;&gt;"",'Custos e ML'!$B$7,"")</f>
        <v>0.15</v>
      </c>
      <c r="J159" s="170">
        <f>H159/(1-SUM('Custos e ML'!$B$5:$B$6,I159))</f>
        <v>95.436604743770644</v>
      </c>
      <c r="K159" s="168">
        <f>SUM(E159:F159)/(1-SUM('Custos e ML'!$B$5:$B$6,I159))</f>
        <v>81.313158454311719</v>
      </c>
      <c r="L159" s="171">
        <v>130</v>
      </c>
      <c r="M159" s="172" t="s">
        <v>153</v>
      </c>
      <c r="P159" s="125">
        <f t="shared" ref="P159:P172" si="15">J159-H159</f>
        <v>40.026604743770648</v>
      </c>
      <c r="Q159" s="77">
        <f t="shared" ref="Q159:Q172" si="16">L159-H159</f>
        <v>74.59</v>
      </c>
      <c r="R159" s="72">
        <f t="shared" ref="R159:R172" si="17">IFERROR(IF(J159&lt;&gt;"",(L159-J159)/J159,""),"")</f>
        <v>0.3621607804366635</v>
      </c>
      <c r="S159" s="116">
        <f>IF(L159&lt;&gt;"",(L159-(L159*SUM('Custos e ML'!$B$5:$B$6))-H159)/L159,"")</f>
        <v>0.30436406803073468</v>
      </c>
      <c r="T159" s="126"/>
    </row>
    <row r="160" spans="2:20">
      <c r="B160" s="204" t="s">
        <v>82</v>
      </c>
      <c r="C160" s="212" t="s">
        <v>136</v>
      </c>
      <c r="D160" s="201" t="s">
        <v>112</v>
      </c>
      <c r="E160" s="167">
        <v>12.21</v>
      </c>
      <c r="F160" s="167">
        <f>IF(E160&lt;&gt;"",'Custos e ML'!$B$2,"")</f>
        <v>35</v>
      </c>
      <c r="G160" s="168">
        <f>IF(E160&lt;&gt;"",'Custos e ML'!$B$3,"")</f>
        <v>8.1999999999999993</v>
      </c>
      <c r="H160" s="168">
        <f t="shared" si="14"/>
        <v>55.41</v>
      </c>
      <c r="I160" s="169">
        <f>IF(E160&lt;&gt;"",'Custos e ML'!$B$7,"")</f>
        <v>0.15</v>
      </c>
      <c r="J160" s="170">
        <f>H160/(1-SUM('Custos e ML'!$B$5:$B$6,I160))</f>
        <v>95.436604743770644</v>
      </c>
      <c r="K160" s="168">
        <f>SUM(E160:F160)/(1-SUM('Custos e ML'!$B$5:$B$6,I160))</f>
        <v>81.313158454311719</v>
      </c>
      <c r="L160" s="171">
        <v>130</v>
      </c>
      <c r="M160" s="172" t="s">
        <v>153</v>
      </c>
      <c r="P160" s="125">
        <f t="shared" si="15"/>
        <v>40.026604743770648</v>
      </c>
      <c r="Q160" s="77">
        <f t="shared" si="16"/>
        <v>74.59</v>
      </c>
      <c r="R160" s="72">
        <f t="shared" si="17"/>
        <v>0.3621607804366635</v>
      </c>
      <c r="S160" s="116">
        <f>IF(L160&lt;&gt;"",(L160-(L160*SUM('Custos e ML'!$B$5:$B$6))-H160)/L160,"")</f>
        <v>0.30436406803073468</v>
      </c>
      <c r="T160" s="126"/>
    </row>
    <row r="161" spans="2:20">
      <c r="B161" s="204" t="s">
        <v>82</v>
      </c>
      <c r="C161" s="212" t="s">
        <v>136</v>
      </c>
      <c r="D161" s="201" t="s">
        <v>113</v>
      </c>
      <c r="E161" s="167">
        <v>12.21</v>
      </c>
      <c r="F161" s="167">
        <f>IF(E161&lt;&gt;"",'Custos e ML'!$B$2,"")</f>
        <v>35</v>
      </c>
      <c r="G161" s="168">
        <f>IF(E161&lt;&gt;"",'Custos e ML'!$B$3,"")</f>
        <v>8.1999999999999993</v>
      </c>
      <c r="H161" s="168">
        <f t="shared" si="14"/>
        <v>55.41</v>
      </c>
      <c r="I161" s="169">
        <f>IF(E161&lt;&gt;"",'Custos e ML'!$B$7,"")</f>
        <v>0.15</v>
      </c>
      <c r="J161" s="170">
        <f>H161/(1-SUM('Custos e ML'!$B$5:$B$6,I161))</f>
        <v>95.436604743770644</v>
      </c>
      <c r="K161" s="168">
        <f>SUM(E161:F161)/(1-SUM('Custos e ML'!$B$5:$B$6,I161))</f>
        <v>81.313158454311719</v>
      </c>
      <c r="L161" s="171">
        <v>130</v>
      </c>
      <c r="M161" s="172" t="s">
        <v>153</v>
      </c>
      <c r="P161" s="125">
        <f t="shared" si="15"/>
        <v>40.026604743770648</v>
      </c>
      <c r="Q161" s="77">
        <f t="shared" si="16"/>
        <v>74.59</v>
      </c>
      <c r="R161" s="72">
        <f t="shared" si="17"/>
        <v>0.3621607804366635</v>
      </c>
      <c r="S161" s="116">
        <f>IF(L161&lt;&gt;"",(L161-(L161*SUM('Custos e ML'!$B$5:$B$6))-H161)/L161,"")</f>
        <v>0.30436406803073468</v>
      </c>
      <c r="T161" s="126"/>
    </row>
    <row r="162" spans="2:20">
      <c r="B162" s="204" t="s">
        <v>82</v>
      </c>
      <c r="C162" s="212" t="s">
        <v>136</v>
      </c>
      <c r="D162" s="165" t="s">
        <v>114</v>
      </c>
      <c r="E162" s="167">
        <v>7.0000000000000007E-2</v>
      </c>
      <c r="F162" s="167"/>
      <c r="G162" s="168"/>
      <c r="H162" s="168">
        <f t="shared" si="14"/>
        <v>7.0000000000000007E-2</v>
      </c>
      <c r="I162" s="169">
        <f>IF(E162&lt;&gt;"",'Custos e ML'!$B$7,"")</f>
        <v>0.15</v>
      </c>
      <c r="J162" s="170">
        <f>H162/(1-SUM('Custos e ML'!$B$5:$B$6,I162))</f>
        <v>0.12056600491001528</v>
      </c>
      <c r="K162" s="168">
        <f>SUM(E162:F162)/(1-SUM('Custos e ML'!$B$5:$B$6,I162))</f>
        <v>0.12056600491001528</v>
      </c>
      <c r="L162" s="171">
        <v>10</v>
      </c>
      <c r="M162" s="172" t="s">
        <v>245</v>
      </c>
      <c r="P162" s="125">
        <f t="shared" si="15"/>
        <v>5.0566004910015269E-2</v>
      </c>
      <c r="Q162" s="77">
        <f t="shared" si="16"/>
        <v>9.93</v>
      </c>
      <c r="R162" s="72">
        <f t="shared" si="17"/>
        <v>81.942119608786271</v>
      </c>
      <c r="S162" s="116">
        <f>IF(L162&lt;&gt;"",(L162-(L162*SUM('Custos e ML'!$B$5:$B$6))-H162)/L162,"")</f>
        <v>0.72359483726150398</v>
      </c>
      <c r="T162" s="126"/>
    </row>
    <row r="163" spans="2:20">
      <c r="B163" s="204" t="s">
        <v>82</v>
      </c>
      <c r="C163" s="212" t="s">
        <v>136</v>
      </c>
      <c r="D163" s="165" t="s">
        <v>115</v>
      </c>
      <c r="E163" s="167">
        <v>5.53</v>
      </c>
      <c r="F163" s="167">
        <f>IF(E163&lt;&gt;"",'Custos e ML'!$B$2,"")</f>
        <v>35</v>
      </c>
      <c r="G163" s="168">
        <f>IF(E163&lt;&gt;"",'Custos e ML'!$B$3,"")</f>
        <v>8.1999999999999993</v>
      </c>
      <c r="H163" s="168">
        <f t="shared" si="14"/>
        <v>48.730000000000004</v>
      </c>
      <c r="I163" s="169">
        <f>IF(E163&lt;&gt;"",'Custos e ML'!$B$7,"")</f>
        <v>0.15</v>
      </c>
      <c r="J163" s="170">
        <f>H163/(1-SUM('Custos e ML'!$B$5:$B$6,I163))</f>
        <v>83.931163132357781</v>
      </c>
      <c r="K163" s="168">
        <f>SUM(E163:F163)/(1-SUM('Custos e ML'!$B$5:$B$6,I163))</f>
        <v>69.807716842898841</v>
      </c>
      <c r="L163" s="171">
        <v>140</v>
      </c>
      <c r="M163" s="172" t="s">
        <v>153</v>
      </c>
      <c r="P163" s="125">
        <f t="shared" si="15"/>
        <v>35.201163132357777</v>
      </c>
      <c r="Q163" s="77">
        <f t="shared" si="16"/>
        <v>91.27</v>
      </c>
      <c r="R163" s="72">
        <f t="shared" si="17"/>
        <v>0.66803359771415027</v>
      </c>
      <c r="S163" s="116">
        <f>IF(L163&lt;&gt;"",(L163-(L163*SUM('Custos e ML'!$B$5:$B$6))-H163)/L163,"")</f>
        <v>0.38252340869007539</v>
      </c>
      <c r="T163" s="126"/>
    </row>
    <row r="164" spans="2:20">
      <c r="B164" s="204" t="s">
        <v>82</v>
      </c>
      <c r="C164" s="212" t="s">
        <v>136</v>
      </c>
      <c r="D164" s="201" t="s">
        <v>120</v>
      </c>
      <c r="E164" s="167">
        <v>13.58</v>
      </c>
      <c r="F164" s="167">
        <f>IF(E164&lt;&gt;"",'Custos e ML'!$B$2,"")</f>
        <v>35</v>
      </c>
      <c r="G164" s="168">
        <f>IF(E164&lt;&gt;"",'Custos e ML'!$B$3,"")</f>
        <v>8.1999999999999993</v>
      </c>
      <c r="H164" s="168">
        <f t="shared" si="14"/>
        <v>56.78</v>
      </c>
      <c r="I164" s="169">
        <f>IF(E164&lt;&gt;"",'Custos e ML'!$B$7,"")</f>
        <v>0.15</v>
      </c>
      <c r="J164" s="170">
        <f>H164/(1-SUM('Custos e ML'!$B$5:$B$6,I164))</f>
        <v>97.796253697009533</v>
      </c>
      <c r="K164" s="168">
        <f>SUM(E164:F164)/(1-SUM('Custos e ML'!$B$5:$B$6,I164))</f>
        <v>83.672807407550593</v>
      </c>
      <c r="L164" s="171">
        <v>130</v>
      </c>
      <c r="M164" s="172" t="s">
        <v>153</v>
      </c>
      <c r="P164" s="125">
        <f t="shared" si="15"/>
        <v>41.016253697009532</v>
      </c>
      <c r="Q164" s="77">
        <f t="shared" si="16"/>
        <v>73.22</v>
      </c>
      <c r="R164" s="72">
        <f t="shared" si="17"/>
        <v>0.32929427340604983</v>
      </c>
      <c r="S164" s="116">
        <f>IF(L164&lt;&gt;"",(L164-(L164*SUM('Custos e ML'!$B$5:$B$6))-H164)/L164,"")</f>
        <v>0.29382560649227313</v>
      </c>
      <c r="T164" s="126"/>
    </row>
    <row r="165" spans="2:20">
      <c r="B165" s="204" t="s">
        <v>82</v>
      </c>
      <c r="C165" s="212" t="s">
        <v>136</v>
      </c>
      <c r="D165" s="220" t="s">
        <v>116</v>
      </c>
      <c r="E165" s="167">
        <v>7.7</v>
      </c>
      <c r="F165" s="167">
        <f>IF(E165&lt;&gt;"",'Custos e ML'!$B$2,"")</f>
        <v>35</v>
      </c>
      <c r="G165" s="168">
        <f>IF(E165&lt;&gt;"",'Custos e ML'!$B$3,"")</f>
        <v>8.1999999999999993</v>
      </c>
      <c r="H165" s="168">
        <f t="shared" si="14"/>
        <v>50.900000000000006</v>
      </c>
      <c r="I165" s="169">
        <f>IF(E165&lt;&gt;"",'Custos e ML'!$B$7,"")</f>
        <v>0.15</v>
      </c>
      <c r="J165" s="170">
        <f>H165/(1-SUM('Custos e ML'!$B$5:$B$6,I165))</f>
        <v>87.668709284568251</v>
      </c>
      <c r="K165" s="168">
        <f>SUM(E165:F165)/(1-SUM('Custos e ML'!$B$5:$B$6,I165))</f>
        <v>73.545262995109312</v>
      </c>
      <c r="L165" s="171">
        <v>220</v>
      </c>
      <c r="M165" s="172" t="s">
        <v>250</v>
      </c>
      <c r="P165" s="125">
        <f t="shared" si="15"/>
        <v>36.768709284568246</v>
      </c>
      <c r="Q165" s="77">
        <f t="shared" si="16"/>
        <v>169.1</v>
      </c>
      <c r="R165" s="72">
        <f t="shared" si="17"/>
        <v>1.509447233743239</v>
      </c>
      <c r="S165" s="116">
        <f>IF(L165&lt;&gt;"",(L165-(L165*SUM('Custos e ML'!$B$5:$B$6))-H165)/L165,"")</f>
        <v>0.4992312008978676</v>
      </c>
      <c r="T165" s="126"/>
    </row>
    <row r="166" spans="2:20">
      <c r="B166" s="204" t="s">
        <v>88</v>
      </c>
      <c r="C166" s="212" t="s">
        <v>211</v>
      </c>
      <c r="D166" s="201" t="s">
        <v>124</v>
      </c>
      <c r="E166" s="167">
        <v>7.0000000000000007E-2</v>
      </c>
      <c r="F166" s="167"/>
      <c r="G166" s="168"/>
      <c r="H166" s="168">
        <f t="shared" si="14"/>
        <v>7.0000000000000007E-2</v>
      </c>
      <c r="I166" s="169">
        <v>0.2</v>
      </c>
      <c r="J166" s="170">
        <f>H166/(1-SUM('Custos e ML'!$B$5:$B$6,I166))</f>
        <v>0.13192740502580591</v>
      </c>
      <c r="K166" s="168">
        <f>SUM(E166:F166)/(1-SUM('Custos e ML'!$B$5:$B$6,I166))</f>
        <v>0.13192740502580591</v>
      </c>
      <c r="L166" s="171">
        <v>10</v>
      </c>
      <c r="M166" s="172" t="s">
        <v>245</v>
      </c>
      <c r="P166" s="125">
        <f t="shared" si="15"/>
        <v>6.1927405025805904E-2</v>
      </c>
      <c r="Q166" s="77">
        <f t="shared" si="16"/>
        <v>9.93</v>
      </c>
      <c r="R166" s="72">
        <f t="shared" si="17"/>
        <v>74.799262465929132</v>
      </c>
      <c r="S166" s="116">
        <f>IF(L166&lt;&gt;"",(L166-(L166*SUM('Custos e ML'!$B$5:$B$6))-H166)/L166,"")</f>
        <v>0.72359483726150398</v>
      </c>
      <c r="T166" s="126"/>
    </row>
    <row r="167" spans="2:20">
      <c r="B167" s="204" t="s">
        <v>88</v>
      </c>
      <c r="C167" s="212" t="s">
        <v>211</v>
      </c>
      <c r="D167" s="201" t="s">
        <v>125</v>
      </c>
      <c r="E167" s="167">
        <v>7.0000000000000007E-2</v>
      </c>
      <c r="F167" s="167"/>
      <c r="G167" s="168"/>
      <c r="H167" s="168">
        <f t="shared" si="14"/>
        <v>7.0000000000000007E-2</v>
      </c>
      <c r="I167" s="169">
        <f>IF(E167&lt;&gt;"",'Custos e ML'!$B$7,"")</f>
        <v>0.15</v>
      </c>
      <c r="J167" s="170">
        <f>H167/(1-SUM('Custos e ML'!$B$5:$B$6,I167))</f>
        <v>0.12056600491001528</v>
      </c>
      <c r="K167" s="168">
        <f>SUM(E167:F167)/(1-SUM('Custos e ML'!$B$5:$B$6,I167))</f>
        <v>0.12056600491001528</v>
      </c>
      <c r="L167" s="171">
        <v>10</v>
      </c>
      <c r="M167" s="172" t="s">
        <v>245</v>
      </c>
      <c r="P167" s="125">
        <f t="shared" si="15"/>
        <v>5.0566004910015269E-2</v>
      </c>
      <c r="Q167" s="77">
        <f t="shared" si="16"/>
        <v>9.93</v>
      </c>
      <c r="R167" s="72">
        <f t="shared" si="17"/>
        <v>81.942119608786271</v>
      </c>
      <c r="S167" s="116">
        <f>IF(L167&lt;&gt;"",(L167-(L167*SUM('Custos e ML'!$B$5:$B$6))-H167)/L167,"")</f>
        <v>0.72359483726150398</v>
      </c>
      <c r="T167" s="126"/>
    </row>
    <row r="168" spans="2:20">
      <c r="B168" s="204" t="s">
        <v>88</v>
      </c>
      <c r="C168" s="212" t="s">
        <v>211</v>
      </c>
      <c r="D168" s="220" t="s">
        <v>113</v>
      </c>
      <c r="E168" s="167">
        <v>3.9</v>
      </c>
      <c r="F168" s="167">
        <f>IF(E168&lt;&gt;"",'Custos e ML'!$B$2,"")</f>
        <v>35</v>
      </c>
      <c r="G168" s="168">
        <f>IF(E168&lt;&gt;"",'Custos e ML'!$B$3,"")</f>
        <v>8.1999999999999993</v>
      </c>
      <c r="H168" s="168">
        <f t="shared" si="14"/>
        <v>47.099999999999994</v>
      </c>
      <c r="I168" s="169">
        <v>0.15</v>
      </c>
      <c r="J168" s="170">
        <f>H168/(1-SUM('Custos e ML'!$B$5:$B$6,I168))</f>
        <v>81.123697589453116</v>
      </c>
      <c r="K168" s="168">
        <f>SUM(E168:F168)/(1-SUM('Custos e ML'!$B$5:$B$6,I168))</f>
        <v>67.00025129999419</v>
      </c>
      <c r="L168" s="171">
        <v>80</v>
      </c>
      <c r="M168" s="172" t="s">
        <v>180</v>
      </c>
      <c r="P168" s="125">
        <f t="shared" si="15"/>
        <v>34.023697589453121</v>
      </c>
      <c r="Q168" s="77">
        <f t="shared" si="16"/>
        <v>32.900000000000006</v>
      </c>
      <c r="R168" s="72">
        <f t="shared" si="17"/>
        <v>-1.3851656456044078E-2</v>
      </c>
      <c r="S168" s="116">
        <f>IF(L168&lt;&gt;"",(L168-(L168*SUM('Custos e ML'!$B$5:$B$6))-H168)/L168,"")</f>
        <v>0.14184483726150407</v>
      </c>
      <c r="T168" s="126"/>
    </row>
    <row r="169" spans="2:20">
      <c r="B169" s="204" t="s">
        <v>88</v>
      </c>
      <c r="C169" s="212" t="s">
        <v>211</v>
      </c>
      <c r="D169" s="165" t="s">
        <v>114</v>
      </c>
      <c r="E169" s="167">
        <v>7.0000000000000007E-2</v>
      </c>
      <c r="F169" s="167"/>
      <c r="G169" s="168"/>
      <c r="H169" s="168">
        <f t="shared" si="14"/>
        <v>7.0000000000000007E-2</v>
      </c>
      <c r="I169" s="169">
        <v>0.15</v>
      </c>
      <c r="J169" s="170">
        <f>H169/(1-SUM('Custos e ML'!$B$5:$B$6,I169))</f>
        <v>0.12056600491001528</v>
      </c>
      <c r="K169" s="168">
        <f>SUM(E169:F169)/(1-SUM('Custos e ML'!$B$5:$B$6,I169))</f>
        <v>0.12056600491001528</v>
      </c>
      <c r="L169" s="171">
        <v>10</v>
      </c>
      <c r="M169" s="172" t="s">
        <v>245</v>
      </c>
      <c r="P169" s="125">
        <f t="shared" si="15"/>
        <v>5.0566004910015269E-2</v>
      </c>
      <c r="Q169" s="77">
        <f t="shared" si="16"/>
        <v>9.93</v>
      </c>
      <c r="R169" s="72">
        <f t="shared" si="17"/>
        <v>81.942119608786271</v>
      </c>
      <c r="S169" s="116">
        <f>IF(L169&lt;&gt;"",(L169-(L169*SUM('Custos e ML'!$B$5:$B$6))-H169)/L169,"")</f>
        <v>0.72359483726150398</v>
      </c>
      <c r="T169" s="126"/>
    </row>
    <row r="170" spans="2:20">
      <c r="B170" s="204" t="s">
        <v>88</v>
      </c>
      <c r="C170" s="212" t="s">
        <v>211</v>
      </c>
      <c r="D170" s="165" t="s">
        <v>115</v>
      </c>
      <c r="E170" s="167">
        <v>5.53</v>
      </c>
      <c r="F170" s="167">
        <f>IF(E170&lt;&gt;"",'Custos e ML'!$B$2,"")</f>
        <v>35</v>
      </c>
      <c r="G170" s="168">
        <f>IF(E170&lt;&gt;"",'Custos e ML'!$B$3,"")</f>
        <v>8.1999999999999993</v>
      </c>
      <c r="H170" s="168">
        <f t="shared" si="14"/>
        <v>48.730000000000004</v>
      </c>
      <c r="I170" s="169">
        <v>0.1</v>
      </c>
      <c r="J170" s="170">
        <f>H170/(1-SUM('Custos e ML'!$B$5:$B$6,I170))</f>
        <v>77.276243192254299</v>
      </c>
      <c r="K170" s="168">
        <f>SUM(E170:F170)/(1-SUM('Custos e ML'!$B$5:$B$6,I170))</f>
        <v>64.272647990602636</v>
      </c>
      <c r="L170" s="171">
        <v>78</v>
      </c>
      <c r="M170" s="172" t="s">
        <v>178</v>
      </c>
      <c r="P170" s="125">
        <f t="shared" si="15"/>
        <v>28.546243192254295</v>
      </c>
      <c r="Q170" s="77">
        <f t="shared" si="16"/>
        <v>29.269999999999996</v>
      </c>
      <c r="R170" s="72">
        <f t="shared" si="17"/>
        <v>9.3658384239135254E-3</v>
      </c>
      <c r="S170" s="116">
        <f>IF(L170&lt;&gt;"",(L170-(L170*SUM('Custos e ML'!$B$5:$B$6))-H170)/L170,"")</f>
        <v>0.10585124751791415</v>
      </c>
      <c r="T170" s="126"/>
    </row>
    <row r="171" spans="2:20">
      <c r="B171" s="204" t="s">
        <v>88</v>
      </c>
      <c r="C171" s="212" t="s">
        <v>211</v>
      </c>
      <c r="D171" s="220" t="s">
        <v>120</v>
      </c>
      <c r="E171" s="167">
        <v>48.1</v>
      </c>
      <c r="F171" s="167">
        <f>IF(E171&lt;&gt;"",'Custos e ML'!$B$2,"")</f>
        <v>35</v>
      </c>
      <c r="G171" s="168">
        <f>IF(E171&lt;&gt;"",'Custos e ML'!$B$3,"")</f>
        <v>8.1999999999999993</v>
      </c>
      <c r="H171" s="168">
        <f t="shared" si="14"/>
        <v>91.3</v>
      </c>
      <c r="I171" s="169">
        <v>0.12</v>
      </c>
      <c r="J171" s="170">
        <f>H171/(1-SUM('Custos e ML'!$B$5:$B$6,I171))</f>
        <v>149.52632159400042</v>
      </c>
      <c r="K171" s="168">
        <f>SUM(E171:F171)/(1-SUM('Custos e ML'!$B$5:$B$6,I171))</f>
        <v>136.09679435335636</v>
      </c>
      <c r="L171" s="171">
        <v>150</v>
      </c>
      <c r="M171" s="172" t="s">
        <v>180</v>
      </c>
      <c r="P171" s="125">
        <f t="shared" si="15"/>
        <v>58.226321594000424</v>
      </c>
      <c r="Q171" s="77">
        <f t="shared" si="16"/>
        <v>58.7</v>
      </c>
      <c r="R171" s="72">
        <f t="shared" si="17"/>
        <v>3.1678596848368152E-3</v>
      </c>
      <c r="S171" s="116">
        <f>IF(L171&lt;&gt;"",(L171-(L171*SUM('Custos e ML'!$B$5:$B$6))-H171)/L171,"")</f>
        <v>0.12192817059483739</v>
      </c>
      <c r="T171" s="126"/>
    </row>
    <row r="172" spans="2:20">
      <c r="B172" s="204" t="s">
        <v>88</v>
      </c>
      <c r="C172" s="212" t="s">
        <v>211</v>
      </c>
      <c r="D172" s="220" t="s">
        <v>116</v>
      </c>
      <c r="E172" s="167">
        <v>3.9</v>
      </c>
      <c r="F172" s="167">
        <f>IF(E172&lt;&gt;"",'Custos e ML'!$B$2,"")</f>
        <v>35</v>
      </c>
      <c r="G172" s="168">
        <f>IF(E172&lt;&gt;"",'Custos e ML'!$B$3,"")</f>
        <v>8.1999999999999993</v>
      </c>
      <c r="H172" s="168">
        <f t="shared" si="14"/>
        <v>47.099999999999994</v>
      </c>
      <c r="I172" s="169">
        <f>IF(E172&lt;&gt;"",'Custos e ML'!$B$7,"")</f>
        <v>0.15</v>
      </c>
      <c r="J172" s="170">
        <f>H172/(1-SUM('Custos e ML'!$B$5:$B$6,I172))</f>
        <v>81.123697589453116</v>
      </c>
      <c r="K172" s="168">
        <f>SUM(E172:F172)/(1-SUM('Custos e ML'!$B$5:$B$6,I172))</f>
        <v>67.00025129999419</v>
      </c>
      <c r="L172" s="171">
        <v>85</v>
      </c>
      <c r="M172" s="172" t="s">
        <v>250</v>
      </c>
      <c r="P172" s="125">
        <f t="shared" si="15"/>
        <v>34.023697589453121</v>
      </c>
      <c r="Q172" s="77">
        <f t="shared" si="16"/>
        <v>37.900000000000006</v>
      </c>
      <c r="R172" s="72">
        <f t="shared" si="17"/>
        <v>4.7782615015453167E-2</v>
      </c>
      <c r="S172" s="116">
        <f>IF(L172&lt;&gt;"",(L172-(L172*SUM('Custos e ML'!$B$5:$B$6))-H172)/L172,"")</f>
        <v>0.17647719020268052</v>
      </c>
      <c r="T172" s="126"/>
    </row>
    <row r="173" spans="2:20">
      <c r="B173" s="204" t="s">
        <v>88</v>
      </c>
      <c r="C173" s="212" t="s">
        <v>216</v>
      </c>
      <c r="D173" s="201" t="s">
        <v>124</v>
      </c>
      <c r="E173" s="167">
        <v>7.0000000000000007E-2</v>
      </c>
      <c r="F173" s="167"/>
      <c r="G173" s="168"/>
      <c r="H173" s="168">
        <f t="shared" ref="H173:H179" si="18">SUM(E173:G173)</f>
        <v>7.0000000000000007E-2</v>
      </c>
      <c r="I173" s="169">
        <f>IF(E173&lt;&gt;"",'Custos e ML'!$B$7,"")</f>
        <v>0.15</v>
      </c>
      <c r="J173" s="170">
        <f>H173/(1-SUM('Custos e ML'!$B$5:$B$6,I173))</f>
        <v>0.12056600491001528</v>
      </c>
      <c r="K173" s="168">
        <f>SUM(E173:F173)/(1-SUM('Custos e ML'!$B$5:$B$6,I173))</f>
        <v>0.12056600491001528</v>
      </c>
      <c r="L173" s="171">
        <v>5</v>
      </c>
      <c r="M173" s="172" t="s">
        <v>180</v>
      </c>
      <c r="P173" s="125">
        <f t="shared" ref="P173:P179" si="19">J173-H173</f>
        <v>5.0566004910015269E-2</v>
      </c>
      <c r="Q173" s="77">
        <f t="shared" ref="Q173:Q179" si="20">L173-H173</f>
        <v>4.93</v>
      </c>
      <c r="R173" s="72">
        <f t="shared" ref="R173:R179" si="21">IFERROR(IF(J173&lt;&gt;"",(L173-J173)/J173,""),"")</f>
        <v>40.471059804393136</v>
      </c>
      <c r="S173" s="116">
        <f>IF(L173&lt;&gt;"",(L173-(L173*SUM('Custos e ML'!$B$5:$B$6))-H173)/L173,"")</f>
        <v>0.71659483726150408</v>
      </c>
      <c r="T173" s="126"/>
    </row>
    <row r="174" spans="2:20">
      <c r="B174" s="204" t="s">
        <v>88</v>
      </c>
      <c r="C174" s="212" t="s">
        <v>216</v>
      </c>
      <c r="D174" s="201" t="s">
        <v>125</v>
      </c>
      <c r="E174" s="167">
        <v>7.0000000000000007E-2</v>
      </c>
      <c r="F174" s="167"/>
      <c r="G174" s="168"/>
      <c r="H174" s="168">
        <f t="shared" si="18"/>
        <v>7.0000000000000007E-2</v>
      </c>
      <c r="I174" s="169">
        <f>IF(E174&lt;&gt;"",'Custos e ML'!$B$7,"")</f>
        <v>0.15</v>
      </c>
      <c r="J174" s="170">
        <f>H174/(1-SUM('Custos e ML'!$B$5:$B$6,I174))</f>
        <v>0.12056600491001528</v>
      </c>
      <c r="K174" s="168">
        <f>SUM(E174:F174)/(1-SUM('Custos e ML'!$B$5:$B$6,I174))</f>
        <v>0.12056600491001528</v>
      </c>
      <c r="L174" s="171">
        <v>5</v>
      </c>
      <c r="M174" s="172" t="s">
        <v>180</v>
      </c>
      <c r="P174" s="125">
        <f t="shared" si="19"/>
        <v>5.0566004910015269E-2</v>
      </c>
      <c r="Q174" s="77">
        <f t="shared" si="20"/>
        <v>4.93</v>
      </c>
      <c r="R174" s="72">
        <f t="shared" si="21"/>
        <v>40.471059804393136</v>
      </c>
      <c r="S174" s="116">
        <f>IF(L174&lt;&gt;"",(L174-(L174*SUM('Custos e ML'!$B$5:$B$6))-H174)/L174,"")</f>
        <v>0.71659483726150408</v>
      </c>
      <c r="T174" s="126"/>
    </row>
    <row r="175" spans="2:20">
      <c r="B175" s="204" t="s">
        <v>88</v>
      </c>
      <c r="C175" s="212" t="s">
        <v>216</v>
      </c>
      <c r="D175" s="220" t="s">
        <v>113</v>
      </c>
      <c r="E175" s="167">
        <v>3.9</v>
      </c>
      <c r="F175" s="167">
        <v>15</v>
      </c>
      <c r="G175" s="168"/>
      <c r="H175" s="168">
        <f t="shared" si="18"/>
        <v>18.899999999999999</v>
      </c>
      <c r="I175" s="169">
        <v>0.1</v>
      </c>
      <c r="J175" s="170">
        <f>H175/(1-SUM('Custos e ML'!$B$5:$B$6,I175))</f>
        <v>29.971701135514181</v>
      </c>
      <c r="K175" s="168">
        <f>SUM(E175:F175)/(1-SUM('Custos e ML'!$B$5:$B$6,I175))</f>
        <v>29.971701135514181</v>
      </c>
      <c r="L175" s="171">
        <v>30</v>
      </c>
      <c r="M175" s="172" t="s">
        <v>180</v>
      </c>
      <c r="P175" s="125">
        <f t="shared" si="19"/>
        <v>11.071701135514182</v>
      </c>
      <c r="Q175" s="77">
        <f t="shared" si="20"/>
        <v>11.100000000000001</v>
      </c>
      <c r="R175" s="72">
        <f t="shared" si="21"/>
        <v>9.4418612937145936E-4</v>
      </c>
      <c r="S175" s="116">
        <f>IF(L175&lt;&gt;"",(L175-(L175*SUM('Custos e ML'!$B$5:$B$6))-H175)/L175,"")</f>
        <v>0.10059483726150399</v>
      </c>
      <c r="T175" s="126"/>
    </row>
    <row r="176" spans="2:20">
      <c r="B176" s="204" t="s">
        <v>88</v>
      </c>
      <c r="C176" s="212" t="s">
        <v>216</v>
      </c>
      <c r="D176" s="165" t="s">
        <v>114</v>
      </c>
      <c r="E176" s="167">
        <v>7.0000000000000007E-2</v>
      </c>
      <c r="F176" s="167"/>
      <c r="G176" s="168"/>
      <c r="H176" s="168">
        <f t="shared" si="18"/>
        <v>7.0000000000000007E-2</v>
      </c>
      <c r="I176" s="169">
        <v>0.15</v>
      </c>
      <c r="J176" s="170">
        <f>H176/(1-SUM('Custos e ML'!$B$5:$B$6,I176))</f>
        <v>0.12056600491001528</v>
      </c>
      <c r="K176" s="168">
        <f>SUM(E176:F176)/(1-SUM('Custos e ML'!$B$5:$B$6,I176))</f>
        <v>0.12056600491001528</v>
      </c>
      <c r="L176" s="171">
        <v>10</v>
      </c>
      <c r="M176" s="172" t="s">
        <v>245</v>
      </c>
      <c r="P176" s="125">
        <f t="shared" si="19"/>
        <v>5.0566004910015269E-2</v>
      </c>
      <c r="Q176" s="77">
        <f t="shared" si="20"/>
        <v>9.93</v>
      </c>
      <c r="R176" s="72">
        <f t="shared" si="21"/>
        <v>81.942119608786271</v>
      </c>
      <c r="S176" s="116">
        <f>IF(L176&lt;&gt;"",(L176-(L176*SUM('Custos e ML'!$B$5:$B$6))-H176)/L176,"")</f>
        <v>0.72359483726150398</v>
      </c>
      <c r="T176" s="126"/>
    </row>
    <row r="177" spans="2:20">
      <c r="B177" s="204" t="s">
        <v>88</v>
      </c>
      <c r="C177" s="212" t="s">
        <v>168</v>
      </c>
      <c r="D177" s="165" t="s">
        <v>115</v>
      </c>
      <c r="E177" s="167">
        <v>5.53</v>
      </c>
      <c r="F177" s="167">
        <v>15</v>
      </c>
      <c r="G177" s="168"/>
      <c r="H177" s="168">
        <f t="shared" si="18"/>
        <v>20.53</v>
      </c>
      <c r="I177" s="169">
        <v>0.05</v>
      </c>
      <c r="J177" s="170">
        <f>H177/(1-SUM('Custos e ML'!$B$5:$B$6,I177))</f>
        <v>30.164789498853906</v>
      </c>
      <c r="K177" s="168">
        <f>SUM(E177:F177)/(1-SUM('Custos e ML'!$B$5:$B$6,I177))</f>
        <v>30.164789498853906</v>
      </c>
      <c r="L177" s="171">
        <v>35</v>
      </c>
      <c r="M177" s="172" t="s">
        <v>179</v>
      </c>
      <c r="P177" s="125">
        <f t="shared" si="19"/>
        <v>9.6347894988539053</v>
      </c>
      <c r="Q177" s="77">
        <f t="shared" si="20"/>
        <v>14.469999999999999</v>
      </c>
      <c r="R177" s="72">
        <f t="shared" si="21"/>
        <v>0.16029319552618806</v>
      </c>
      <c r="S177" s="116">
        <f>IF(L177&lt;&gt;"",(L177-(L177*SUM('Custos e ML'!$B$5:$B$6))-H177)/L177,"")</f>
        <v>0.14402340869007538</v>
      </c>
      <c r="T177" s="126"/>
    </row>
    <row r="178" spans="2:20">
      <c r="B178" s="204" t="s">
        <v>88</v>
      </c>
      <c r="C178" s="212" t="s">
        <v>216</v>
      </c>
      <c r="D178" s="201" t="s">
        <v>120</v>
      </c>
      <c r="E178" s="167">
        <v>18.600000000000001</v>
      </c>
      <c r="F178" s="167">
        <v>20</v>
      </c>
      <c r="G178" s="168"/>
      <c r="H178" s="168">
        <f t="shared" si="18"/>
        <v>38.6</v>
      </c>
      <c r="I178" s="169">
        <v>0.1</v>
      </c>
      <c r="J178" s="170">
        <f>H178/(1-SUM('Custos e ML'!$B$5:$B$6,I178))</f>
        <v>61.212045705335846</v>
      </c>
      <c r="K178" s="168">
        <f>SUM(E178:F178)/(1-SUM('Custos e ML'!$B$5:$B$6,I178))</f>
        <v>61.212045705335846</v>
      </c>
      <c r="L178" s="171">
        <v>65</v>
      </c>
      <c r="M178" s="172" t="s">
        <v>179</v>
      </c>
      <c r="P178" s="125">
        <f t="shared" si="19"/>
        <v>22.612045705335845</v>
      </c>
      <c r="Q178" s="77">
        <f t="shared" si="20"/>
        <v>26.4</v>
      </c>
      <c r="R178" s="72">
        <f t="shared" si="21"/>
        <v>6.1882497979216501E-2</v>
      </c>
      <c r="S178" s="116">
        <f>IF(L178&lt;&gt;"",(L178-(L178*SUM('Custos e ML'!$B$5:$B$6))-H178)/L178,"")</f>
        <v>0.13674868341535004</v>
      </c>
      <c r="T178" s="126"/>
    </row>
    <row r="179" spans="2:20">
      <c r="B179" s="204" t="s">
        <v>88</v>
      </c>
      <c r="C179" s="212" t="s">
        <v>216</v>
      </c>
      <c r="D179" s="201" t="s">
        <v>116</v>
      </c>
      <c r="E179" s="167">
        <v>3.9</v>
      </c>
      <c r="F179" s="167">
        <v>15</v>
      </c>
      <c r="G179" s="168"/>
      <c r="H179" s="168">
        <f t="shared" si="18"/>
        <v>18.899999999999999</v>
      </c>
      <c r="I179" s="169">
        <v>0.1</v>
      </c>
      <c r="J179" s="170">
        <f>H179/(1-SUM('Custos e ML'!$B$5:$B$6,I179))</f>
        <v>29.971701135514181</v>
      </c>
      <c r="K179" s="168">
        <f>SUM(E179:F179)/(1-SUM('Custos e ML'!$B$5:$B$6,I179))</f>
        <v>29.971701135514181</v>
      </c>
      <c r="L179" s="171">
        <v>30</v>
      </c>
      <c r="M179" s="172" t="s">
        <v>250</v>
      </c>
      <c r="P179" s="125">
        <f t="shared" si="19"/>
        <v>11.071701135514182</v>
      </c>
      <c r="Q179" s="77">
        <f t="shared" si="20"/>
        <v>11.100000000000001</v>
      </c>
      <c r="R179" s="72">
        <f t="shared" si="21"/>
        <v>9.4418612937145936E-4</v>
      </c>
      <c r="S179" s="116">
        <f>IF(L179&lt;&gt;"",(L179-(L179*SUM('Custos e ML'!$B$5:$B$6))-H179)/L179,"")</f>
        <v>0.10059483726150399</v>
      </c>
      <c r="T179" s="126"/>
    </row>
    <row r="180" spans="2:20">
      <c r="B180" s="204" t="s">
        <v>88</v>
      </c>
      <c r="C180" s="212" t="s">
        <v>217</v>
      </c>
      <c r="D180" s="201" t="s">
        <v>124</v>
      </c>
      <c r="E180" s="167">
        <v>7.0000000000000007E-2</v>
      </c>
      <c r="F180" s="167"/>
      <c r="G180" s="168"/>
      <c r="H180" s="168">
        <f t="shared" ref="H180:H186" si="22">SUM(E180:G180)</f>
        <v>7.0000000000000007E-2</v>
      </c>
      <c r="I180" s="169">
        <f>IF(E180&lt;&gt;"",'Custos e ML'!$B$7,"")</f>
        <v>0.15</v>
      </c>
      <c r="J180" s="170">
        <f>H180/(1-SUM('Custos e ML'!$B$5:$B$6,I180))</f>
        <v>0.12056600491001528</v>
      </c>
      <c r="K180" s="168">
        <f>SUM(E180:F180)/(1-SUM('Custos e ML'!$B$5:$B$6,I180))</f>
        <v>0.12056600491001528</v>
      </c>
      <c r="L180" s="171">
        <v>10</v>
      </c>
      <c r="M180" s="172" t="s">
        <v>180</v>
      </c>
      <c r="P180" s="125">
        <f t="shared" ref="P180:P243" si="23">J180-H180</f>
        <v>5.0566004910015269E-2</v>
      </c>
      <c r="Q180" s="77">
        <f t="shared" ref="Q180:Q243" si="24">L180-H180</f>
        <v>9.93</v>
      </c>
      <c r="R180" s="72">
        <f t="shared" ref="R180:R243" si="25">IFERROR(IF(J180&lt;&gt;"",(L180-J180)/J180,""),"")</f>
        <v>81.942119608786271</v>
      </c>
      <c r="S180" s="116">
        <f>IF(L180&lt;&gt;"",(L180-(L180*SUM('Custos e ML'!$B$5:$B$6))-H180)/L180,"")</f>
        <v>0.72359483726150398</v>
      </c>
      <c r="T180" s="126"/>
    </row>
    <row r="181" spans="2:20">
      <c r="B181" s="204" t="s">
        <v>88</v>
      </c>
      <c r="C181" s="212" t="s">
        <v>217</v>
      </c>
      <c r="D181" s="201" t="s">
        <v>125</v>
      </c>
      <c r="E181" s="167">
        <v>7.0000000000000007E-2</v>
      </c>
      <c r="F181" s="167"/>
      <c r="G181" s="168"/>
      <c r="H181" s="168">
        <f t="shared" si="22"/>
        <v>7.0000000000000007E-2</v>
      </c>
      <c r="I181" s="169">
        <f>IF(E181&lt;&gt;"",'Custos e ML'!$B$7,"")</f>
        <v>0.15</v>
      </c>
      <c r="J181" s="170">
        <f>H181/(1-SUM('Custos e ML'!$B$5:$B$6,I181))</f>
        <v>0.12056600491001528</v>
      </c>
      <c r="K181" s="168">
        <f>SUM(E181:F181)/(1-SUM('Custos e ML'!$B$5:$B$6,I181))</f>
        <v>0.12056600491001528</v>
      </c>
      <c r="L181" s="171">
        <v>10</v>
      </c>
      <c r="M181" s="172" t="s">
        <v>180</v>
      </c>
      <c r="P181" s="125">
        <f t="shared" si="23"/>
        <v>5.0566004910015269E-2</v>
      </c>
      <c r="Q181" s="77">
        <f t="shared" si="24"/>
        <v>9.93</v>
      </c>
      <c r="R181" s="72">
        <f t="shared" si="25"/>
        <v>81.942119608786271</v>
      </c>
      <c r="S181" s="116">
        <f>IF(L181&lt;&gt;"",(L181-(L181*SUM('Custos e ML'!$B$5:$B$6))-H181)/L181,"")</f>
        <v>0.72359483726150398</v>
      </c>
      <c r="T181" s="126"/>
    </row>
    <row r="182" spans="2:20">
      <c r="B182" s="204" t="s">
        <v>88</v>
      </c>
      <c r="C182" s="212" t="s">
        <v>217</v>
      </c>
      <c r="D182" s="220" t="s">
        <v>113</v>
      </c>
      <c r="E182" s="167">
        <v>3.9</v>
      </c>
      <c r="F182" s="167">
        <f>IF(E182&lt;&gt;"",'Custos e ML'!$B$2,"")</f>
        <v>35</v>
      </c>
      <c r="G182" s="168">
        <f>IF(E182&lt;&gt;"",'Custos e ML'!$B$3,"")</f>
        <v>8.1999999999999993</v>
      </c>
      <c r="H182" s="168">
        <f t="shared" si="22"/>
        <v>47.099999999999994</v>
      </c>
      <c r="I182" s="169">
        <v>0.15</v>
      </c>
      <c r="J182" s="170">
        <f>H182/(1-SUM('Custos e ML'!$B$5:$B$6,I182))</f>
        <v>81.123697589453116</v>
      </c>
      <c r="K182" s="168">
        <f>SUM(E182:F182)/(1-SUM('Custos e ML'!$B$5:$B$6,I182))</f>
        <v>67.00025129999419</v>
      </c>
      <c r="L182" s="171">
        <v>85</v>
      </c>
      <c r="M182" s="172" t="s">
        <v>180</v>
      </c>
      <c r="P182" s="125">
        <f t="shared" si="23"/>
        <v>34.023697589453121</v>
      </c>
      <c r="Q182" s="77">
        <f t="shared" si="24"/>
        <v>37.900000000000006</v>
      </c>
      <c r="R182" s="72">
        <f t="shared" si="25"/>
        <v>4.7782615015453167E-2</v>
      </c>
      <c r="S182" s="116">
        <f>IF(L182&lt;&gt;"",(L182-(L182*SUM('Custos e ML'!$B$5:$B$6))-H182)/L182,"")</f>
        <v>0.17647719020268052</v>
      </c>
      <c r="T182" s="126"/>
    </row>
    <row r="183" spans="2:20">
      <c r="B183" s="204" t="s">
        <v>88</v>
      </c>
      <c r="C183" s="212" t="s">
        <v>217</v>
      </c>
      <c r="D183" s="165" t="s">
        <v>114</v>
      </c>
      <c r="E183" s="167">
        <v>7.0000000000000007E-2</v>
      </c>
      <c r="F183" s="167"/>
      <c r="G183" s="168"/>
      <c r="H183" s="168">
        <f t="shared" si="22"/>
        <v>7.0000000000000007E-2</v>
      </c>
      <c r="I183" s="169">
        <v>0.15</v>
      </c>
      <c r="J183" s="170">
        <f>H183/(1-SUM('Custos e ML'!$B$5:$B$6,I183))</f>
        <v>0.12056600491001528</v>
      </c>
      <c r="K183" s="168">
        <f>SUM(E183:F183)/(1-SUM('Custos e ML'!$B$5:$B$6,I183))</f>
        <v>0.12056600491001528</v>
      </c>
      <c r="L183" s="171">
        <v>10</v>
      </c>
      <c r="M183" s="172" t="s">
        <v>245</v>
      </c>
      <c r="P183" s="125">
        <f t="shared" si="23"/>
        <v>5.0566004910015269E-2</v>
      </c>
      <c r="Q183" s="77">
        <f t="shared" si="24"/>
        <v>9.93</v>
      </c>
      <c r="R183" s="72">
        <f t="shared" si="25"/>
        <v>81.942119608786271</v>
      </c>
      <c r="S183" s="116">
        <f>IF(L183&lt;&gt;"",(L183-(L183*SUM('Custos e ML'!$B$5:$B$6))-H183)/L183,"")</f>
        <v>0.72359483726150398</v>
      </c>
      <c r="T183" s="126"/>
    </row>
    <row r="184" spans="2:20">
      <c r="B184" s="204" t="s">
        <v>88</v>
      </c>
      <c r="C184" s="212" t="s">
        <v>217</v>
      </c>
      <c r="D184" s="165" t="s">
        <v>115</v>
      </c>
      <c r="E184" s="167">
        <v>5.53</v>
      </c>
      <c r="F184" s="167">
        <v>40</v>
      </c>
      <c r="G184" s="168">
        <f>IF(E184&lt;&gt;"",'Custos e ML'!$B$3,"")</f>
        <v>8.1999999999999993</v>
      </c>
      <c r="H184" s="168">
        <f t="shared" si="22"/>
        <v>53.730000000000004</v>
      </c>
      <c r="I184" s="169">
        <v>0.1</v>
      </c>
      <c r="J184" s="170">
        <f>H184/(1-SUM('Custos e ML'!$B$5:$B$6,I184))</f>
        <v>85.205264656676036</v>
      </c>
      <c r="K184" s="168">
        <f>SUM(E184:F184)/(1-SUM('Custos e ML'!$B$5:$B$6,I184))</f>
        <v>72.201669455024373</v>
      </c>
      <c r="L184" s="171">
        <v>75</v>
      </c>
      <c r="M184" s="172" t="s">
        <v>178</v>
      </c>
      <c r="P184" s="125">
        <f t="shared" si="23"/>
        <v>31.475264656676032</v>
      </c>
      <c r="Q184" s="77">
        <f t="shared" si="24"/>
        <v>21.269999999999996</v>
      </c>
      <c r="R184" s="72">
        <f t="shared" si="25"/>
        <v>-0.11977270064000005</v>
      </c>
      <c r="S184" s="116">
        <f>IF(L184&lt;&gt;"",(L184-(L184*SUM('Custos e ML'!$B$5:$B$6))-H184)/L184,"")</f>
        <v>1.4194837261503987E-2</v>
      </c>
      <c r="T184" s="126"/>
    </row>
    <row r="185" spans="2:20">
      <c r="B185" s="204" t="s">
        <v>88</v>
      </c>
      <c r="C185" s="212" t="s">
        <v>217</v>
      </c>
      <c r="D185" s="220" t="s">
        <v>120</v>
      </c>
      <c r="E185" s="167">
        <v>18.600000000000001</v>
      </c>
      <c r="F185" s="167">
        <f>IF(E185&lt;&gt;"",'Custos e ML'!$B$2,"")</f>
        <v>35</v>
      </c>
      <c r="G185" s="168">
        <v>8.1999999999999993</v>
      </c>
      <c r="H185" s="168">
        <f t="shared" si="22"/>
        <v>61.8</v>
      </c>
      <c r="I185" s="169">
        <v>0.12</v>
      </c>
      <c r="J185" s="170">
        <f>H185/(1-SUM('Custos e ML'!$B$5:$B$6,I185))</f>
        <v>101.21277847217115</v>
      </c>
      <c r="K185" s="168">
        <f>SUM(E185:F185)/(1-SUM('Custos e ML'!$B$5:$B$6,I185))</f>
        <v>87.783251231527089</v>
      </c>
      <c r="L185" s="171">
        <v>100</v>
      </c>
      <c r="M185" s="172" t="s">
        <v>189</v>
      </c>
      <c r="P185" s="125">
        <f t="shared" si="23"/>
        <v>39.412778472171155</v>
      </c>
      <c r="Q185" s="77">
        <f t="shared" si="24"/>
        <v>38.200000000000003</v>
      </c>
      <c r="R185" s="72">
        <f t="shared" si="25"/>
        <v>-1.1982463978148868E-2</v>
      </c>
      <c r="S185" s="116">
        <f>IF(L185&lt;&gt;"",(L185-(L185*SUM('Custos e ML'!$B$5:$B$6))-H185)/L185,"")</f>
        <v>0.11259483726150407</v>
      </c>
      <c r="T185" s="126"/>
    </row>
    <row r="186" spans="2:20">
      <c r="B186" s="204" t="s">
        <v>88</v>
      </c>
      <c r="C186" s="212" t="s">
        <v>217</v>
      </c>
      <c r="D186" s="201" t="s">
        <v>116</v>
      </c>
      <c r="E186" s="167">
        <v>3.9</v>
      </c>
      <c r="F186" s="167">
        <v>35</v>
      </c>
      <c r="G186" s="168"/>
      <c r="H186" s="168">
        <f t="shared" si="22"/>
        <v>38.9</v>
      </c>
      <c r="I186" s="169">
        <v>0.15</v>
      </c>
      <c r="J186" s="170">
        <f>H186/(1-SUM('Custos e ML'!$B$5:$B$6,I186))</f>
        <v>67.00025129999419</v>
      </c>
      <c r="K186" s="168">
        <f>SUM(E186:F186)/(1-SUM('Custos e ML'!$B$5:$B$6,I186))</f>
        <v>67.00025129999419</v>
      </c>
      <c r="L186" s="171">
        <v>67</v>
      </c>
      <c r="M186" s="172" t="s">
        <v>250</v>
      </c>
      <c r="P186" s="125">
        <f t="shared" si="23"/>
        <v>28.100251299994191</v>
      </c>
      <c r="Q186" s="77">
        <f t="shared" si="24"/>
        <v>28.1</v>
      </c>
      <c r="R186" s="72">
        <f t="shared" si="25"/>
        <v>-3.7507321138951756E-6</v>
      </c>
      <c r="S186" s="116">
        <f>IF(L186&lt;&gt;"",(L186-(L186*SUM('Custos e ML'!$B$5:$B$6))-H186)/L186,"")</f>
        <v>0.14999782233613088</v>
      </c>
      <c r="T186" s="126"/>
    </row>
    <row r="187" spans="2:20">
      <c r="B187" s="204" t="s">
        <v>84</v>
      </c>
      <c r="C187" s="212" t="s">
        <v>143</v>
      </c>
      <c r="D187" s="220" t="s">
        <v>111</v>
      </c>
      <c r="E187" s="167">
        <v>321.52</v>
      </c>
      <c r="F187" s="167">
        <f>IF(E187&lt;&gt;"",'Custos e ML'!$B$2,"")</f>
        <v>35</v>
      </c>
      <c r="G187" s="168">
        <f>IF(E187&lt;&gt;"",'Custos e ML'!$B$3,"")</f>
        <v>8.1999999999999993</v>
      </c>
      <c r="H187" s="168">
        <f t="shared" si="14"/>
        <v>364.71999999999997</v>
      </c>
      <c r="I187" s="169">
        <f>IF(E187&lt;&gt;"",'Custos e ML'!$B$7,"")</f>
        <v>0.15</v>
      </c>
      <c r="J187" s="170">
        <f>H187/(1-SUM('Custos e ML'!$B$5:$B$6,I187))</f>
        <v>628.18333301115376</v>
      </c>
      <c r="K187" s="168">
        <f>SUM(E187:F187)/(1-SUM('Custos e ML'!$B$5:$B$6,I187))</f>
        <v>614.05988672169485</v>
      </c>
      <c r="L187" s="171">
        <v>700</v>
      </c>
      <c r="M187" s="172" t="s">
        <v>180</v>
      </c>
      <c r="P187" s="125">
        <f t="shared" si="23"/>
        <v>263.46333301115379</v>
      </c>
      <c r="Q187" s="77">
        <f t="shared" si="24"/>
        <v>335.28000000000003</v>
      </c>
      <c r="R187" s="72">
        <f t="shared" si="25"/>
        <v>0.11432437509062517</v>
      </c>
      <c r="S187" s="116">
        <f>IF(L187&lt;&gt;"",(L187-(L187*SUM('Custos e ML'!$B$5:$B$6))-H187)/L187,"")</f>
        <v>0.20956626583293259</v>
      </c>
      <c r="T187" s="126"/>
    </row>
    <row r="188" spans="2:20">
      <c r="B188" s="204" t="s">
        <v>84</v>
      </c>
      <c r="C188" s="212" t="s">
        <v>143</v>
      </c>
      <c r="D188" s="201" t="s">
        <v>112</v>
      </c>
      <c r="E188" s="167">
        <v>54.82</v>
      </c>
      <c r="F188" s="167">
        <f>IF(E188&lt;&gt;"",'Custos e ML'!$B$2,"")</f>
        <v>35</v>
      </c>
      <c r="G188" s="168">
        <f>IF(E188&lt;&gt;"",'Custos e ML'!$B$3,"")</f>
        <v>8.1999999999999993</v>
      </c>
      <c r="H188" s="168">
        <f t="shared" si="14"/>
        <v>98.02</v>
      </c>
      <c r="I188" s="169">
        <f>IF(E188&lt;&gt;"",'Custos e ML'!$B$7,"")</f>
        <v>0.15</v>
      </c>
      <c r="J188" s="170">
        <f>H188/(1-SUM('Custos e ML'!$B$5:$B$6,I188))</f>
        <v>168.82685430399565</v>
      </c>
      <c r="K188" s="168">
        <f>SUM(E188:F188)/(1-SUM('Custos e ML'!$B$5:$B$6,I188))</f>
        <v>154.70340801453671</v>
      </c>
      <c r="L188" s="171">
        <v>200</v>
      </c>
      <c r="M188" s="172" t="s">
        <v>180</v>
      </c>
      <c r="P188" s="125">
        <f t="shared" si="23"/>
        <v>70.80685430399565</v>
      </c>
      <c r="Q188" s="77">
        <f t="shared" si="24"/>
        <v>101.98</v>
      </c>
      <c r="R188" s="72">
        <f t="shared" si="25"/>
        <v>0.18464565856254644</v>
      </c>
      <c r="S188" s="116">
        <f>IF(L188&lt;&gt;"",(L188-(L188*SUM('Custos e ML'!$B$5:$B$6))-H188)/L188,"")</f>
        <v>0.24049483726150406</v>
      </c>
      <c r="T188" s="126"/>
    </row>
    <row r="189" spans="2:20">
      <c r="B189" s="204" t="s">
        <v>84</v>
      </c>
      <c r="C189" s="212" t="s">
        <v>143</v>
      </c>
      <c r="D189" s="220" t="s">
        <v>113</v>
      </c>
      <c r="E189" s="167">
        <v>321.52</v>
      </c>
      <c r="F189" s="167">
        <f>IF(E189&lt;&gt;"",'Custos e ML'!$B$2,"")</f>
        <v>35</v>
      </c>
      <c r="G189" s="168">
        <f>IF(E189&lt;&gt;"",'Custos e ML'!$B$3,"")</f>
        <v>8.1999999999999993</v>
      </c>
      <c r="H189" s="168">
        <f t="shared" si="14"/>
        <v>364.71999999999997</v>
      </c>
      <c r="I189" s="169">
        <f>IF(E189&lt;&gt;"",'Custos e ML'!$B$7,"")</f>
        <v>0.15</v>
      </c>
      <c r="J189" s="170">
        <f>H189/(1-SUM('Custos e ML'!$B$5:$B$6,I189))</f>
        <v>628.18333301115376</v>
      </c>
      <c r="K189" s="168">
        <f>SUM(E189:F189)/(1-SUM('Custos e ML'!$B$5:$B$6,I189))</f>
        <v>614.05988672169485</v>
      </c>
      <c r="L189" s="171">
        <v>700</v>
      </c>
      <c r="M189" s="172" t="s">
        <v>153</v>
      </c>
      <c r="P189" s="125">
        <f t="shared" si="23"/>
        <v>263.46333301115379</v>
      </c>
      <c r="Q189" s="77">
        <f t="shared" si="24"/>
        <v>335.28000000000003</v>
      </c>
      <c r="R189" s="72">
        <f t="shared" si="25"/>
        <v>0.11432437509062517</v>
      </c>
      <c r="S189" s="116">
        <f>IF(L189&lt;&gt;"",(L189-(L189*SUM('Custos e ML'!$B$5:$B$6))-H189)/L189,"")</f>
        <v>0.20956626583293259</v>
      </c>
      <c r="T189" s="126"/>
    </row>
    <row r="190" spans="2:20">
      <c r="B190" s="204" t="s">
        <v>84</v>
      </c>
      <c r="C190" s="212" t="s">
        <v>143</v>
      </c>
      <c r="D190" s="165" t="s">
        <v>114</v>
      </c>
      <c r="E190" s="167">
        <v>7.0000000000000007E-2</v>
      </c>
      <c r="F190" s="167"/>
      <c r="G190" s="168"/>
      <c r="H190" s="168">
        <f t="shared" si="14"/>
        <v>7.0000000000000007E-2</v>
      </c>
      <c r="I190" s="169">
        <f>IF(E190&lt;&gt;"",'Custos e ML'!$B$7,"")</f>
        <v>0.15</v>
      </c>
      <c r="J190" s="170">
        <f>H190/(1-SUM('Custos e ML'!$B$5:$B$6,I190))</f>
        <v>0.12056600491001528</v>
      </c>
      <c r="K190" s="168">
        <f>SUM(E190:F190)/(1-SUM('Custos e ML'!$B$5:$B$6,I190))</f>
        <v>0.12056600491001528</v>
      </c>
      <c r="L190" s="171">
        <v>10</v>
      </c>
      <c r="M190" s="172" t="s">
        <v>245</v>
      </c>
      <c r="P190" s="125">
        <f t="shared" si="23"/>
        <v>5.0566004910015269E-2</v>
      </c>
      <c r="Q190" s="77">
        <f t="shared" si="24"/>
        <v>9.93</v>
      </c>
      <c r="R190" s="72">
        <f t="shared" si="25"/>
        <v>81.942119608786271</v>
      </c>
      <c r="S190" s="116">
        <f>IF(L190&lt;&gt;"",(L190-(L190*SUM('Custos e ML'!$B$5:$B$6))-H190)/L190,"")</f>
        <v>0.72359483726150398</v>
      </c>
      <c r="T190" s="126"/>
    </row>
    <row r="191" spans="2:20">
      <c r="B191" s="204" t="s">
        <v>84</v>
      </c>
      <c r="C191" s="212" t="s">
        <v>143</v>
      </c>
      <c r="D191" s="201" t="s">
        <v>121</v>
      </c>
      <c r="E191" s="167">
        <v>5.53</v>
      </c>
      <c r="F191" s="167">
        <f>IF(E191&lt;&gt;"",'Custos e ML'!$B$2,"")</f>
        <v>35</v>
      </c>
      <c r="G191" s="168">
        <f>IF(E191&lt;&gt;"",'Custos e ML'!$B$3,"")</f>
        <v>8.1999999999999993</v>
      </c>
      <c r="H191" s="168">
        <f t="shared" si="14"/>
        <v>48.730000000000004</v>
      </c>
      <c r="I191" s="169">
        <f>IF(E191&lt;&gt;"",'Custos e ML'!$B$7,"")</f>
        <v>0.15</v>
      </c>
      <c r="J191" s="170">
        <f>H191/(1-SUM('Custos e ML'!$B$5:$B$6,I191))</f>
        <v>83.931163132357781</v>
      </c>
      <c r="K191" s="168">
        <f>SUM(E191:F191)/(1-SUM('Custos e ML'!$B$5:$B$6,I191))</f>
        <v>69.807716842898841</v>
      </c>
      <c r="L191" s="171">
        <v>110</v>
      </c>
      <c r="M191" s="172" t="s">
        <v>153</v>
      </c>
      <c r="P191" s="125">
        <f t="shared" si="23"/>
        <v>35.201163132357777</v>
      </c>
      <c r="Q191" s="77">
        <f t="shared" si="24"/>
        <v>61.269999999999996</v>
      </c>
      <c r="R191" s="72">
        <f t="shared" si="25"/>
        <v>0.31059782677540376</v>
      </c>
      <c r="S191" s="116">
        <f>IF(L191&lt;&gt;"",(L191-(L191*SUM('Custos e ML'!$B$5:$B$6))-H191)/L191,"")</f>
        <v>0.28759483726150398</v>
      </c>
      <c r="T191" s="126"/>
    </row>
    <row r="192" spans="2:20">
      <c r="B192" s="204" t="s">
        <v>84</v>
      </c>
      <c r="C192" s="212" t="s">
        <v>143</v>
      </c>
      <c r="D192" s="220" t="s">
        <v>120</v>
      </c>
      <c r="E192" s="167">
        <v>60.36</v>
      </c>
      <c r="F192" s="167">
        <f>IF(E192&lt;&gt;"",'Custos e ML'!$B$2,"")</f>
        <v>35</v>
      </c>
      <c r="G192" s="168">
        <f>IF(E192&lt;&gt;"",'Custos e ML'!$B$3,"")</f>
        <v>8.1999999999999993</v>
      </c>
      <c r="H192" s="168">
        <f t="shared" si="14"/>
        <v>103.56</v>
      </c>
      <c r="I192" s="169">
        <f>IF(E192&lt;&gt;"",'Custos e ML'!$B$7,"")</f>
        <v>0.15</v>
      </c>
      <c r="J192" s="170">
        <f>H192/(1-SUM('Custos e ML'!$B$5:$B$6,I192))</f>
        <v>178.36879240687401</v>
      </c>
      <c r="K192" s="168">
        <f>SUM(E192:F192)/(1-SUM('Custos e ML'!$B$5:$B$6,I192))</f>
        <v>164.24534611741507</v>
      </c>
      <c r="L192" s="171">
        <v>200</v>
      </c>
      <c r="M192" s="172" t="s">
        <v>153</v>
      </c>
      <c r="P192" s="125">
        <f t="shared" si="23"/>
        <v>74.808792406874005</v>
      </c>
      <c r="Q192" s="77">
        <f t="shared" si="24"/>
        <v>96.44</v>
      </c>
      <c r="R192" s="72">
        <f t="shared" si="25"/>
        <v>0.1212723778708072</v>
      </c>
      <c r="S192" s="116">
        <f>IF(L192&lt;&gt;"",(L192-(L192*SUM('Custos e ML'!$B$5:$B$6))-H192)/L192,"")</f>
        <v>0.21279483726150403</v>
      </c>
      <c r="T192" s="126"/>
    </row>
    <row r="193" spans="2:20">
      <c r="B193" s="204" t="s">
        <v>84</v>
      </c>
      <c r="C193" s="212" t="s">
        <v>143</v>
      </c>
      <c r="D193" s="220" t="s">
        <v>116</v>
      </c>
      <c r="E193" s="167">
        <v>16</v>
      </c>
      <c r="F193" s="167">
        <f>IF(E193&lt;&gt;"",'Custos e ML'!$B$2,"")</f>
        <v>35</v>
      </c>
      <c r="G193" s="168">
        <f>IF(E193&lt;&gt;"",'Custos e ML'!$B$3,"")</f>
        <v>8.1999999999999993</v>
      </c>
      <c r="H193" s="168">
        <f t="shared" si="14"/>
        <v>59.2</v>
      </c>
      <c r="I193" s="169">
        <f>IF(E193&lt;&gt;"",'Custos e ML'!$B$7,"")</f>
        <v>0.15</v>
      </c>
      <c r="J193" s="170">
        <f>H193/(1-SUM('Custos e ML'!$B$5:$B$6,I193))</f>
        <v>101.96439272389863</v>
      </c>
      <c r="K193" s="168">
        <f>SUM(E193:F193)/(1-SUM('Custos e ML'!$B$5:$B$6,I193))</f>
        <v>87.840946434439687</v>
      </c>
      <c r="L193" s="171">
        <v>150</v>
      </c>
      <c r="M193" s="172" t="s">
        <v>250</v>
      </c>
      <c r="P193" s="125">
        <f t="shared" si="23"/>
        <v>42.764392723898624</v>
      </c>
      <c r="Q193" s="77">
        <f t="shared" si="24"/>
        <v>90.8</v>
      </c>
      <c r="R193" s="72">
        <f t="shared" si="25"/>
        <v>0.47110178360178362</v>
      </c>
      <c r="S193" s="116">
        <f>IF(L193&lt;&gt;"",(L193-(L193*SUM('Custos e ML'!$B$5:$B$6))-H193)/L193,"")</f>
        <v>0.33592817059483737</v>
      </c>
      <c r="T193" s="126"/>
    </row>
    <row r="194" spans="2:20">
      <c r="B194" s="204" t="s">
        <v>85</v>
      </c>
      <c r="C194" s="212" t="s">
        <v>137</v>
      </c>
      <c r="D194" s="220" t="s">
        <v>111</v>
      </c>
      <c r="E194" s="167">
        <v>30</v>
      </c>
      <c r="F194" s="167">
        <f>IF(E194&lt;&gt;"",'Custos e ML'!$B$2,"")</f>
        <v>35</v>
      </c>
      <c r="G194" s="168">
        <f>IF(E194&lt;&gt;"",'Custos e ML'!$B$3,"")</f>
        <v>8.1999999999999993</v>
      </c>
      <c r="H194" s="168">
        <f t="shared" si="14"/>
        <v>73.2</v>
      </c>
      <c r="I194" s="169">
        <f>IF(E194&lt;&gt;"",'Custos e ML'!$B$7,"")</f>
        <v>0.15</v>
      </c>
      <c r="J194" s="170">
        <f>H194/(1-SUM('Custos e ML'!$B$5:$B$6,I194))</f>
        <v>126.07759370590168</v>
      </c>
      <c r="K194" s="168">
        <f>SUM(E194:F194)/(1-SUM('Custos e ML'!$B$5:$B$6,I194))</f>
        <v>111.95414741644275</v>
      </c>
      <c r="L194" s="171">
        <v>170</v>
      </c>
      <c r="M194" s="172" t="s">
        <v>153</v>
      </c>
      <c r="P194" s="125">
        <f t="shared" si="23"/>
        <v>52.877593705901674</v>
      </c>
      <c r="Q194" s="77">
        <f t="shared" si="24"/>
        <v>96.8</v>
      </c>
      <c r="R194" s="72">
        <f t="shared" si="25"/>
        <v>0.34837598817562393</v>
      </c>
      <c r="S194" s="116">
        <f>IF(L194&lt;&gt;"",(L194-(L194*SUM('Custos e ML'!$B$5:$B$6))-H194)/L194,"")</f>
        <v>0.30000660196738632</v>
      </c>
      <c r="T194" s="126"/>
    </row>
    <row r="195" spans="2:20">
      <c r="B195" s="204" t="s">
        <v>85</v>
      </c>
      <c r="C195" s="212" t="s">
        <v>137</v>
      </c>
      <c r="D195" s="220" t="s">
        <v>112</v>
      </c>
      <c r="E195" s="167">
        <v>30</v>
      </c>
      <c r="F195" s="167">
        <f>IF(E195&lt;&gt;"",'Custos e ML'!$B$2,"")</f>
        <v>35</v>
      </c>
      <c r="G195" s="168">
        <f>IF(E195&lt;&gt;"",'Custos e ML'!$B$3,"")</f>
        <v>8.1999999999999993</v>
      </c>
      <c r="H195" s="168">
        <f>SUM(E195:G195)</f>
        <v>73.2</v>
      </c>
      <c r="I195" s="169">
        <f>IF(E195&lt;&gt;"",'Custos e ML'!$B$7,"")</f>
        <v>0.15</v>
      </c>
      <c r="J195" s="170">
        <f>H195/(1-SUM('Custos e ML'!$B$5:$B$6,I195))</f>
        <v>126.07759370590168</v>
      </c>
      <c r="K195" s="168">
        <f>SUM(E195:F195)/(1-SUM('Custos e ML'!$B$5:$B$6,I195))</f>
        <v>111.95414741644275</v>
      </c>
      <c r="L195" s="171">
        <v>170</v>
      </c>
      <c r="M195" s="172" t="s">
        <v>153</v>
      </c>
      <c r="P195" s="125">
        <f t="shared" si="23"/>
        <v>52.877593705901674</v>
      </c>
      <c r="Q195" s="77">
        <f t="shared" si="24"/>
        <v>96.8</v>
      </c>
      <c r="R195" s="72">
        <f t="shared" si="25"/>
        <v>0.34837598817562393</v>
      </c>
      <c r="S195" s="116">
        <f>IF(L195&lt;&gt;"",(L195-(L195*SUM('Custos e ML'!$B$5:$B$6))-H195)/L195,"")</f>
        <v>0.30000660196738632</v>
      </c>
      <c r="T195" s="126"/>
    </row>
    <row r="196" spans="2:20">
      <c r="B196" s="204" t="s">
        <v>85</v>
      </c>
      <c r="C196" s="212" t="s">
        <v>137</v>
      </c>
      <c r="D196" s="220" t="s">
        <v>113</v>
      </c>
      <c r="E196" s="167">
        <v>30</v>
      </c>
      <c r="F196" s="167">
        <f>IF(E196&lt;&gt;"",'Custos e ML'!$B$2,"")</f>
        <v>35</v>
      </c>
      <c r="G196" s="168">
        <f>IF(E196&lt;&gt;"",'Custos e ML'!$B$3,"")</f>
        <v>8.1999999999999993</v>
      </c>
      <c r="H196" s="168">
        <f>SUM(E196:G196)</f>
        <v>73.2</v>
      </c>
      <c r="I196" s="169">
        <f>IF(E196&lt;&gt;"",'Custos e ML'!$B$7,"")</f>
        <v>0.15</v>
      </c>
      <c r="J196" s="170">
        <f>H196/(1-SUM('Custos e ML'!$B$5:$B$6,I196))</f>
        <v>126.07759370590168</v>
      </c>
      <c r="K196" s="168">
        <f>SUM(E196:F196)/(1-SUM('Custos e ML'!$B$5:$B$6,I196))</f>
        <v>111.95414741644275</v>
      </c>
      <c r="L196" s="171">
        <v>170</v>
      </c>
      <c r="M196" s="172" t="s">
        <v>153</v>
      </c>
      <c r="P196" s="125">
        <f t="shared" si="23"/>
        <v>52.877593705901674</v>
      </c>
      <c r="Q196" s="77">
        <f t="shared" si="24"/>
        <v>96.8</v>
      </c>
      <c r="R196" s="72">
        <f t="shared" si="25"/>
        <v>0.34837598817562393</v>
      </c>
      <c r="S196" s="116">
        <f>IF(L196&lt;&gt;"",(L196-(L196*SUM('Custos e ML'!$B$5:$B$6))-H196)/L196,"")</f>
        <v>0.30000660196738632</v>
      </c>
      <c r="T196" s="126"/>
    </row>
    <row r="197" spans="2:20">
      <c r="B197" s="204" t="s">
        <v>85</v>
      </c>
      <c r="C197" s="212" t="s">
        <v>137</v>
      </c>
      <c r="D197" s="165" t="s">
        <v>114</v>
      </c>
      <c r="E197" s="167">
        <v>7.0000000000000007E-2</v>
      </c>
      <c r="F197" s="167"/>
      <c r="G197" s="168"/>
      <c r="H197" s="168">
        <f>SUM(E197:G197)</f>
        <v>7.0000000000000007E-2</v>
      </c>
      <c r="I197" s="169">
        <f>IF(E197&lt;&gt;"",'Custos e ML'!$B$7,"")</f>
        <v>0.15</v>
      </c>
      <c r="J197" s="170">
        <f>H197/(1-SUM('Custos e ML'!$B$5:$B$6,I197))</f>
        <v>0.12056600491001528</v>
      </c>
      <c r="K197" s="168">
        <f>SUM(E197:F197)/(1-SUM('Custos e ML'!$B$5:$B$6,I197))</f>
        <v>0.12056600491001528</v>
      </c>
      <c r="L197" s="171">
        <v>10</v>
      </c>
      <c r="M197" s="172" t="s">
        <v>245</v>
      </c>
      <c r="P197" s="125">
        <f t="shared" si="23"/>
        <v>5.0566004910015269E-2</v>
      </c>
      <c r="Q197" s="77">
        <f t="shared" si="24"/>
        <v>9.93</v>
      </c>
      <c r="R197" s="72">
        <f t="shared" si="25"/>
        <v>81.942119608786271</v>
      </c>
      <c r="S197" s="116">
        <f>IF(L197&lt;&gt;"",(L197-(L197*SUM('Custos e ML'!$B$5:$B$6))-H197)/L197,"")</f>
        <v>0.72359483726150398</v>
      </c>
      <c r="T197" s="126"/>
    </row>
    <row r="198" spans="2:20">
      <c r="B198" s="204" t="s">
        <v>85</v>
      </c>
      <c r="C198" s="212" t="s">
        <v>137</v>
      </c>
      <c r="D198" s="201" t="s">
        <v>121</v>
      </c>
      <c r="E198" s="167">
        <v>5.53</v>
      </c>
      <c r="F198" s="167">
        <f>IF(E198&lt;&gt;"",'Custos e ML'!$B$2,"")</f>
        <v>35</v>
      </c>
      <c r="G198" s="168">
        <f>IF(E198&lt;&gt;"",'Custos e ML'!$B$3,"")</f>
        <v>8.1999999999999993</v>
      </c>
      <c r="H198" s="168">
        <f t="shared" si="14"/>
        <v>48.730000000000004</v>
      </c>
      <c r="I198" s="169">
        <f>IF(E198&lt;&gt;"",'Custos e ML'!$B$7,"")</f>
        <v>0.15</v>
      </c>
      <c r="J198" s="170">
        <f>H198/(1-SUM('Custos e ML'!$B$5:$B$6,I198))</f>
        <v>83.931163132357781</v>
      </c>
      <c r="K198" s="168">
        <f>SUM(E198:F198)/(1-SUM('Custos e ML'!$B$5:$B$6,I198))</f>
        <v>69.807716842898841</v>
      </c>
      <c r="L198" s="171">
        <v>110</v>
      </c>
      <c r="M198" s="172" t="s">
        <v>153</v>
      </c>
      <c r="P198" s="125">
        <f t="shared" si="23"/>
        <v>35.201163132357777</v>
      </c>
      <c r="Q198" s="77">
        <f t="shared" si="24"/>
        <v>61.269999999999996</v>
      </c>
      <c r="R198" s="72">
        <f t="shared" si="25"/>
        <v>0.31059782677540376</v>
      </c>
      <c r="S198" s="116">
        <f>IF(L198&lt;&gt;"",(L198-(L198*SUM('Custos e ML'!$B$5:$B$6))-H198)/L198,"")</f>
        <v>0.28759483726150398</v>
      </c>
      <c r="T198" s="126"/>
    </row>
    <row r="199" spans="2:20">
      <c r="B199" s="204" t="s">
        <v>85</v>
      </c>
      <c r="C199" s="212" t="s">
        <v>137</v>
      </c>
      <c r="D199" s="201" t="s">
        <v>120</v>
      </c>
      <c r="E199" s="167">
        <v>50</v>
      </c>
      <c r="F199" s="167">
        <f>IF(E199&lt;&gt;"",'Custos e ML'!$B$2,"")</f>
        <v>35</v>
      </c>
      <c r="G199" s="168">
        <f>IF(E199&lt;&gt;"",'Custos e ML'!$B$3,"")</f>
        <v>8.1999999999999993</v>
      </c>
      <c r="H199" s="168">
        <f t="shared" si="14"/>
        <v>93.2</v>
      </c>
      <c r="I199" s="169">
        <f>IF(E199&lt;&gt;"",'Custos e ML'!$B$7,"")</f>
        <v>0.15</v>
      </c>
      <c r="J199" s="170">
        <f>H199/(1-SUM('Custos e ML'!$B$5:$B$6,I199))</f>
        <v>160.52502368019177</v>
      </c>
      <c r="K199" s="168">
        <f>SUM(E199:F199)/(1-SUM('Custos e ML'!$B$5:$B$6,I199))</f>
        <v>146.40157739073283</v>
      </c>
      <c r="L199" s="171">
        <v>200</v>
      </c>
      <c r="M199" s="172" t="s">
        <v>153</v>
      </c>
      <c r="P199" s="125">
        <f t="shared" si="23"/>
        <v>67.325023680191762</v>
      </c>
      <c r="Q199" s="77">
        <f t="shared" si="24"/>
        <v>106.8</v>
      </c>
      <c r="R199" s="72">
        <f t="shared" si="25"/>
        <v>0.24591166794314145</v>
      </c>
      <c r="S199" s="116">
        <f>IF(L199&lt;&gt;"",(L199-(L199*SUM('Custos e ML'!$B$5:$B$6))-H199)/L199,"")</f>
        <v>0.26459483726150401</v>
      </c>
      <c r="T199" s="126"/>
    </row>
    <row r="200" spans="2:20">
      <c r="B200" s="204" t="s">
        <v>85</v>
      </c>
      <c r="C200" s="212" t="s">
        <v>137</v>
      </c>
      <c r="D200" s="220" t="s">
        <v>116</v>
      </c>
      <c r="E200" s="167"/>
      <c r="F200" s="167" t="str">
        <f>IF(E200&lt;&gt;"",'Custos e ML'!$B$2,"")</f>
        <v/>
      </c>
      <c r="G200" s="168" t="str">
        <f>IF(E200&lt;&gt;"",'Custos e ML'!$B$3,"")</f>
        <v/>
      </c>
      <c r="H200" s="168">
        <f t="shared" si="14"/>
        <v>0</v>
      </c>
      <c r="I200" s="169" t="str">
        <f>IF(E200&lt;&gt;"",'Custos e ML'!$B$7,"")</f>
        <v/>
      </c>
      <c r="J200" s="170">
        <f>H200/(1-SUM('Custos e ML'!$B$5:$B$6,I200))</f>
        <v>0</v>
      </c>
      <c r="K200" s="168">
        <f>SUM(E200:F200)/(1-SUM('Custos e ML'!$B$5:$B$6,I200))</f>
        <v>0</v>
      </c>
      <c r="L200" s="171">
        <v>200</v>
      </c>
      <c r="M200" s="172" t="s">
        <v>250</v>
      </c>
      <c r="P200" s="125">
        <f t="shared" si="23"/>
        <v>0</v>
      </c>
      <c r="Q200" s="77">
        <f t="shared" si="24"/>
        <v>200</v>
      </c>
      <c r="R200" s="72" t="str">
        <f t="shared" si="25"/>
        <v/>
      </c>
      <c r="S200" s="116">
        <f>IF(L200&lt;&gt;"",(L200-(L200*SUM('Custos e ML'!$B$5:$B$6))-H200)/L200,"")</f>
        <v>0.73059483726150409</v>
      </c>
      <c r="T200" s="126"/>
    </row>
    <row r="201" spans="2:20">
      <c r="B201" s="204" t="s">
        <v>86</v>
      </c>
      <c r="C201" s="212" t="s">
        <v>138</v>
      </c>
      <c r="D201" s="220" t="s">
        <v>111</v>
      </c>
      <c r="E201" s="167"/>
      <c r="F201" s="167" t="str">
        <f>IF(E201&lt;&gt;"",'Custos e ML'!$B$2,"")</f>
        <v/>
      </c>
      <c r="G201" s="168" t="str">
        <f>IF(E201&lt;&gt;"",'Custos e ML'!$B$3,"")</f>
        <v/>
      </c>
      <c r="H201" s="168">
        <f t="shared" si="14"/>
        <v>0</v>
      </c>
      <c r="I201" s="169" t="str">
        <f>IF(E201&lt;&gt;"",'Custos e ML'!$B$7,"")</f>
        <v/>
      </c>
      <c r="J201" s="170">
        <f>H201/(1-SUM('Custos e ML'!$B$5:$B$6,I201))</f>
        <v>0</v>
      </c>
      <c r="K201" s="168">
        <f>SUM(E201:F201)/(1-SUM('Custos e ML'!$B$5:$B$6,I201))</f>
        <v>0</v>
      </c>
      <c r="L201" s="171">
        <v>190</v>
      </c>
      <c r="M201" s="172" t="s">
        <v>153</v>
      </c>
      <c r="P201" s="125">
        <f t="shared" si="23"/>
        <v>0</v>
      </c>
      <c r="Q201" s="77">
        <f t="shared" si="24"/>
        <v>190</v>
      </c>
      <c r="R201" s="72" t="str">
        <f t="shared" si="25"/>
        <v/>
      </c>
      <c r="S201" s="116">
        <f>IF(L201&lt;&gt;"",(L201-(L201*SUM('Custos e ML'!$B$5:$B$6))-H201)/L201,"")</f>
        <v>0.73059483726150409</v>
      </c>
      <c r="T201" s="126"/>
    </row>
    <row r="202" spans="2:20">
      <c r="B202" s="204" t="s">
        <v>86</v>
      </c>
      <c r="C202" s="212" t="s">
        <v>138</v>
      </c>
      <c r="D202" s="220" t="s">
        <v>112</v>
      </c>
      <c r="E202" s="167"/>
      <c r="F202" s="167" t="str">
        <f>IF(E202&lt;&gt;"",'Custos e ML'!$B$2,"")</f>
        <v/>
      </c>
      <c r="G202" s="168" t="str">
        <f>IF(E202&lt;&gt;"",'Custos e ML'!$B$3,"")</f>
        <v/>
      </c>
      <c r="H202" s="168">
        <f t="shared" si="14"/>
        <v>0</v>
      </c>
      <c r="I202" s="169" t="str">
        <f>IF(E202&lt;&gt;"",'Custos e ML'!$B$7,"")</f>
        <v/>
      </c>
      <c r="J202" s="170">
        <f>H202/(1-SUM('Custos e ML'!$B$5:$B$6,I202))</f>
        <v>0</v>
      </c>
      <c r="K202" s="168">
        <f>SUM(E202:F202)/(1-SUM('Custos e ML'!$B$5:$B$6,I202))</f>
        <v>0</v>
      </c>
      <c r="L202" s="171">
        <v>190</v>
      </c>
      <c r="M202" s="172" t="s">
        <v>153</v>
      </c>
      <c r="P202" s="125">
        <f t="shared" si="23"/>
        <v>0</v>
      </c>
      <c r="Q202" s="77">
        <f t="shared" si="24"/>
        <v>190</v>
      </c>
      <c r="R202" s="72" t="str">
        <f t="shared" si="25"/>
        <v/>
      </c>
      <c r="S202" s="116">
        <f>IF(L202&lt;&gt;"",(L202-(L202*SUM('Custos e ML'!$B$5:$B$6))-H202)/L202,"")</f>
        <v>0.73059483726150409</v>
      </c>
      <c r="T202" s="126"/>
    </row>
    <row r="203" spans="2:20">
      <c r="B203" s="204" t="s">
        <v>86</v>
      </c>
      <c r="C203" s="212" t="s">
        <v>138</v>
      </c>
      <c r="D203" s="220" t="s">
        <v>113</v>
      </c>
      <c r="E203" s="167"/>
      <c r="F203" s="167" t="str">
        <f>IF(E203&lt;&gt;"",'Custos e ML'!$B$2,"")</f>
        <v/>
      </c>
      <c r="G203" s="168" t="str">
        <f>IF(E203&lt;&gt;"",'Custos e ML'!$B$3,"")</f>
        <v/>
      </c>
      <c r="H203" s="168">
        <f t="shared" si="14"/>
        <v>0</v>
      </c>
      <c r="I203" s="169" t="str">
        <f>IF(E203&lt;&gt;"",'Custos e ML'!$B$7,"")</f>
        <v/>
      </c>
      <c r="J203" s="170">
        <f>H203/(1-SUM('Custos e ML'!$B$5:$B$6,I203))</f>
        <v>0</v>
      </c>
      <c r="K203" s="168">
        <f>SUM(E203:F203)/(1-SUM('Custos e ML'!$B$5:$B$6,I203))</f>
        <v>0</v>
      </c>
      <c r="L203" s="171">
        <v>190</v>
      </c>
      <c r="M203" s="172" t="s">
        <v>153</v>
      </c>
      <c r="P203" s="125">
        <f t="shared" si="23"/>
        <v>0</v>
      </c>
      <c r="Q203" s="77">
        <f t="shared" si="24"/>
        <v>190</v>
      </c>
      <c r="R203" s="72" t="str">
        <f t="shared" si="25"/>
        <v/>
      </c>
      <c r="S203" s="116">
        <f>IF(L203&lt;&gt;"",(L203-(L203*SUM('Custos e ML'!$B$5:$B$6))-H203)/L203,"")</f>
        <v>0.73059483726150409</v>
      </c>
      <c r="T203" s="126"/>
    </row>
    <row r="204" spans="2:20">
      <c r="B204" s="204" t="s">
        <v>86</v>
      </c>
      <c r="C204" s="212" t="s">
        <v>138</v>
      </c>
      <c r="D204" s="165" t="s">
        <v>114</v>
      </c>
      <c r="E204" s="167">
        <v>7.0000000000000007E-2</v>
      </c>
      <c r="F204" s="167"/>
      <c r="G204" s="168"/>
      <c r="H204" s="168">
        <f t="shared" si="14"/>
        <v>7.0000000000000007E-2</v>
      </c>
      <c r="I204" s="169">
        <f>IF(E204&lt;&gt;"",'Custos e ML'!$B$7,"")</f>
        <v>0.15</v>
      </c>
      <c r="J204" s="170">
        <f>H204/(1-SUM('Custos e ML'!$B$5:$B$6,I204))</f>
        <v>0.12056600491001528</v>
      </c>
      <c r="K204" s="168">
        <f>SUM(E204:F204)/(1-SUM('Custos e ML'!$B$5:$B$6,I204))</f>
        <v>0.12056600491001528</v>
      </c>
      <c r="L204" s="171">
        <v>10</v>
      </c>
      <c r="M204" s="172" t="s">
        <v>245</v>
      </c>
      <c r="P204" s="125">
        <f t="shared" si="23"/>
        <v>5.0566004910015269E-2</v>
      </c>
      <c r="Q204" s="77">
        <f t="shared" si="24"/>
        <v>9.93</v>
      </c>
      <c r="R204" s="72">
        <f t="shared" si="25"/>
        <v>81.942119608786271</v>
      </c>
      <c r="S204" s="116">
        <f>IF(L204&lt;&gt;"",(L204-(L204*SUM('Custos e ML'!$B$5:$B$6))-H204)/L204,"")</f>
        <v>0.72359483726150398</v>
      </c>
      <c r="T204" s="126"/>
    </row>
    <row r="205" spans="2:20">
      <c r="B205" s="204" t="s">
        <v>86</v>
      </c>
      <c r="C205" s="212" t="s">
        <v>138</v>
      </c>
      <c r="D205" s="165" t="s">
        <v>115</v>
      </c>
      <c r="E205" s="167">
        <v>5.53</v>
      </c>
      <c r="F205" s="167">
        <f>IF(E205&lt;&gt;"",'Custos e ML'!$B$2,"")</f>
        <v>35</v>
      </c>
      <c r="G205" s="168">
        <f>IF(E205&lt;&gt;"",'Custos e ML'!$B$3,"")</f>
        <v>8.1999999999999993</v>
      </c>
      <c r="H205" s="168">
        <f t="shared" si="14"/>
        <v>48.730000000000004</v>
      </c>
      <c r="I205" s="169">
        <f>IF(E205&lt;&gt;"",'Custos e ML'!$B$7,"")</f>
        <v>0.15</v>
      </c>
      <c r="J205" s="170">
        <f>H205/(1-SUM('Custos e ML'!$B$5:$B$6,I205))</f>
        <v>83.931163132357781</v>
      </c>
      <c r="K205" s="168">
        <f>SUM(E205:F205)/(1-SUM('Custos e ML'!$B$5:$B$6,I205))</f>
        <v>69.807716842898841</v>
      </c>
      <c r="L205" s="171">
        <v>140</v>
      </c>
      <c r="M205" s="172" t="s">
        <v>153</v>
      </c>
      <c r="P205" s="125">
        <f t="shared" si="23"/>
        <v>35.201163132357777</v>
      </c>
      <c r="Q205" s="77">
        <f t="shared" si="24"/>
        <v>91.27</v>
      </c>
      <c r="R205" s="72">
        <f t="shared" si="25"/>
        <v>0.66803359771415027</v>
      </c>
      <c r="S205" s="116">
        <f>IF(L205&lt;&gt;"",(L205-(L205*SUM('Custos e ML'!$B$5:$B$6))-H205)/L205,"")</f>
        <v>0.38252340869007539</v>
      </c>
      <c r="T205" s="126"/>
    </row>
    <row r="206" spans="2:20">
      <c r="B206" s="204" t="s">
        <v>86</v>
      </c>
      <c r="C206" s="212" t="s">
        <v>138</v>
      </c>
      <c r="D206" s="220" t="s">
        <v>120</v>
      </c>
      <c r="E206" s="167"/>
      <c r="F206" s="167" t="str">
        <f>IF(E206&lt;&gt;"",'Custos e ML'!$B$2,"")</f>
        <v/>
      </c>
      <c r="G206" s="168" t="str">
        <f>IF(E206&lt;&gt;"",'Custos e ML'!$B$3,"")</f>
        <v/>
      </c>
      <c r="H206" s="168">
        <f t="shared" si="14"/>
        <v>0</v>
      </c>
      <c r="I206" s="169" t="str">
        <f>IF(E206&lt;&gt;"",'Custos e ML'!$B$7,"")</f>
        <v/>
      </c>
      <c r="J206" s="170">
        <f>H206/(1-SUM('Custos e ML'!$B$5:$B$6,I206))</f>
        <v>0</v>
      </c>
      <c r="K206" s="168">
        <f>SUM(E206:F206)/(1-SUM('Custos e ML'!$B$5:$B$6,I206))</f>
        <v>0</v>
      </c>
      <c r="L206" s="171">
        <v>143</v>
      </c>
      <c r="M206" s="172" t="s">
        <v>153</v>
      </c>
      <c r="P206" s="125">
        <f t="shared" si="23"/>
        <v>0</v>
      </c>
      <c r="Q206" s="77">
        <f t="shared" si="24"/>
        <v>143</v>
      </c>
      <c r="R206" s="72" t="str">
        <f t="shared" si="25"/>
        <v/>
      </c>
      <c r="S206" s="116">
        <f>IF(L206&lt;&gt;"",(L206-(L206*SUM('Custos e ML'!$B$5:$B$6))-H206)/L206,"")</f>
        <v>0.73059483726150398</v>
      </c>
      <c r="T206" s="126"/>
    </row>
    <row r="207" spans="2:20">
      <c r="B207" s="204" t="s">
        <v>86</v>
      </c>
      <c r="C207" s="212" t="s">
        <v>138</v>
      </c>
      <c r="D207" s="220" t="s">
        <v>116</v>
      </c>
      <c r="E207" s="167"/>
      <c r="F207" s="167" t="str">
        <f>IF(E207&lt;&gt;"",'Custos e ML'!$B$2,"")</f>
        <v/>
      </c>
      <c r="G207" s="168" t="str">
        <f>IF(E207&lt;&gt;"",'Custos e ML'!$B$3,"")</f>
        <v/>
      </c>
      <c r="H207" s="168">
        <f t="shared" si="14"/>
        <v>0</v>
      </c>
      <c r="I207" s="169" t="str">
        <f>IF(E207&lt;&gt;"",'Custos e ML'!$B$7,"")</f>
        <v/>
      </c>
      <c r="J207" s="170">
        <f>H207/(1-SUM('Custos e ML'!$B$5:$B$6,I207))</f>
        <v>0</v>
      </c>
      <c r="K207" s="168">
        <f>SUM(E207:F207)/(1-SUM('Custos e ML'!$B$5:$B$6,I207))</f>
        <v>0</v>
      </c>
      <c r="L207" s="171">
        <v>200</v>
      </c>
      <c r="M207" s="172" t="s">
        <v>250</v>
      </c>
      <c r="P207" s="125">
        <f t="shared" si="23"/>
        <v>0</v>
      </c>
      <c r="Q207" s="77">
        <f t="shared" si="24"/>
        <v>200</v>
      </c>
      <c r="R207" s="72" t="str">
        <f t="shared" si="25"/>
        <v/>
      </c>
      <c r="S207" s="116">
        <f>IF(L207&lt;&gt;"",(L207-(L207*SUM('Custos e ML'!$B$5:$B$6))-H207)/L207,"")</f>
        <v>0.73059483726150409</v>
      </c>
      <c r="T207" s="126"/>
    </row>
    <row r="208" spans="2:20">
      <c r="B208" s="204" t="s">
        <v>87</v>
      </c>
      <c r="C208" s="212" t="s">
        <v>139</v>
      </c>
      <c r="D208" s="220" t="s">
        <v>111</v>
      </c>
      <c r="E208" s="167">
        <v>15.49</v>
      </c>
      <c r="F208" s="167">
        <f>IF(E208&lt;&gt;"",'Custos e ML'!$B$2,"")</f>
        <v>35</v>
      </c>
      <c r="G208" s="168">
        <f>IF(E208&lt;&gt;"",'Custos e ML'!$B$3,"")</f>
        <v>8.1999999999999993</v>
      </c>
      <c r="H208" s="168">
        <f t="shared" si="14"/>
        <v>58.69</v>
      </c>
      <c r="I208" s="169">
        <f>IF(E208&lt;&gt;"",'Custos e ML'!$B$7,"")</f>
        <v>0.15</v>
      </c>
      <c r="J208" s="170">
        <f>H208/(1-SUM('Custos e ML'!$B$5:$B$6,I208))</f>
        <v>101.08598325955423</v>
      </c>
      <c r="K208" s="168">
        <f>SUM(E208:F208)/(1-SUM('Custos e ML'!$B$5:$B$6,I208))</f>
        <v>86.9625369700953</v>
      </c>
      <c r="L208" s="171">
        <v>200</v>
      </c>
      <c r="M208" s="172" t="s">
        <v>153</v>
      </c>
      <c r="P208" s="125">
        <f t="shared" si="23"/>
        <v>42.395983259554228</v>
      </c>
      <c r="Q208" s="77">
        <f t="shared" si="24"/>
        <v>141.31</v>
      </c>
      <c r="R208" s="72">
        <f t="shared" si="25"/>
        <v>0.97851367272620193</v>
      </c>
      <c r="S208" s="116">
        <f>IF(L208&lt;&gt;"",(L208-(L208*SUM('Custos e ML'!$B$5:$B$6))-H208)/L208,"")</f>
        <v>0.43714483726150405</v>
      </c>
      <c r="T208" s="126"/>
    </row>
    <row r="209" spans="2:20">
      <c r="B209" s="204" t="s">
        <v>87</v>
      </c>
      <c r="C209" s="212" t="s">
        <v>139</v>
      </c>
      <c r="D209" s="220" t="s">
        <v>112</v>
      </c>
      <c r="E209" s="167">
        <v>15.49</v>
      </c>
      <c r="F209" s="167">
        <f>IF(E209&lt;&gt;"",'Custos e ML'!$B$2,"")</f>
        <v>35</v>
      </c>
      <c r="G209" s="168">
        <f>IF(E209&lt;&gt;"",'Custos e ML'!$B$3,"")</f>
        <v>8.1999999999999993</v>
      </c>
      <c r="H209" s="168">
        <f>SUM(E209:G209)</f>
        <v>58.69</v>
      </c>
      <c r="I209" s="169">
        <f>IF(E209&lt;&gt;"",'Custos e ML'!$B$7,"")</f>
        <v>0.15</v>
      </c>
      <c r="J209" s="170">
        <f>H209/(1-SUM('Custos e ML'!$B$5:$B$6,I209))</f>
        <v>101.08598325955423</v>
      </c>
      <c r="K209" s="168">
        <f>SUM(E209:F209)/(1-SUM('Custos e ML'!$B$5:$B$6,I209))</f>
        <v>86.9625369700953</v>
      </c>
      <c r="L209" s="171">
        <v>200</v>
      </c>
      <c r="M209" s="172" t="s">
        <v>153</v>
      </c>
      <c r="P209" s="125">
        <f t="shared" si="23"/>
        <v>42.395983259554228</v>
      </c>
      <c r="Q209" s="77">
        <f t="shared" si="24"/>
        <v>141.31</v>
      </c>
      <c r="R209" s="72">
        <f t="shared" si="25"/>
        <v>0.97851367272620193</v>
      </c>
      <c r="S209" s="116">
        <f>IF(L209&lt;&gt;"",(L209-(L209*SUM('Custos e ML'!$B$5:$B$6))-H209)/L209,"")</f>
        <v>0.43714483726150405</v>
      </c>
      <c r="T209" s="126"/>
    </row>
    <row r="210" spans="2:20">
      <c r="B210" s="204" t="s">
        <v>87</v>
      </c>
      <c r="C210" s="212" t="s">
        <v>139</v>
      </c>
      <c r="D210" s="220" t="s">
        <v>113</v>
      </c>
      <c r="E210" s="167">
        <v>15.49</v>
      </c>
      <c r="F210" s="167">
        <f>IF(E210&lt;&gt;"",'Custos e ML'!$B$2,"")</f>
        <v>35</v>
      </c>
      <c r="G210" s="168">
        <f>IF(E210&lt;&gt;"",'Custos e ML'!$B$3,"")</f>
        <v>8.1999999999999993</v>
      </c>
      <c r="H210" s="168">
        <f>SUM(E210:G210)</f>
        <v>58.69</v>
      </c>
      <c r="I210" s="169">
        <f>IF(E210&lt;&gt;"",'Custos e ML'!$B$7,"")</f>
        <v>0.15</v>
      </c>
      <c r="J210" s="170">
        <f>H210/(1-SUM('Custos e ML'!$B$5:$B$6,I210))</f>
        <v>101.08598325955423</v>
      </c>
      <c r="K210" s="168">
        <f>SUM(E210:F210)/(1-SUM('Custos e ML'!$B$5:$B$6,I210))</f>
        <v>86.9625369700953</v>
      </c>
      <c r="L210" s="171">
        <v>200</v>
      </c>
      <c r="M210" s="172" t="s">
        <v>153</v>
      </c>
      <c r="P210" s="125">
        <f t="shared" si="23"/>
        <v>42.395983259554228</v>
      </c>
      <c r="Q210" s="77">
        <f t="shared" si="24"/>
        <v>141.31</v>
      </c>
      <c r="R210" s="72">
        <f t="shared" si="25"/>
        <v>0.97851367272620193</v>
      </c>
      <c r="S210" s="116">
        <f>IF(L210&lt;&gt;"",(L210-(L210*SUM('Custos e ML'!$B$5:$B$6))-H210)/L210,"")</f>
        <v>0.43714483726150405</v>
      </c>
      <c r="T210" s="126"/>
    </row>
    <row r="211" spans="2:20" ht="15.75">
      <c r="B211" s="204" t="s">
        <v>87</v>
      </c>
      <c r="C211" s="212" t="s">
        <v>139</v>
      </c>
      <c r="D211" s="165" t="s">
        <v>114</v>
      </c>
      <c r="E211" s="167">
        <v>7.0000000000000007E-2</v>
      </c>
      <c r="F211" s="167"/>
      <c r="G211" s="168"/>
      <c r="H211" s="168">
        <f>SUM(E211:G211)</f>
        <v>7.0000000000000007E-2</v>
      </c>
      <c r="I211" s="169">
        <f>IF(E211&lt;&gt;"",'Custos e ML'!$B$7,"")</f>
        <v>0.15</v>
      </c>
      <c r="J211" s="170">
        <f>H211/(1-SUM('Custos e ML'!$B$5:$B$6,I211))</f>
        <v>0.12056600491001528</v>
      </c>
      <c r="K211" s="168">
        <f>SUM(E211:F211)/(1-SUM('Custos e ML'!$B$5:$B$6,I211))</f>
        <v>0.12056600491001528</v>
      </c>
      <c r="L211" s="171">
        <v>10</v>
      </c>
      <c r="M211" s="172" t="s">
        <v>245</v>
      </c>
      <c r="N211" s="20"/>
      <c r="O211" s="13"/>
      <c r="P211" s="125">
        <f t="shared" si="23"/>
        <v>5.0566004910015269E-2</v>
      </c>
      <c r="Q211" s="77">
        <f t="shared" si="24"/>
        <v>9.93</v>
      </c>
      <c r="R211" s="72">
        <f t="shared" si="25"/>
        <v>81.942119608786271</v>
      </c>
      <c r="S211" s="116">
        <f>IF(L211&lt;&gt;"",(L211-(L211*SUM('Custos e ML'!$B$5:$B$6))-H211)/L211,"")</f>
        <v>0.72359483726150398</v>
      </c>
      <c r="T211" s="126"/>
    </row>
    <row r="212" spans="2:20" ht="15.75">
      <c r="B212" s="204" t="s">
        <v>87</v>
      </c>
      <c r="C212" s="212" t="s">
        <v>139</v>
      </c>
      <c r="D212" s="165" t="s">
        <v>115</v>
      </c>
      <c r="E212" s="167">
        <v>5.53</v>
      </c>
      <c r="F212" s="167">
        <f>IF(E212&lt;&gt;"",'Custos e ML'!$B$2,"")</f>
        <v>35</v>
      </c>
      <c r="G212" s="168">
        <f>IF(E212&lt;&gt;"",'Custos e ML'!$B$3,"")</f>
        <v>8.1999999999999993</v>
      </c>
      <c r="H212" s="168">
        <f t="shared" si="14"/>
        <v>48.730000000000004</v>
      </c>
      <c r="I212" s="169">
        <f>IF(E212&lt;&gt;"",'Custos e ML'!$B$7,"")</f>
        <v>0.15</v>
      </c>
      <c r="J212" s="170">
        <f>H212/(1-SUM('Custos e ML'!$B$5:$B$6,I212))</f>
        <v>83.931163132357781</v>
      </c>
      <c r="K212" s="168">
        <f>SUM(E212:F212)/(1-SUM('Custos e ML'!$B$5:$B$6,I212))</f>
        <v>69.807716842898841</v>
      </c>
      <c r="L212" s="171">
        <v>140</v>
      </c>
      <c r="M212" s="172" t="s">
        <v>153</v>
      </c>
      <c r="N212" s="20"/>
      <c r="O212" s="13"/>
      <c r="P212" s="125">
        <f t="shared" si="23"/>
        <v>35.201163132357777</v>
      </c>
      <c r="Q212" s="77">
        <f t="shared" si="24"/>
        <v>91.27</v>
      </c>
      <c r="R212" s="72">
        <f t="shared" si="25"/>
        <v>0.66803359771415027</v>
      </c>
      <c r="S212" s="116">
        <f>IF(L212&lt;&gt;"",(L212-(L212*SUM('Custos e ML'!$B$5:$B$6))-H212)/L212,"")</f>
        <v>0.38252340869007539</v>
      </c>
      <c r="T212" s="126"/>
    </row>
    <row r="213" spans="2:20" ht="15.75">
      <c r="B213" s="204" t="s">
        <v>87</v>
      </c>
      <c r="C213" s="212" t="s">
        <v>139</v>
      </c>
      <c r="D213" s="220" t="s">
        <v>120</v>
      </c>
      <c r="E213" s="167"/>
      <c r="F213" s="167" t="str">
        <f>IF(E213&lt;&gt;"",'Custos e ML'!$B$2,"")</f>
        <v/>
      </c>
      <c r="G213" s="168" t="str">
        <f>IF(E213&lt;&gt;"",'Custos e ML'!$B$3,"")</f>
        <v/>
      </c>
      <c r="H213" s="168">
        <f t="shared" si="14"/>
        <v>0</v>
      </c>
      <c r="I213" s="169" t="str">
        <f>IF(E213&lt;&gt;"",'Custos e ML'!$B$7,"")</f>
        <v/>
      </c>
      <c r="J213" s="170">
        <f>H213/(1-SUM('Custos e ML'!$B$5:$B$6,I213))</f>
        <v>0</v>
      </c>
      <c r="K213" s="168">
        <f>SUM(E213:F213)/(1-SUM('Custos e ML'!$B$5:$B$6,I213))</f>
        <v>0</v>
      </c>
      <c r="L213" s="171">
        <v>143</v>
      </c>
      <c r="M213" s="172" t="s">
        <v>153</v>
      </c>
      <c r="N213" s="20"/>
      <c r="O213" s="13"/>
      <c r="P213" s="125">
        <f t="shared" si="23"/>
        <v>0</v>
      </c>
      <c r="Q213" s="77">
        <f t="shared" si="24"/>
        <v>143</v>
      </c>
      <c r="R213" s="72" t="str">
        <f t="shared" si="25"/>
        <v/>
      </c>
      <c r="S213" s="116">
        <f>IF(L213&lt;&gt;"",(L213-(L213*SUM('Custos e ML'!$B$5:$B$6))-H213)/L213,"")</f>
        <v>0.73059483726150398</v>
      </c>
      <c r="T213" s="126"/>
    </row>
    <row r="214" spans="2:20" ht="15.75">
      <c r="B214" s="204" t="s">
        <v>87</v>
      </c>
      <c r="C214" s="212" t="s">
        <v>139</v>
      </c>
      <c r="D214" s="220" t="s">
        <v>116</v>
      </c>
      <c r="E214" s="167"/>
      <c r="F214" s="167" t="str">
        <f>IF(E214&lt;&gt;"",'Custos e ML'!$B$2,"")</f>
        <v/>
      </c>
      <c r="G214" s="168" t="str">
        <f>IF(E214&lt;&gt;"",'Custos e ML'!$B$3,"")</f>
        <v/>
      </c>
      <c r="H214" s="168">
        <f t="shared" si="14"/>
        <v>0</v>
      </c>
      <c r="I214" s="169" t="str">
        <f>IF(E214&lt;&gt;"",'Custos e ML'!$B$7,"")</f>
        <v/>
      </c>
      <c r="J214" s="170">
        <f>H214/(1-SUM('Custos e ML'!$B$5:$B$6,I214))</f>
        <v>0</v>
      </c>
      <c r="K214" s="168">
        <f>SUM(E214:F214)/(1-SUM('Custos e ML'!$B$5:$B$6,I214))</f>
        <v>0</v>
      </c>
      <c r="L214" s="171">
        <v>215</v>
      </c>
      <c r="M214" s="172" t="s">
        <v>250</v>
      </c>
      <c r="N214" s="20"/>
      <c r="O214" s="13"/>
      <c r="P214" s="125">
        <f t="shared" si="23"/>
        <v>0</v>
      </c>
      <c r="Q214" s="77">
        <f t="shared" si="24"/>
        <v>215</v>
      </c>
      <c r="R214" s="72" t="str">
        <f t="shared" si="25"/>
        <v/>
      </c>
      <c r="S214" s="116">
        <f>IF(L214&lt;&gt;"",(L214-(L214*SUM('Custos e ML'!$B$5:$B$6))-H214)/L214,"")</f>
        <v>0.73059483726150398</v>
      </c>
      <c r="T214" s="126"/>
    </row>
    <row r="215" spans="2:20" ht="15.75">
      <c r="B215" s="204" t="s">
        <v>70</v>
      </c>
      <c r="C215" s="212" t="s">
        <v>212</v>
      </c>
      <c r="D215" s="201" t="s">
        <v>111</v>
      </c>
      <c r="E215" s="167">
        <v>13</v>
      </c>
      <c r="F215" s="167">
        <f>IF(E215&lt;&gt;"",'Custos e ML'!$B$2,"")</f>
        <v>35</v>
      </c>
      <c r="G215" s="168">
        <f>IF(E215&lt;&gt;"",'Custos e ML'!$B$3,"")</f>
        <v>8.1999999999999993</v>
      </c>
      <c r="H215" s="168">
        <f t="shared" si="14"/>
        <v>56.2</v>
      </c>
      <c r="I215" s="169">
        <f>IF(E215&lt;&gt;"",'Custos e ML'!$B$7,"")</f>
        <v>0.15</v>
      </c>
      <c r="J215" s="170">
        <f>H215/(1-SUM('Custos e ML'!$B$5:$B$6,I215))</f>
        <v>96.797278227755115</v>
      </c>
      <c r="K215" s="168">
        <f>SUM(E215:F215)/(1-SUM('Custos e ML'!$B$5:$B$6,I215))</f>
        <v>82.673831938296175</v>
      </c>
      <c r="L215" s="171">
        <v>180</v>
      </c>
      <c r="M215" s="172" t="s">
        <v>153</v>
      </c>
      <c r="N215" s="20"/>
      <c r="P215" s="125">
        <f t="shared" si="23"/>
        <v>40.597278227755112</v>
      </c>
      <c r="Q215" s="77">
        <f t="shared" si="24"/>
        <v>123.8</v>
      </c>
      <c r="R215" s="72">
        <f t="shared" si="25"/>
        <v>0.85955641827527951</v>
      </c>
      <c r="S215" s="116">
        <f>IF(L215&lt;&gt;"",(L215-(L215*SUM('Custos e ML'!$B$5:$B$6))-H215)/L215,"")</f>
        <v>0.41837261503928169</v>
      </c>
      <c r="T215" s="126"/>
    </row>
    <row r="216" spans="2:20" ht="15.75">
      <c r="B216" s="204" t="s">
        <v>70</v>
      </c>
      <c r="C216" s="212" t="s">
        <v>212</v>
      </c>
      <c r="D216" s="201" t="s">
        <v>112</v>
      </c>
      <c r="E216" s="167">
        <v>13</v>
      </c>
      <c r="F216" s="167">
        <f>IF(E216&lt;&gt;"",'Custos e ML'!$B$2,"")</f>
        <v>35</v>
      </c>
      <c r="G216" s="168">
        <f>IF(E216&lt;&gt;"",'Custos e ML'!$B$3,"")</f>
        <v>8.1999999999999993</v>
      </c>
      <c r="H216" s="168">
        <f t="shared" si="14"/>
        <v>56.2</v>
      </c>
      <c r="I216" s="169">
        <f>IF(E216&lt;&gt;"",'Custos e ML'!$B$7,"")</f>
        <v>0.15</v>
      </c>
      <c r="J216" s="170">
        <f>H216/(1-SUM('Custos e ML'!$B$5:$B$6,I216))</f>
        <v>96.797278227755115</v>
      </c>
      <c r="K216" s="168">
        <f>SUM(E216:F216)/(1-SUM('Custos e ML'!$B$5:$B$6,I216))</f>
        <v>82.673831938296175</v>
      </c>
      <c r="L216" s="171">
        <v>180</v>
      </c>
      <c r="M216" s="172" t="s">
        <v>153</v>
      </c>
      <c r="N216" s="20"/>
      <c r="P216" s="125">
        <f t="shared" si="23"/>
        <v>40.597278227755112</v>
      </c>
      <c r="Q216" s="77">
        <f t="shared" si="24"/>
        <v>123.8</v>
      </c>
      <c r="R216" s="72">
        <f t="shared" si="25"/>
        <v>0.85955641827527951</v>
      </c>
      <c r="S216" s="116">
        <f>IF(L216&lt;&gt;"",(L216-(L216*SUM('Custos e ML'!$B$5:$B$6))-H216)/L216,"")</f>
        <v>0.41837261503928169</v>
      </c>
      <c r="T216" s="126"/>
    </row>
    <row r="217" spans="2:20" ht="15.75">
      <c r="B217" s="204" t="s">
        <v>70</v>
      </c>
      <c r="C217" s="212" t="s">
        <v>212</v>
      </c>
      <c r="D217" s="201" t="s">
        <v>113</v>
      </c>
      <c r="E217" s="167">
        <v>13</v>
      </c>
      <c r="F217" s="167">
        <f>IF(E217&lt;&gt;"",'Custos e ML'!$B$2,"")</f>
        <v>35</v>
      </c>
      <c r="G217" s="168">
        <f>IF(E217&lt;&gt;"",'Custos e ML'!$B$3,"")</f>
        <v>8.1999999999999993</v>
      </c>
      <c r="H217" s="168">
        <f t="shared" si="14"/>
        <v>56.2</v>
      </c>
      <c r="I217" s="169">
        <f>IF(E217&lt;&gt;"",'Custos e ML'!$B$7,"")</f>
        <v>0.15</v>
      </c>
      <c r="J217" s="170">
        <f>H217/(1-SUM('Custos e ML'!$B$5:$B$6,I217))</f>
        <v>96.797278227755115</v>
      </c>
      <c r="K217" s="168">
        <f>SUM(E217:F217)/(1-SUM('Custos e ML'!$B$5:$B$6,I217))</f>
        <v>82.673831938296175</v>
      </c>
      <c r="L217" s="171">
        <v>180</v>
      </c>
      <c r="M217" s="172" t="s">
        <v>153</v>
      </c>
      <c r="N217" s="20"/>
      <c r="P217" s="125">
        <f t="shared" si="23"/>
        <v>40.597278227755112</v>
      </c>
      <c r="Q217" s="77">
        <f t="shared" si="24"/>
        <v>123.8</v>
      </c>
      <c r="R217" s="72">
        <f t="shared" si="25"/>
        <v>0.85955641827527951</v>
      </c>
      <c r="S217" s="116">
        <f>IF(L217&lt;&gt;"",(L217-(L217*SUM('Custos e ML'!$B$5:$B$6))-H217)/L217,"")</f>
        <v>0.41837261503928169</v>
      </c>
      <c r="T217" s="126"/>
    </row>
    <row r="218" spans="2:20" ht="15.75">
      <c r="B218" s="204" t="s">
        <v>70</v>
      </c>
      <c r="C218" s="212" t="s">
        <v>212</v>
      </c>
      <c r="D218" s="165" t="s">
        <v>114</v>
      </c>
      <c r="E218" s="167">
        <v>7.0000000000000007E-2</v>
      </c>
      <c r="F218" s="167"/>
      <c r="G218" s="168"/>
      <c r="H218" s="168">
        <f t="shared" si="14"/>
        <v>7.0000000000000007E-2</v>
      </c>
      <c r="I218" s="169">
        <f>IF(E218&lt;&gt;"",'Custos e ML'!$B$7,"")</f>
        <v>0.15</v>
      </c>
      <c r="J218" s="170">
        <f>H218/(1-SUM('Custos e ML'!$B$5:$B$6,I218))</f>
        <v>0.12056600491001528</v>
      </c>
      <c r="K218" s="168">
        <f>SUM(E218:F218)/(1-SUM('Custos e ML'!$B$5:$B$6,I218))</f>
        <v>0.12056600491001528</v>
      </c>
      <c r="L218" s="171">
        <v>10</v>
      </c>
      <c r="M218" s="172" t="s">
        <v>245</v>
      </c>
      <c r="N218" s="20"/>
      <c r="P218" s="125">
        <f t="shared" si="23"/>
        <v>5.0566004910015269E-2</v>
      </c>
      <c r="Q218" s="77">
        <f t="shared" si="24"/>
        <v>9.93</v>
      </c>
      <c r="R218" s="72">
        <f t="shared" si="25"/>
        <v>81.942119608786271</v>
      </c>
      <c r="S218" s="116">
        <f>IF(L218&lt;&gt;"",(L218-(L218*SUM('Custos e ML'!$B$5:$B$6))-H218)/L218,"")</f>
        <v>0.72359483726150398</v>
      </c>
      <c r="T218" s="126"/>
    </row>
    <row r="219" spans="2:20" ht="15.75">
      <c r="B219" s="204" t="s">
        <v>70</v>
      </c>
      <c r="C219" s="212" t="s">
        <v>212</v>
      </c>
      <c r="D219" s="165" t="s">
        <v>115</v>
      </c>
      <c r="E219" s="167">
        <v>5.53</v>
      </c>
      <c r="F219" s="167">
        <f>IF(E219&lt;&gt;"",'Custos e ML'!$B$2,"")</f>
        <v>35</v>
      </c>
      <c r="G219" s="168">
        <f>IF(E219&lt;&gt;"",'Custos e ML'!$B$3,"")</f>
        <v>8.1999999999999993</v>
      </c>
      <c r="H219" s="168">
        <f t="shared" si="14"/>
        <v>48.730000000000004</v>
      </c>
      <c r="I219" s="169">
        <f>IF(E219&lt;&gt;"",'Custos e ML'!$B$7,"")</f>
        <v>0.15</v>
      </c>
      <c r="J219" s="170">
        <f>H219/(1-SUM('Custos e ML'!$B$5:$B$6,I219))</f>
        <v>83.931163132357781</v>
      </c>
      <c r="K219" s="168">
        <f>SUM(E219:F219)/(1-SUM('Custos e ML'!$B$5:$B$6,I219))</f>
        <v>69.807716842898841</v>
      </c>
      <c r="L219" s="171">
        <v>130</v>
      </c>
      <c r="M219" s="172" t="s">
        <v>153</v>
      </c>
      <c r="N219" s="20"/>
      <c r="P219" s="125">
        <f t="shared" si="23"/>
        <v>35.201163132357777</v>
      </c>
      <c r="Q219" s="77">
        <f t="shared" si="24"/>
        <v>81.27</v>
      </c>
      <c r="R219" s="72">
        <f t="shared" si="25"/>
        <v>0.54888834073456816</v>
      </c>
      <c r="S219" s="116">
        <f>IF(L219&lt;&gt;"",(L219-(L219*SUM('Custos e ML'!$B$5:$B$6))-H219)/L219,"")</f>
        <v>0.35574868341535004</v>
      </c>
      <c r="T219" s="126"/>
    </row>
    <row r="220" spans="2:20" ht="15.75">
      <c r="B220" s="204" t="s">
        <v>70</v>
      </c>
      <c r="C220" s="212" t="s">
        <v>212</v>
      </c>
      <c r="D220" s="220" t="s">
        <v>120</v>
      </c>
      <c r="E220" s="167">
        <v>11.9</v>
      </c>
      <c r="F220" s="167">
        <f>IF(E220&lt;&gt;"",'Custos e ML'!$B$2,"")</f>
        <v>35</v>
      </c>
      <c r="G220" s="168">
        <f>IF(E220&lt;&gt;"",'Custos e ML'!$B$3,"")</f>
        <v>8.1999999999999993</v>
      </c>
      <c r="H220" s="168">
        <f t="shared" si="14"/>
        <v>55.099999999999994</v>
      </c>
      <c r="I220" s="169">
        <f>IF(E220&lt;&gt;"",'Custos e ML'!$B$7,"")</f>
        <v>0.15</v>
      </c>
      <c r="J220" s="170">
        <f>H220/(1-SUM('Custos e ML'!$B$5:$B$6,I220))</f>
        <v>94.902669579169142</v>
      </c>
      <c r="K220" s="168">
        <f>SUM(E220:F220)/(1-SUM('Custos e ML'!$B$5:$B$6,I220))</f>
        <v>80.779223289710231</v>
      </c>
      <c r="L220" s="171">
        <v>130</v>
      </c>
      <c r="M220" s="172" t="s">
        <v>153</v>
      </c>
      <c r="N220" s="20"/>
      <c r="P220" s="125">
        <f t="shared" si="23"/>
        <v>39.802669579169148</v>
      </c>
      <c r="Q220" s="77">
        <f t="shared" si="24"/>
        <v>74.900000000000006</v>
      </c>
      <c r="R220" s="72">
        <f t="shared" si="25"/>
        <v>0.36982447992732354</v>
      </c>
      <c r="S220" s="116">
        <f>IF(L220&lt;&gt;"",(L220-(L220*SUM('Custos e ML'!$B$5:$B$6))-H220)/L220,"")</f>
        <v>0.30674868341535011</v>
      </c>
      <c r="T220" s="126"/>
    </row>
    <row r="221" spans="2:20" ht="15.75">
      <c r="B221" s="204" t="s">
        <v>70</v>
      </c>
      <c r="C221" s="212" t="s">
        <v>212</v>
      </c>
      <c r="D221" s="220" t="s">
        <v>116</v>
      </c>
      <c r="E221" s="167"/>
      <c r="F221" s="167" t="str">
        <f>IF(E221&lt;&gt;"",'Custos e ML'!$B$2,"")</f>
        <v/>
      </c>
      <c r="G221" s="168" t="str">
        <f>IF(E221&lt;&gt;"",'Custos e ML'!$B$3,"")</f>
        <v/>
      </c>
      <c r="H221" s="168">
        <f t="shared" ref="H221:H234" si="26">SUM(E221:G221)</f>
        <v>0</v>
      </c>
      <c r="I221" s="169" t="str">
        <f>IF(E221&lt;&gt;"",'Custos e ML'!$B$7,"")</f>
        <v/>
      </c>
      <c r="J221" s="170">
        <f>H221/(1-SUM('Custos e ML'!$B$5:$B$6,I221))</f>
        <v>0</v>
      </c>
      <c r="K221" s="168">
        <f>SUM(E221:F221)/(1-SUM('Custos e ML'!$B$5:$B$6,I221))</f>
        <v>0</v>
      </c>
      <c r="L221" s="171">
        <v>195</v>
      </c>
      <c r="M221" s="172" t="s">
        <v>250</v>
      </c>
      <c r="N221" s="20"/>
      <c r="P221" s="125">
        <f t="shared" si="23"/>
        <v>0</v>
      </c>
      <c r="Q221" s="77">
        <f t="shared" si="24"/>
        <v>195</v>
      </c>
      <c r="R221" s="72" t="str">
        <f t="shared" si="25"/>
        <v/>
      </c>
      <c r="S221" s="116">
        <f>IF(L221&lt;&gt;"",(L221-(L221*SUM('Custos e ML'!$B$5:$B$6))-H221)/L221,"")</f>
        <v>0.73059483726150409</v>
      </c>
      <c r="T221" s="126"/>
    </row>
    <row r="222" spans="2:20">
      <c r="B222" s="204" t="s">
        <v>90</v>
      </c>
      <c r="C222" s="212" t="s">
        <v>140</v>
      </c>
      <c r="D222" s="220" t="s">
        <v>124</v>
      </c>
      <c r="E222" s="167">
        <v>7.0000000000000007E-2</v>
      </c>
      <c r="F222" s="167"/>
      <c r="G222" s="168">
        <f>IF(E222&lt;&gt;"",'Custos e ML'!$B$3,"")</f>
        <v>8.1999999999999993</v>
      </c>
      <c r="H222" s="168">
        <f t="shared" si="26"/>
        <v>8.27</v>
      </c>
      <c r="I222" s="169">
        <f>IF(E222&lt;&gt;"",'Custos e ML'!$B$7,"")</f>
        <v>0.15</v>
      </c>
      <c r="J222" s="170">
        <f>H222/(1-SUM('Custos e ML'!$B$5:$B$6,I222))</f>
        <v>14.244012294368945</v>
      </c>
      <c r="K222" s="168">
        <f>SUM(E222:F222)/(1-SUM('Custos e ML'!$B$5:$B$6,I222))</f>
        <v>0.12056600491001528</v>
      </c>
      <c r="L222" s="171">
        <v>15</v>
      </c>
      <c r="M222" s="172" t="s">
        <v>153</v>
      </c>
      <c r="P222" s="125">
        <f t="shared" si="23"/>
        <v>5.9740122943689453</v>
      </c>
      <c r="Q222" s="77">
        <f t="shared" si="24"/>
        <v>6.73</v>
      </c>
      <c r="R222" s="72">
        <f t="shared" si="25"/>
        <v>5.3074070002727965E-2</v>
      </c>
      <c r="S222" s="116">
        <f>IF(L222&lt;&gt;"",(L222-(L222*SUM('Custos e ML'!$B$5:$B$6))-H222)/L222,"")</f>
        <v>0.17926150392817064</v>
      </c>
      <c r="T222" s="126"/>
    </row>
    <row r="223" spans="2:20">
      <c r="B223" s="204" t="s">
        <v>90</v>
      </c>
      <c r="C223" s="212" t="s">
        <v>140</v>
      </c>
      <c r="D223" s="220" t="s">
        <v>125</v>
      </c>
      <c r="E223" s="167">
        <v>7.0000000000000007E-2</v>
      </c>
      <c r="F223" s="167"/>
      <c r="G223" s="168">
        <f>IF(E223&lt;&gt;"",'Custos e ML'!$B$3,"")</f>
        <v>8.1999999999999993</v>
      </c>
      <c r="H223" s="168">
        <f t="shared" si="26"/>
        <v>8.27</v>
      </c>
      <c r="I223" s="169">
        <f>IF(E223&lt;&gt;"",'Custos e ML'!$B$7,"")</f>
        <v>0.15</v>
      </c>
      <c r="J223" s="170">
        <f>H223/(1-SUM('Custos e ML'!$B$5:$B$6,I223))</f>
        <v>14.244012294368945</v>
      </c>
      <c r="K223" s="168">
        <f>SUM(E223:F223)/(1-SUM('Custos e ML'!$B$5:$B$6,I223))</f>
        <v>0.12056600491001528</v>
      </c>
      <c r="L223" s="171">
        <v>15</v>
      </c>
      <c r="M223" s="172" t="s">
        <v>153</v>
      </c>
      <c r="P223" s="125">
        <f t="shared" si="23"/>
        <v>5.9740122943689453</v>
      </c>
      <c r="Q223" s="77">
        <f t="shared" si="24"/>
        <v>6.73</v>
      </c>
      <c r="R223" s="72">
        <f t="shared" si="25"/>
        <v>5.3074070002727965E-2</v>
      </c>
      <c r="S223" s="116">
        <f>IF(L223&lt;&gt;"",(L223-(L223*SUM('Custos e ML'!$B$5:$B$6))-H223)/L223,"")</f>
        <v>0.17926150392817064</v>
      </c>
      <c r="T223" s="126"/>
    </row>
    <row r="224" spans="2:20">
      <c r="B224" s="204" t="s">
        <v>90</v>
      </c>
      <c r="C224" s="212" t="s">
        <v>140</v>
      </c>
      <c r="D224" s="220" t="s">
        <v>126</v>
      </c>
      <c r="E224" s="167">
        <v>7.0000000000000007E-2</v>
      </c>
      <c r="F224" s="167"/>
      <c r="G224" s="168">
        <f>IF(E224&lt;&gt;"",'Custos e ML'!$B$3,"")</f>
        <v>8.1999999999999993</v>
      </c>
      <c r="H224" s="168">
        <f t="shared" si="26"/>
        <v>8.27</v>
      </c>
      <c r="I224" s="169">
        <f>IF(E224&lt;&gt;"",'Custos e ML'!$B$7,"")</f>
        <v>0.15</v>
      </c>
      <c r="J224" s="170">
        <f>H224/(1-SUM('Custos e ML'!$B$5:$B$6,I224))</f>
        <v>14.244012294368945</v>
      </c>
      <c r="K224" s="168">
        <f>SUM(E224:F224)/(1-SUM('Custos e ML'!$B$5:$B$6,I224))</f>
        <v>0.12056600491001528</v>
      </c>
      <c r="L224" s="171">
        <v>15</v>
      </c>
      <c r="M224" s="172" t="s">
        <v>153</v>
      </c>
      <c r="P224" s="125">
        <f t="shared" si="23"/>
        <v>5.9740122943689453</v>
      </c>
      <c r="Q224" s="77">
        <f t="shared" si="24"/>
        <v>6.73</v>
      </c>
      <c r="R224" s="72">
        <f t="shared" si="25"/>
        <v>5.3074070002727965E-2</v>
      </c>
      <c r="S224" s="116">
        <f>IF(L224&lt;&gt;"",(L224-(L224*SUM('Custos e ML'!$B$5:$B$6))-H224)/L224,"")</f>
        <v>0.17926150392817064</v>
      </c>
      <c r="T224" s="126"/>
    </row>
    <row r="225" spans="2:20">
      <c r="B225" s="204" t="s">
        <v>90</v>
      </c>
      <c r="C225" s="212" t="s">
        <v>140</v>
      </c>
      <c r="D225" s="165" t="s">
        <v>114</v>
      </c>
      <c r="E225" s="167">
        <v>7.0000000000000007E-2</v>
      </c>
      <c r="F225" s="167"/>
      <c r="G225" s="168"/>
      <c r="H225" s="168">
        <f t="shared" si="26"/>
        <v>7.0000000000000007E-2</v>
      </c>
      <c r="I225" s="169">
        <f>IF(E225&lt;&gt;"",'Custos e ML'!$B$7,"")</f>
        <v>0.15</v>
      </c>
      <c r="J225" s="170">
        <f>H225/(1-SUM('Custos e ML'!$B$5:$B$6,I225))</f>
        <v>0.12056600491001528</v>
      </c>
      <c r="K225" s="168">
        <f>SUM(E225:F225)/(1-SUM('Custos e ML'!$B$5:$B$6,I225))</f>
        <v>0.12056600491001528</v>
      </c>
      <c r="L225" s="171">
        <v>10</v>
      </c>
      <c r="M225" s="172" t="s">
        <v>245</v>
      </c>
      <c r="P225" s="125">
        <f t="shared" si="23"/>
        <v>5.0566004910015269E-2</v>
      </c>
      <c r="Q225" s="77">
        <f t="shared" si="24"/>
        <v>9.93</v>
      </c>
      <c r="R225" s="72">
        <f t="shared" si="25"/>
        <v>81.942119608786271</v>
      </c>
      <c r="S225" s="116">
        <f>IF(L225&lt;&gt;"",(L225-(L225*SUM('Custos e ML'!$B$5:$B$6))-H225)/L225,"")</f>
        <v>0.72359483726150398</v>
      </c>
      <c r="T225" s="126"/>
    </row>
    <row r="226" spans="2:20">
      <c r="B226" s="204" t="s">
        <v>90</v>
      </c>
      <c r="C226" s="212" t="s">
        <v>140</v>
      </c>
      <c r="D226" s="201" t="s">
        <v>121</v>
      </c>
      <c r="E226" s="167">
        <v>5.53</v>
      </c>
      <c r="F226" s="167">
        <f>IF(E226&lt;&gt;"",'Custos e ML'!$B$2,"")</f>
        <v>35</v>
      </c>
      <c r="G226" s="168">
        <f>IF(E226&lt;&gt;"",'Custos e ML'!$B$3,"")</f>
        <v>8.1999999999999993</v>
      </c>
      <c r="H226" s="168">
        <f t="shared" si="26"/>
        <v>48.730000000000004</v>
      </c>
      <c r="I226" s="169">
        <f>IF(E226&lt;&gt;"",'Custos e ML'!$B$7,"")</f>
        <v>0.15</v>
      </c>
      <c r="J226" s="170">
        <f>H226/(1-SUM('Custos e ML'!$B$5:$B$6,I226))</f>
        <v>83.931163132357781</v>
      </c>
      <c r="K226" s="168">
        <f>SUM(E226:F226)/(1-SUM('Custos e ML'!$B$5:$B$6,I226))</f>
        <v>69.807716842898841</v>
      </c>
      <c r="L226" s="171">
        <v>110</v>
      </c>
      <c r="M226" s="172" t="s">
        <v>153</v>
      </c>
      <c r="P226" s="125">
        <f t="shared" si="23"/>
        <v>35.201163132357777</v>
      </c>
      <c r="Q226" s="77">
        <f t="shared" si="24"/>
        <v>61.269999999999996</v>
      </c>
      <c r="R226" s="72">
        <f t="shared" si="25"/>
        <v>0.31059782677540376</v>
      </c>
      <c r="S226" s="116">
        <f>IF(L226&lt;&gt;"",(L226-(L226*SUM('Custos e ML'!$B$5:$B$6))-H226)/L226,"")</f>
        <v>0.28759483726150398</v>
      </c>
      <c r="T226" s="126"/>
    </row>
    <row r="227" spans="2:20">
      <c r="B227" s="204" t="s">
        <v>90</v>
      </c>
      <c r="C227" s="212" t="s">
        <v>140</v>
      </c>
      <c r="D227" s="220" t="s">
        <v>120</v>
      </c>
      <c r="E227" s="167">
        <v>25</v>
      </c>
      <c r="F227" s="167">
        <f>IF(E227&lt;&gt;"",'Custos e ML'!$B$2,"")</f>
        <v>35</v>
      </c>
      <c r="G227" s="168">
        <f>IF(E227&lt;&gt;"",'Custos e ML'!$B$3,"")</f>
        <v>8.1999999999999993</v>
      </c>
      <c r="H227" s="168">
        <f t="shared" si="26"/>
        <v>68.2</v>
      </c>
      <c r="I227" s="169">
        <f>IF(E227&lt;&gt;"",'Custos e ML'!$B$7,"")</f>
        <v>0.15</v>
      </c>
      <c r="J227" s="170">
        <f>H227/(1-SUM('Custos e ML'!$B$5:$B$6,I227))</f>
        <v>117.46573621232916</v>
      </c>
      <c r="K227" s="168">
        <f>SUM(E227:F227)/(1-SUM('Custos e ML'!$B$5:$B$6,I227))</f>
        <v>103.34228992287022</v>
      </c>
      <c r="L227" s="171">
        <v>150</v>
      </c>
      <c r="M227" s="172" t="s">
        <v>153</v>
      </c>
      <c r="P227" s="125">
        <f t="shared" si="23"/>
        <v>49.265736212329159</v>
      </c>
      <c r="Q227" s="77">
        <f t="shared" si="24"/>
        <v>81.8</v>
      </c>
      <c r="R227" s="72">
        <f t="shared" si="25"/>
        <v>0.27696811714407027</v>
      </c>
      <c r="S227" s="116">
        <f>IF(L227&lt;&gt;"",(L227-(L227*SUM('Custos e ML'!$B$5:$B$6))-H227)/L227,"")</f>
        <v>0.27592817059483737</v>
      </c>
      <c r="T227" s="126"/>
    </row>
    <row r="228" spans="2:20">
      <c r="B228" s="204" t="s">
        <v>90</v>
      </c>
      <c r="C228" s="212" t="s">
        <v>140</v>
      </c>
      <c r="D228" s="220" t="s">
        <v>116</v>
      </c>
      <c r="E228" s="167"/>
      <c r="F228" s="167" t="str">
        <f>IF(E228&lt;&gt;"",'Custos e ML'!$B$2,"")</f>
        <v/>
      </c>
      <c r="G228" s="168" t="str">
        <f>IF(E228&lt;&gt;"",'Custos e ML'!$B$3,"")</f>
        <v/>
      </c>
      <c r="H228" s="168">
        <f t="shared" si="26"/>
        <v>0</v>
      </c>
      <c r="I228" s="169" t="str">
        <f>IF(E228&lt;&gt;"",'Custos e ML'!$B$7,"")</f>
        <v/>
      </c>
      <c r="J228" s="170">
        <f>H228/(1-SUM('Custos e ML'!$B$5:$B$6,I228))</f>
        <v>0</v>
      </c>
      <c r="K228" s="168">
        <f>SUM(E228:F228)/(1-SUM('Custos e ML'!$B$5:$B$6,I228))</f>
        <v>0</v>
      </c>
      <c r="L228" s="171">
        <v>195</v>
      </c>
      <c r="M228" s="172" t="s">
        <v>250</v>
      </c>
      <c r="P228" s="125">
        <f t="shared" si="23"/>
        <v>0</v>
      </c>
      <c r="Q228" s="77">
        <f t="shared" si="24"/>
        <v>195</v>
      </c>
      <c r="R228" s="72" t="str">
        <f t="shared" si="25"/>
        <v/>
      </c>
      <c r="S228" s="116">
        <f>IF(L228&lt;&gt;"",(L228-(L228*SUM('Custos e ML'!$B$5:$B$6))-H228)/L228,"")</f>
        <v>0.73059483726150409</v>
      </c>
      <c r="T228" s="126"/>
    </row>
    <row r="229" spans="2:20">
      <c r="B229" s="204" t="s">
        <v>96</v>
      </c>
      <c r="C229" s="212" t="s">
        <v>141</v>
      </c>
      <c r="D229" s="220" t="s">
        <v>111</v>
      </c>
      <c r="E229" s="167"/>
      <c r="F229" s="167" t="str">
        <f>IF(E229&lt;&gt;"",'Custos e ML'!$B$2,"")</f>
        <v/>
      </c>
      <c r="G229" s="168" t="str">
        <f>IF(E229&lt;&gt;"",'Custos e ML'!$B$3,"")</f>
        <v/>
      </c>
      <c r="H229" s="168">
        <f t="shared" si="26"/>
        <v>0</v>
      </c>
      <c r="I229" s="169" t="str">
        <f>IF(E229&lt;&gt;"",'Custos e ML'!$B$7,"")</f>
        <v/>
      </c>
      <c r="J229" s="170">
        <f>H229/(1-SUM('Custos e ML'!$B$5:$B$6,I229))</f>
        <v>0</v>
      </c>
      <c r="K229" s="168">
        <f>SUM(E229:F229)/(1-SUM('Custos e ML'!$B$5:$B$6,I229))</f>
        <v>0</v>
      </c>
      <c r="L229" s="171"/>
      <c r="M229" s="172" t="s">
        <v>153</v>
      </c>
      <c r="P229" s="125">
        <f t="shared" si="23"/>
        <v>0</v>
      </c>
      <c r="Q229" s="77">
        <f t="shared" si="24"/>
        <v>0</v>
      </c>
      <c r="R229" s="72" t="str">
        <f t="shared" si="25"/>
        <v/>
      </c>
      <c r="S229" s="116" t="str">
        <f>IF(L229&lt;&gt;"",(L229-(L229*SUM('Custos e ML'!$B$5:$B$6))-H229)/L229,"")</f>
        <v/>
      </c>
      <c r="T229" s="126"/>
    </row>
    <row r="230" spans="2:20">
      <c r="B230" s="204" t="s">
        <v>96</v>
      </c>
      <c r="C230" s="212" t="s">
        <v>141</v>
      </c>
      <c r="D230" s="220" t="s">
        <v>112</v>
      </c>
      <c r="E230" s="167"/>
      <c r="F230" s="167" t="str">
        <f>IF(E230&lt;&gt;"",'Custos e ML'!$B$2,"")</f>
        <v/>
      </c>
      <c r="G230" s="168" t="str">
        <f>IF(E230&lt;&gt;"",'Custos e ML'!$B$3,"")</f>
        <v/>
      </c>
      <c r="H230" s="168">
        <f t="shared" si="26"/>
        <v>0</v>
      </c>
      <c r="I230" s="169" t="str">
        <f>IF(E230&lt;&gt;"",'Custos e ML'!$B$7,"")</f>
        <v/>
      </c>
      <c r="J230" s="170">
        <f>H230/(1-SUM('Custos e ML'!$B$5:$B$6,I230))</f>
        <v>0</v>
      </c>
      <c r="K230" s="168">
        <f>SUM(E230:F230)/(1-SUM('Custos e ML'!$B$5:$B$6,I230))</f>
        <v>0</v>
      </c>
      <c r="L230" s="171"/>
      <c r="M230" s="172" t="s">
        <v>153</v>
      </c>
      <c r="P230" s="125">
        <f t="shared" si="23"/>
        <v>0</v>
      </c>
      <c r="Q230" s="77">
        <f t="shared" si="24"/>
        <v>0</v>
      </c>
      <c r="R230" s="72" t="str">
        <f t="shared" si="25"/>
        <v/>
      </c>
      <c r="S230" s="116" t="str">
        <f>IF(L230&lt;&gt;"",(L230-(L230*SUM('Custos e ML'!$B$5:$B$6))-H230)/L230,"")</f>
        <v/>
      </c>
      <c r="T230" s="126"/>
    </row>
    <row r="231" spans="2:20">
      <c r="B231" s="204" t="s">
        <v>96</v>
      </c>
      <c r="C231" s="212" t="s">
        <v>141</v>
      </c>
      <c r="D231" s="220" t="s">
        <v>113</v>
      </c>
      <c r="E231" s="167"/>
      <c r="F231" s="167" t="str">
        <f>IF(E231&lt;&gt;"",'Custos e ML'!$B$2,"")</f>
        <v/>
      </c>
      <c r="G231" s="168" t="str">
        <f>IF(E231&lt;&gt;"",'Custos e ML'!$B$3,"")</f>
        <v/>
      </c>
      <c r="H231" s="168">
        <f t="shared" si="26"/>
        <v>0</v>
      </c>
      <c r="I231" s="169" t="str">
        <f>IF(E231&lt;&gt;"",'Custos e ML'!$B$7,"")</f>
        <v/>
      </c>
      <c r="J231" s="170">
        <f>H231/(1-SUM('Custos e ML'!$B$5:$B$6,I231))</f>
        <v>0</v>
      </c>
      <c r="K231" s="168">
        <f>SUM(E231:F231)/(1-SUM('Custos e ML'!$B$5:$B$6,I231))</f>
        <v>0</v>
      </c>
      <c r="L231" s="171"/>
      <c r="M231" s="172" t="s">
        <v>153</v>
      </c>
      <c r="P231" s="125">
        <f t="shared" si="23"/>
        <v>0</v>
      </c>
      <c r="Q231" s="77">
        <f t="shared" si="24"/>
        <v>0</v>
      </c>
      <c r="R231" s="72" t="str">
        <f t="shared" si="25"/>
        <v/>
      </c>
      <c r="S231" s="116" t="str">
        <f>IF(L231&lt;&gt;"",(L231-(L231*SUM('Custos e ML'!$B$5:$B$6))-H231)/L231,"")</f>
        <v/>
      </c>
      <c r="T231" s="126"/>
    </row>
    <row r="232" spans="2:20">
      <c r="B232" s="204" t="s">
        <v>96</v>
      </c>
      <c r="C232" s="212" t="s">
        <v>141</v>
      </c>
      <c r="D232" s="165" t="s">
        <v>114</v>
      </c>
      <c r="E232" s="167">
        <v>7.0000000000000007E-2</v>
      </c>
      <c r="F232" s="167"/>
      <c r="G232" s="168"/>
      <c r="H232" s="168">
        <f t="shared" si="26"/>
        <v>7.0000000000000007E-2</v>
      </c>
      <c r="I232" s="169">
        <f>IF(E232&lt;&gt;"",'Custos e ML'!$B$7,"")</f>
        <v>0.15</v>
      </c>
      <c r="J232" s="170">
        <f>H232/(1-SUM('Custos e ML'!$B$5:$B$6,I232))</f>
        <v>0.12056600491001528</v>
      </c>
      <c r="K232" s="168">
        <f>SUM(E232:F232)/(1-SUM('Custos e ML'!$B$5:$B$6,I232))</f>
        <v>0.12056600491001528</v>
      </c>
      <c r="L232" s="171">
        <v>10</v>
      </c>
      <c r="M232" s="172" t="s">
        <v>245</v>
      </c>
      <c r="P232" s="125">
        <f t="shared" si="23"/>
        <v>5.0566004910015269E-2</v>
      </c>
      <c r="Q232" s="77">
        <f t="shared" si="24"/>
        <v>9.93</v>
      </c>
      <c r="R232" s="72">
        <f t="shared" si="25"/>
        <v>81.942119608786271</v>
      </c>
      <c r="S232" s="116">
        <f>IF(L232&lt;&gt;"",(L232-(L232*SUM('Custos e ML'!$B$5:$B$6))-H232)/L232,"")</f>
        <v>0.72359483726150398</v>
      </c>
      <c r="T232" s="126"/>
    </row>
    <row r="233" spans="2:20">
      <c r="B233" s="204" t="s">
        <v>96</v>
      </c>
      <c r="C233" s="212" t="s">
        <v>141</v>
      </c>
      <c r="D233" s="165" t="s">
        <v>115</v>
      </c>
      <c r="E233" s="167">
        <v>5.53</v>
      </c>
      <c r="F233" s="167">
        <f>IF(E233&lt;&gt;"",'Custos e ML'!$B$2,"")</f>
        <v>35</v>
      </c>
      <c r="G233" s="168">
        <f>IF(E233&lt;&gt;"",'Custos e ML'!$B$3,"")</f>
        <v>8.1999999999999993</v>
      </c>
      <c r="H233" s="168">
        <f t="shared" si="26"/>
        <v>48.730000000000004</v>
      </c>
      <c r="I233" s="169">
        <f>IF(E233&lt;&gt;"",'Custos e ML'!$B$7,"")</f>
        <v>0.15</v>
      </c>
      <c r="J233" s="170">
        <f>H233/(1-SUM('Custos e ML'!$B$5:$B$6,I233))</f>
        <v>83.931163132357781</v>
      </c>
      <c r="K233" s="168">
        <f>SUM(E233:F233)/(1-SUM('Custos e ML'!$B$5:$B$6,I233))</f>
        <v>69.807716842898841</v>
      </c>
      <c r="L233" s="171">
        <v>150</v>
      </c>
      <c r="M233" s="172" t="s">
        <v>153</v>
      </c>
      <c r="P233" s="125">
        <f t="shared" si="23"/>
        <v>35.201163132357777</v>
      </c>
      <c r="Q233" s="77">
        <f t="shared" si="24"/>
        <v>101.27</v>
      </c>
      <c r="R233" s="72">
        <f t="shared" si="25"/>
        <v>0.78717885469373239</v>
      </c>
      <c r="S233" s="116">
        <f>IF(L233&lt;&gt;"",(L233-(L233*SUM('Custos e ML'!$B$5:$B$6))-H233)/L233,"")</f>
        <v>0.40572817059483735</v>
      </c>
      <c r="T233" s="126"/>
    </row>
    <row r="234" spans="2:20">
      <c r="B234" s="204" t="s">
        <v>96</v>
      </c>
      <c r="C234" s="212" t="s">
        <v>141</v>
      </c>
      <c r="D234" s="220" t="s">
        <v>120</v>
      </c>
      <c r="E234" s="167">
        <v>33.21</v>
      </c>
      <c r="F234" s="167">
        <f>IF(E234&lt;&gt;"",'Custos e ML'!$B$2,"")</f>
        <v>35</v>
      </c>
      <c r="G234" s="168">
        <f>IF(E234&lt;&gt;"",'Custos e ML'!$B$3,"")</f>
        <v>8.1999999999999993</v>
      </c>
      <c r="H234" s="168">
        <f t="shared" si="26"/>
        <v>76.410000000000011</v>
      </c>
      <c r="I234" s="169">
        <f>IF(E234&lt;&gt;"",'Custos e ML'!$B$7,"")</f>
        <v>0.15</v>
      </c>
      <c r="J234" s="170">
        <f>H234/(1-SUM('Custos e ML'!$B$5:$B$6,I234))</f>
        <v>131.60640621677524</v>
      </c>
      <c r="K234" s="168">
        <f>SUM(E234:F234)/(1-SUM('Custos e ML'!$B$5:$B$6,I234))</f>
        <v>117.48295992731632</v>
      </c>
      <c r="L234" s="171">
        <v>155</v>
      </c>
      <c r="M234" s="172" t="s">
        <v>153</v>
      </c>
      <c r="P234" s="125">
        <f t="shared" si="23"/>
        <v>55.19640621677523</v>
      </c>
      <c r="Q234" s="77">
        <f t="shared" si="24"/>
        <v>78.589999999999989</v>
      </c>
      <c r="R234" s="72">
        <f t="shared" si="25"/>
        <v>0.17775421771408334</v>
      </c>
      <c r="S234" s="116">
        <f>IF(L234&lt;&gt;"",(L234-(L234*SUM('Custos e ML'!$B$5:$B$6))-H234)/L234,"")</f>
        <v>0.23762709532602008</v>
      </c>
      <c r="T234" s="126"/>
    </row>
    <row r="235" spans="2:20">
      <c r="B235" s="216" t="s">
        <v>96</v>
      </c>
      <c r="C235" s="217" t="s">
        <v>141</v>
      </c>
      <c r="D235" s="221" t="s">
        <v>116</v>
      </c>
      <c r="E235" s="195">
        <v>20</v>
      </c>
      <c r="F235" s="195">
        <f>IF(E235&lt;&gt;"",'Custos e ML'!$B$2,"")</f>
        <v>35</v>
      </c>
      <c r="G235" s="196">
        <f>IF(E235&lt;&gt;"",'Custos e ML'!$B$3,"")</f>
        <v>8.1999999999999993</v>
      </c>
      <c r="H235" s="196">
        <f t="shared" ref="H235:H242" si="27">SUM(E235:G235)</f>
        <v>63.2</v>
      </c>
      <c r="I235" s="197">
        <f>IF(E235&lt;&gt;"",'Custos e ML'!$B$7,"")</f>
        <v>0.15</v>
      </c>
      <c r="J235" s="198">
        <f>H235/(1-SUM('Custos e ML'!$B$5:$B$6,I235))</f>
        <v>108.85387871875665</v>
      </c>
      <c r="K235" s="196">
        <f>SUM(E235:F235)/(1-SUM('Custos e ML'!$B$5:$B$6,I235))</f>
        <v>94.730432429297707</v>
      </c>
      <c r="L235" s="199">
        <v>200</v>
      </c>
      <c r="M235" s="200" t="s">
        <v>250</v>
      </c>
      <c r="P235" s="125">
        <f t="shared" si="23"/>
        <v>45.653878718756644</v>
      </c>
      <c r="Q235" s="77">
        <f t="shared" si="24"/>
        <v>136.80000000000001</v>
      </c>
      <c r="R235" s="72">
        <f t="shared" si="25"/>
        <v>0.83732543437184781</v>
      </c>
      <c r="S235" s="116">
        <f>IF(L235&lt;&gt;"",(L235-(L235*SUM('Custos e ML'!$B$5:$B$6))-H235)/L235,"")</f>
        <v>0.41459483726150403</v>
      </c>
      <c r="T235" s="126"/>
    </row>
    <row r="236" spans="2:20">
      <c r="B236" s="216" t="s">
        <v>91</v>
      </c>
      <c r="C236" s="217" t="s">
        <v>199</v>
      </c>
      <c r="D236" s="221" t="s">
        <v>142</v>
      </c>
      <c r="E236" s="195">
        <v>23.15</v>
      </c>
      <c r="F236" s="195">
        <f>IF(E236&lt;&gt;"",'Custos e ML'!$B$2,"")</f>
        <v>35</v>
      </c>
      <c r="G236" s="196">
        <f>IF(E236&lt;&gt;"",'Custos e ML'!$B$3,"")</f>
        <v>8.1999999999999993</v>
      </c>
      <c r="H236" s="196">
        <f t="shared" si="27"/>
        <v>66.349999999999994</v>
      </c>
      <c r="I236" s="197">
        <f>IF(E236&lt;&gt;"",'Custos e ML'!$B$7,"")</f>
        <v>0.15</v>
      </c>
      <c r="J236" s="198">
        <f>H236/(1-SUM('Custos e ML'!$B$5:$B$6,I236))</f>
        <v>114.27934893970732</v>
      </c>
      <c r="K236" s="196">
        <f>SUM(E236:F236)/(1-SUM('Custos e ML'!$B$5:$B$6,I236))</f>
        <v>100.15590265024839</v>
      </c>
      <c r="L236" s="199">
        <v>130</v>
      </c>
      <c r="M236" s="200" t="s">
        <v>153</v>
      </c>
      <c r="P236" s="125">
        <f t="shared" si="23"/>
        <v>47.929348939707324</v>
      </c>
      <c r="Q236" s="77">
        <f t="shared" si="24"/>
        <v>63.650000000000006</v>
      </c>
      <c r="R236" s="72">
        <f t="shared" si="25"/>
        <v>0.13756335861334618</v>
      </c>
      <c r="S236" s="116">
        <f>IF(L236&lt;&gt;"",(L236-(L236*SUM('Custos e ML'!$B$5:$B$6))-H236)/L236,"")</f>
        <v>0.22021022187688857</v>
      </c>
      <c r="T236" s="126"/>
    </row>
    <row r="237" spans="2:20">
      <c r="B237" s="216" t="s">
        <v>91</v>
      </c>
      <c r="C237" s="217" t="s">
        <v>215</v>
      </c>
      <c r="D237" s="221" t="s">
        <v>142</v>
      </c>
      <c r="E237" s="195">
        <v>23.15</v>
      </c>
      <c r="F237" s="195">
        <f>IF(E237&lt;&gt;"",'Custos e ML'!$B$2,"")</f>
        <v>35</v>
      </c>
      <c r="G237" s="196">
        <f>IF(E237&lt;&gt;"",'Custos e ML'!$B$3,"")</f>
        <v>8.1999999999999993</v>
      </c>
      <c r="H237" s="196">
        <f t="shared" si="27"/>
        <v>66.349999999999994</v>
      </c>
      <c r="I237" s="197">
        <f>IF(E237&lt;&gt;"",'Custos e ML'!$B$7,"")</f>
        <v>0.15</v>
      </c>
      <c r="J237" s="198">
        <f>H237/(1-SUM('Custos e ML'!$B$5:$B$6,I237))</f>
        <v>114.27934893970732</v>
      </c>
      <c r="K237" s="196">
        <f>SUM(E237:F237)/(1-SUM('Custos e ML'!$B$5:$B$6,I237))</f>
        <v>100.15590265024839</v>
      </c>
      <c r="L237" s="199">
        <v>130</v>
      </c>
      <c r="M237" s="200" t="s">
        <v>153</v>
      </c>
      <c r="P237" s="125">
        <f t="shared" si="23"/>
        <v>47.929348939707324</v>
      </c>
      <c r="Q237" s="77">
        <f t="shared" si="24"/>
        <v>63.650000000000006</v>
      </c>
      <c r="R237" s="72">
        <f t="shared" si="25"/>
        <v>0.13756335861334618</v>
      </c>
      <c r="S237" s="116">
        <f>IF(L237&lt;&gt;"",(L237-(L237*SUM('Custos e ML'!$B$5:$B$6))-H237)/L237,"")</f>
        <v>0.22021022187688857</v>
      </c>
      <c r="T237" s="126"/>
    </row>
    <row r="238" spans="2:20">
      <c r="B238" s="216" t="s">
        <v>84</v>
      </c>
      <c r="C238" s="217" t="s">
        <v>143</v>
      </c>
      <c r="D238" s="221" t="s">
        <v>142</v>
      </c>
      <c r="E238" s="195">
        <v>162.78</v>
      </c>
      <c r="F238" s="195">
        <f>IF(E238&lt;&gt;"",'Custos e ML'!$B$2,"")</f>
        <v>35</v>
      </c>
      <c r="G238" s="196">
        <f>IF(E238&lt;&gt;"",'Custos e ML'!$B$3,"")</f>
        <v>8.1999999999999993</v>
      </c>
      <c r="H238" s="196">
        <f t="shared" si="27"/>
        <v>205.98</v>
      </c>
      <c r="I238" s="197">
        <f>IF(E238&lt;&gt;"",'Custos e ML'!$B$7,"")</f>
        <v>0.15</v>
      </c>
      <c r="J238" s="198">
        <f>H238/(1-SUM('Custos e ML'!$B$5:$B$6,I238))</f>
        <v>354.77408130521349</v>
      </c>
      <c r="K238" s="196">
        <f>SUM(E238:F238)/(1-SUM('Custos e ML'!$B$5:$B$6,I238))</f>
        <v>340.65063501575457</v>
      </c>
      <c r="L238" s="199">
        <v>400</v>
      </c>
      <c r="M238" s="200" t="s">
        <v>153</v>
      </c>
      <c r="P238" s="125">
        <f t="shared" si="23"/>
        <v>148.7940813052135</v>
      </c>
      <c r="Q238" s="77">
        <f t="shared" si="24"/>
        <v>194.02</v>
      </c>
      <c r="R238" s="72">
        <f t="shared" si="25"/>
        <v>0.12747807993301091</v>
      </c>
      <c r="S238" s="116">
        <f>IF(L238&lt;&gt;"",(L238-(L238*SUM('Custos e ML'!$B$5:$B$6))-H238)/L238,"")</f>
        <v>0.21564483726150407</v>
      </c>
      <c r="T238" s="126"/>
    </row>
    <row r="239" spans="2:20">
      <c r="B239" s="216" t="s">
        <v>88</v>
      </c>
      <c r="C239" s="217" t="s">
        <v>216</v>
      </c>
      <c r="D239" s="218" t="s">
        <v>142</v>
      </c>
      <c r="E239" s="195">
        <v>22.5</v>
      </c>
      <c r="F239" s="195">
        <v>20</v>
      </c>
      <c r="G239" s="196"/>
      <c r="H239" s="196">
        <f t="shared" si="27"/>
        <v>42.5</v>
      </c>
      <c r="I239" s="197">
        <v>0.1</v>
      </c>
      <c r="J239" s="198">
        <f>H239/(1-SUM('Custos e ML'!$B$5:$B$6,I239))</f>
        <v>67.396682447584794</v>
      </c>
      <c r="K239" s="196">
        <f>SUM(E239:F239)/(1-SUM('Custos e ML'!$B$5:$B$6,I239))</f>
        <v>67.396682447584794</v>
      </c>
      <c r="L239" s="199">
        <v>70</v>
      </c>
      <c r="M239" s="200" t="s">
        <v>153</v>
      </c>
      <c r="P239" s="125">
        <f t="shared" si="23"/>
        <v>24.896682447584794</v>
      </c>
      <c r="Q239" s="77">
        <f t="shared" si="24"/>
        <v>27.5</v>
      </c>
      <c r="R239" s="72">
        <f t="shared" si="25"/>
        <v>3.8626790783653733E-2</v>
      </c>
      <c r="S239" s="116">
        <f>IF(L239&lt;&gt;"",(L239-(L239*SUM('Custos e ML'!$B$5:$B$6))-H239)/L239,"")</f>
        <v>0.12345198011864683</v>
      </c>
      <c r="T239" s="126"/>
    </row>
    <row r="240" spans="2:20">
      <c r="B240" s="216" t="s">
        <v>88</v>
      </c>
      <c r="C240" s="217" t="s">
        <v>217</v>
      </c>
      <c r="D240" s="218" t="s">
        <v>142</v>
      </c>
      <c r="E240" s="195">
        <v>22.5</v>
      </c>
      <c r="F240" s="195">
        <f>IF(E240&lt;&gt;"",'Custos e ML'!$B$2,"")</f>
        <v>35</v>
      </c>
      <c r="G240" s="196">
        <f>IF(E240&lt;&gt;"",'Custos e ML'!$B$3,"")</f>
        <v>8.1999999999999993</v>
      </c>
      <c r="H240" s="196">
        <f t="shared" si="27"/>
        <v>65.7</v>
      </c>
      <c r="I240" s="197">
        <v>0.1</v>
      </c>
      <c r="J240" s="198">
        <f>H240/(1-SUM('Custos e ML'!$B$5:$B$6,I240))</f>
        <v>104.18734204250168</v>
      </c>
      <c r="K240" s="196">
        <f>SUM(E240:F240)/(1-SUM('Custos e ML'!$B$5:$B$6,I240))</f>
        <v>91.18374684085002</v>
      </c>
      <c r="L240" s="199">
        <v>105</v>
      </c>
      <c r="M240" s="200" t="s">
        <v>153</v>
      </c>
      <c r="P240" s="125">
        <f t="shared" si="23"/>
        <v>38.48734204250168</v>
      </c>
      <c r="Q240" s="77">
        <f t="shared" si="24"/>
        <v>39.299999999999997</v>
      </c>
      <c r="R240" s="72">
        <f t="shared" si="25"/>
        <v>7.7999682261479042E-3</v>
      </c>
      <c r="S240" s="116">
        <f>IF(L240&lt;&gt;"",(L240-(L240*SUM('Custos e ML'!$B$5:$B$6))-H240)/L240,"")</f>
        <v>0.10488055154721827</v>
      </c>
      <c r="T240" s="126"/>
    </row>
    <row r="241" spans="2:20">
      <c r="B241" s="216" t="s">
        <v>88</v>
      </c>
      <c r="C241" s="217" t="s">
        <v>220</v>
      </c>
      <c r="D241" s="218" t="s">
        <v>142</v>
      </c>
      <c r="E241" s="195">
        <v>22.5</v>
      </c>
      <c r="F241" s="195">
        <f>IF(E241&lt;&gt;"",'Custos e ML'!$B$2,"")</f>
        <v>35</v>
      </c>
      <c r="G241" s="196">
        <f>IF(E241&lt;&gt;"",'Custos e ML'!$B$3,"")</f>
        <v>8.1999999999999993</v>
      </c>
      <c r="H241" s="196">
        <f t="shared" si="27"/>
        <v>65.7</v>
      </c>
      <c r="I241" s="197">
        <f>IF(E241&lt;&gt;"",'Custos e ML'!$B$7,"")</f>
        <v>0.15</v>
      </c>
      <c r="J241" s="198">
        <f>H241/(1-SUM('Custos e ML'!$B$5:$B$6,I241))</f>
        <v>113.1598074655429</v>
      </c>
      <c r="K241" s="196">
        <f>SUM(E241:F241)/(1-SUM('Custos e ML'!$B$5:$B$6,I241))</f>
        <v>99.036361176083972</v>
      </c>
      <c r="L241" s="199">
        <v>125</v>
      </c>
      <c r="M241" s="200" t="s">
        <v>153</v>
      </c>
      <c r="P241" s="125">
        <f t="shared" si="23"/>
        <v>47.459807465542895</v>
      </c>
      <c r="Q241" s="77">
        <f t="shared" si="24"/>
        <v>59.3</v>
      </c>
      <c r="R241" s="72">
        <f t="shared" si="25"/>
        <v>0.10463249098459658</v>
      </c>
      <c r="S241" s="116">
        <f>IF(L241&lt;&gt;"",(L241-(L241*SUM('Custos e ML'!$B$5:$B$6))-H241)/L241,"")</f>
        <v>0.20499483726150391</v>
      </c>
      <c r="T241" s="126"/>
    </row>
    <row r="242" spans="2:20">
      <c r="B242" s="216" t="s">
        <v>218</v>
      </c>
      <c r="C242" s="217" t="s">
        <v>219</v>
      </c>
      <c r="D242" s="221" t="s">
        <v>142</v>
      </c>
      <c r="E242" s="195"/>
      <c r="F242" s="195" t="str">
        <f>IF(E242&lt;&gt;"",'Custos e ML'!$B$2,"")</f>
        <v/>
      </c>
      <c r="G242" s="196" t="str">
        <f>IF(E242&lt;&gt;"",'Custos e ML'!$B$3,"")</f>
        <v/>
      </c>
      <c r="H242" s="196">
        <f t="shared" si="27"/>
        <v>0</v>
      </c>
      <c r="I242" s="197" t="str">
        <f>IF(E242&lt;&gt;"",'Custos e ML'!$B$7,"")</f>
        <v/>
      </c>
      <c r="J242" s="198">
        <f>H242/(1-SUM('Custos e ML'!$B$5:$B$6,I242))</f>
        <v>0</v>
      </c>
      <c r="K242" s="196">
        <f>SUM(E242:F242)/(1-SUM('Custos e ML'!$B$5:$B$6,I242))</f>
        <v>0</v>
      </c>
      <c r="L242" s="199"/>
      <c r="M242" s="200" t="s">
        <v>153</v>
      </c>
      <c r="P242" s="125">
        <f t="shared" si="23"/>
        <v>0</v>
      </c>
      <c r="Q242" s="77">
        <f t="shared" si="24"/>
        <v>0</v>
      </c>
      <c r="R242" s="72" t="str">
        <f t="shared" si="25"/>
        <v/>
      </c>
      <c r="S242" s="116" t="str">
        <f>IF(L242&lt;&gt;"",(L242-(L242*SUM('Custos e ML'!$B$5:$B$6))-H242)/L242,"")</f>
        <v/>
      </c>
      <c r="T242" s="126"/>
    </row>
    <row r="243" spans="2:20">
      <c r="B243" s="216" t="s">
        <v>91</v>
      </c>
      <c r="C243" s="217" t="s">
        <v>199</v>
      </c>
      <c r="D243" s="221" t="s">
        <v>144</v>
      </c>
      <c r="E243" s="195">
        <v>14</v>
      </c>
      <c r="F243" s="195">
        <f>IF(E243&lt;&gt;"",'Custos e ML'!$B$2,"")</f>
        <v>35</v>
      </c>
      <c r="G243" s="196">
        <f>IF(E243&lt;&gt;"",'Custos e ML'!$B$3,"")</f>
        <v>8.1999999999999993</v>
      </c>
      <c r="H243" s="196">
        <f t="shared" ref="H243:H248" si="28">SUM(E243:G243)</f>
        <v>57.2</v>
      </c>
      <c r="I243" s="197">
        <f>IF(E243&lt;&gt;"",'Custos e ML'!$B$7,"")</f>
        <v>0.15</v>
      </c>
      <c r="J243" s="198">
        <f>H243/(1-SUM('Custos e ML'!$B$5:$B$6,I243))</f>
        <v>98.519649726469623</v>
      </c>
      <c r="K243" s="196">
        <f>SUM(E243:F243)/(1-SUM('Custos e ML'!$B$5:$B$6,I243))</f>
        <v>84.396203437010684</v>
      </c>
      <c r="L243" s="199">
        <v>115</v>
      </c>
      <c r="M243" s="172" t="s">
        <v>153</v>
      </c>
      <c r="P243" s="125">
        <f t="shared" si="23"/>
        <v>41.319649726469621</v>
      </c>
      <c r="Q243" s="77">
        <f t="shared" si="24"/>
        <v>57.8</v>
      </c>
      <c r="R243" s="72">
        <f t="shared" si="25"/>
        <v>0.16727983015861803</v>
      </c>
      <c r="S243" s="116">
        <f>IF(L243&lt;&gt;"",(L243-(L243*SUM('Custos e ML'!$B$5:$B$6))-H243)/L243,"")</f>
        <v>0.23320353291367785</v>
      </c>
      <c r="T243" s="126"/>
    </row>
    <row r="244" spans="2:20">
      <c r="B244" s="216" t="s">
        <v>91</v>
      </c>
      <c r="C244" s="217" t="s">
        <v>215</v>
      </c>
      <c r="D244" s="221" t="s">
        <v>144</v>
      </c>
      <c r="E244" s="195">
        <v>14</v>
      </c>
      <c r="F244" s="195">
        <f>IF(E244&lt;&gt;"",'Custos e ML'!$B$2,"")</f>
        <v>35</v>
      </c>
      <c r="G244" s="196">
        <f>IF(E244&lt;&gt;"",'Custos e ML'!$B$3,"")</f>
        <v>8.1999999999999993</v>
      </c>
      <c r="H244" s="196">
        <f>SUM(E244:G244)</f>
        <v>57.2</v>
      </c>
      <c r="I244" s="197">
        <f>IF(E244&lt;&gt;"",'Custos e ML'!$B$7,"")</f>
        <v>0.15</v>
      </c>
      <c r="J244" s="198">
        <f>H244/(1-SUM('Custos e ML'!$B$5:$B$6,I244))</f>
        <v>98.519649726469623</v>
      </c>
      <c r="K244" s="196">
        <f>SUM(E244:F244)/(1-SUM('Custos e ML'!$B$5:$B$6,I244))</f>
        <v>84.396203437010684</v>
      </c>
      <c r="L244" s="199">
        <v>115</v>
      </c>
      <c r="M244" s="172" t="s">
        <v>153</v>
      </c>
      <c r="P244" s="125">
        <f t="shared" ref="P244:P270" si="29">J244-H244</f>
        <v>41.319649726469621</v>
      </c>
      <c r="Q244" s="77">
        <f t="shared" ref="Q244:Q270" si="30">L244-H244</f>
        <v>57.8</v>
      </c>
      <c r="R244" s="72">
        <f t="shared" ref="R244:R270" si="31">IFERROR(IF(J244&lt;&gt;"",(L244-J244)/J244,""),"")</f>
        <v>0.16727983015861803</v>
      </c>
      <c r="S244" s="116">
        <f>IF(L244&lt;&gt;"",(L244-(L244*SUM('Custos e ML'!$B$5:$B$6))-H244)/L244,"")</f>
        <v>0.23320353291367785</v>
      </c>
      <c r="T244" s="126"/>
    </row>
    <row r="245" spans="2:20">
      <c r="B245" s="216" t="s">
        <v>84</v>
      </c>
      <c r="C245" s="217" t="s">
        <v>143</v>
      </c>
      <c r="D245" s="218" t="s">
        <v>144</v>
      </c>
      <c r="E245" s="195">
        <v>265.76</v>
      </c>
      <c r="F245" s="195">
        <f>IF(E245&lt;&gt;"",'Custos e ML'!$B$2,"")</f>
        <v>35</v>
      </c>
      <c r="G245" s="196">
        <f>IF(E245&lt;&gt;"",'Custos e ML'!$B$3,"")</f>
        <v>8.1999999999999993</v>
      </c>
      <c r="H245" s="196">
        <f t="shared" si="28"/>
        <v>308.95999999999998</v>
      </c>
      <c r="I245" s="197">
        <f>IF(E245&lt;&gt;"",'Custos e ML'!$B$7,"")</f>
        <v>0.15</v>
      </c>
      <c r="J245" s="198">
        <f>H245/(1-SUM('Custos e ML'!$B$5:$B$6,I245))</f>
        <v>532.14389824283307</v>
      </c>
      <c r="K245" s="196">
        <f>SUM(E245:F245)/(1-SUM('Custos e ML'!$B$5:$B$6,I245))</f>
        <v>518.02045195337416</v>
      </c>
      <c r="L245" s="199">
        <v>600</v>
      </c>
      <c r="M245" s="200" t="s">
        <v>153</v>
      </c>
      <c r="P245" s="125">
        <f t="shared" si="29"/>
        <v>223.1838982428331</v>
      </c>
      <c r="Q245" s="77">
        <f t="shared" si="30"/>
        <v>291.04000000000002</v>
      </c>
      <c r="R245" s="72">
        <f t="shared" si="31"/>
        <v>0.12751457262073532</v>
      </c>
      <c r="S245" s="116">
        <f>IF(L245&lt;&gt;"",(L245-(L245*SUM('Custos e ML'!$B$5:$B$6))-H245)/L245,"")</f>
        <v>0.21566150392817074</v>
      </c>
      <c r="T245" s="126"/>
    </row>
    <row r="246" spans="2:20">
      <c r="B246" s="216" t="s">
        <v>88</v>
      </c>
      <c r="C246" s="217" t="s">
        <v>216</v>
      </c>
      <c r="D246" s="218" t="s">
        <v>144</v>
      </c>
      <c r="E246" s="167">
        <v>3.9</v>
      </c>
      <c r="F246" s="167">
        <v>15</v>
      </c>
      <c r="G246" s="168"/>
      <c r="H246" s="168">
        <f t="shared" si="28"/>
        <v>18.899999999999999</v>
      </c>
      <c r="I246" s="169">
        <v>0.1</v>
      </c>
      <c r="J246" s="170">
        <f>H246/(1-SUM('Custos e ML'!$B$5:$B$6,I246))</f>
        <v>29.971701135514181</v>
      </c>
      <c r="K246" s="168">
        <f>SUM(E246:F246)/(1-SUM('Custos e ML'!$B$5:$B$6,I246))</f>
        <v>29.971701135514181</v>
      </c>
      <c r="L246" s="171">
        <v>30</v>
      </c>
      <c r="M246" s="172" t="s">
        <v>180</v>
      </c>
      <c r="P246" s="125">
        <f t="shared" si="29"/>
        <v>11.071701135514182</v>
      </c>
      <c r="Q246" s="77">
        <f t="shared" si="30"/>
        <v>11.100000000000001</v>
      </c>
      <c r="R246" s="72">
        <f t="shared" si="31"/>
        <v>9.4418612937145936E-4</v>
      </c>
      <c r="S246" s="116">
        <f>IF(L246&lt;&gt;"",(L246-(L246*SUM('Custos e ML'!$B$5:$B$6))-H246)/L246,"")</f>
        <v>0.10059483726150399</v>
      </c>
      <c r="T246" s="126"/>
    </row>
    <row r="247" spans="2:20">
      <c r="B247" s="216" t="s">
        <v>88</v>
      </c>
      <c r="C247" s="217" t="s">
        <v>217</v>
      </c>
      <c r="D247" s="218" t="s">
        <v>144</v>
      </c>
      <c r="E247" s="167">
        <v>3.9</v>
      </c>
      <c r="F247" s="167">
        <f>IF(E247&lt;&gt;"",'Custos e ML'!$B$2,"")</f>
        <v>35</v>
      </c>
      <c r="G247" s="168">
        <f>IF(E247&lt;&gt;"",'Custos e ML'!$B$3,"")</f>
        <v>8.1999999999999993</v>
      </c>
      <c r="H247" s="168">
        <f t="shared" si="28"/>
        <v>47.099999999999994</v>
      </c>
      <c r="I247" s="169">
        <v>0.15</v>
      </c>
      <c r="J247" s="170">
        <f>H247/(1-SUM('Custos e ML'!$B$5:$B$6,I247))</f>
        <v>81.123697589453116</v>
      </c>
      <c r="K247" s="168">
        <f>SUM(E247:F247)/(1-SUM('Custos e ML'!$B$5:$B$6,I247))</f>
        <v>67.00025129999419</v>
      </c>
      <c r="L247" s="171">
        <v>85</v>
      </c>
      <c r="M247" s="172" t="s">
        <v>180</v>
      </c>
      <c r="P247" s="125">
        <f t="shared" si="29"/>
        <v>34.023697589453121</v>
      </c>
      <c r="Q247" s="77">
        <f t="shared" si="30"/>
        <v>37.900000000000006</v>
      </c>
      <c r="R247" s="72">
        <f t="shared" si="31"/>
        <v>4.7782615015453167E-2</v>
      </c>
      <c r="S247" s="116">
        <f>IF(L247&lt;&gt;"",(L247-(L247*SUM('Custos e ML'!$B$5:$B$6))-H247)/L247,"")</f>
        <v>0.17647719020268052</v>
      </c>
      <c r="T247" s="126"/>
    </row>
    <row r="248" spans="2:20">
      <c r="B248" s="216" t="s">
        <v>88</v>
      </c>
      <c r="C248" s="217" t="s">
        <v>220</v>
      </c>
      <c r="D248" s="218" t="s">
        <v>144</v>
      </c>
      <c r="E248" s="167">
        <v>3.9</v>
      </c>
      <c r="F248" s="167">
        <f>IF(E248&lt;&gt;"",'Custos e ML'!$B$2,"")</f>
        <v>35</v>
      </c>
      <c r="G248" s="168">
        <f>IF(E248&lt;&gt;"",'Custos e ML'!$B$3,"")</f>
        <v>8.1999999999999993</v>
      </c>
      <c r="H248" s="168">
        <f t="shared" si="28"/>
        <v>47.099999999999994</v>
      </c>
      <c r="I248" s="169">
        <v>0.15</v>
      </c>
      <c r="J248" s="170">
        <f>H248/(1-SUM('Custos e ML'!$B$5:$B$6,I248))</f>
        <v>81.123697589453116</v>
      </c>
      <c r="K248" s="168">
        <f>SUM(E248:F248)/(1-SUM('Custos e ML'!$B$5:$B$6,I248))</f>
        <v>67.00025129999419</v>
      </c>
      <c r="L248" s="171">
        <v>80</v>
      </c>
      <c r="M248" s="172" t="s">
        <v>180</v>
      </c>
      <c r="P248" s="125">
        <f t="shared" si="29"/>
        <v>34.023697589453121</v>
      </c>
      <c r="Q248" s="77">
        <f t="shared" si="30"/>
        <v>32.900000000000006</v>
      </c>
      <c r="R248" s="72">
        <f t="shared" si="31"/>
        <v>-1.3851656456044078E-2</v>
      </c>
      <c r="S248" s="116">
        <f>IF(L248&lt;&gt;"",(L248-(L248*SUM('Custos e ML'!$B$5:$B$6))-H248)/L248,"")</f>
        <v>0.14184483726150407</v>
      </c>
      <c r="T248" s="126"/>
    </row>
    <row r="249" spans="2:20">
      <c r="B249" s="216" t="s">
        <v>218</v>
      </c>
      <c r="C249" s="217" t="s">
        <v>219</v>
      </c>
      <c r="D249" s="221" t="s">
        <v>144</v>
      </c>
      <c r="E249" s="195"/>
      <c r="F249" s="195" t="str">
        <f>IF(E249&lt;&gt;"",'Custos e ML'!$B$2,"")</f>
        <v/>
      </c>
      <c r="G249" s="196" t="str">
        <f>IF(E249&lt;&gt;"",'Custos e ML'!$B$3,"")</f>
        <v/>
      </c>
      <c r="H249" s="196">
        <f t="shared" ref="H249:H291" si="32">SUM(E249:G249)</f>
        <v>0</v>
      </c>
      <c r="I249" s="197" t="str">
        <f>IF(E249&lt;&gt;"",'Custos e ML'!$B$7,"")</f>
        <v/>
      </c>
      <c r="J249" s="198">
        <f>H249/(1-SUM('Custos e ML'!$B$5:$B$6,I249))</f>
        <v>0</v>
      </c>
      <c r="K249" s="196">
        <f>SUM(E249:F249)/(1-SUM('Custos e ML'!$B$5:$B$6,I249))</f>
        <v>0</v>
      </c>
      <c r="L249" s="199"/>
      <c r="M249" s="200" t="s">
        <v>153</v>
      </c>
      <c r="P249" s="125">
        <f t="shared" si="29"/>
        <v>0</v>
      </c>
      <c r="Q249" s="77">
        <f t="shared" si="30"/>
        <v>0</v>
      </c>
      <c r="R249" s="72" t="str">
        <f t="shared" si="31"/>
        <v/>
      </c>
      <c r="S249" s="116" t="str">
        <f>IF(L249&lt;&gt;"",(L249-(L249*SUM('Custos e ML'!$B$5:$B$6))-H249)/L249,"")</f>
        <v/>
      </c>
      <c r="T249" s="126"/>
    </row>
    <row r="250" spans="2:20">
      <c r="B250" s="216" t="s">
        <v>91</v>
      </c>
      <c r="C250" s="217" t="s">
        <v>199</v>
      </c>
      <c r="D250" s="221" t="s">
        <v>150</v>
      </c>
      <c r="E250" s="195"/>
      <c r="F250" s="195" t="str">
        <f>IF(E250&lt;&gt;"",'Custos e ML'!$B$2,"")</f>
        <v/>
      </c>
      <c r="G250" s="196" t="str">
        <f>IF(E250&lt;&gt;"",'Custos e ML'!$B$3,"")</f>
        <v/>
      </c>
      <c r="H250" s="196">
        <f t="shared" si="32"/>
        <v>0</v>
      </c>
      <c r="I250" s="197" t="str">
        <f>IF(E250&lt;&gt;"",'Custos e ML'!$B$7,"")</f>
        <v/>
      </c>
      <c r="J250" s="198">
        <f>H250/(1-SUM('Custos e ML'!$B$5:$B$6,I250))</f>
        <v>0</v>
      </c>
      <c r="K250" s="196">
        <f>SUM(E250:F250)/(1-SUM('Custos e ML'!$B$5:$B$6,I250))</f>
        <v>0</v>
      </c>
      <c r="L250" s="199"/>
      <c r="M250" s="200"/>
      <c r="P250" s="125">
        <f t="shared" si="29"/>
        <v>0</v>
      </c>
      <c r="Q250" s="77">
        <f t="shared" si="30"/>
        <v>0</v>
      </c>
      <c r="R250" s="72" t="str">
        <f t="shared" si="31"/>
        <v/>
      </c>
      <c r="S250" s="116" t="str">
        <f>IF(L250&lt;&gt;"",(L250-(L250*SUM('Custos e ML'!$B$5:$B$6))-H250)/L250,"")</f>
        <v/>
      </c>
      <c r="T250" s="126"/>
    </row>
    <row r="251" spans="2:20">
      <c r="B251" s="216" t="s">
        <v>91</v>
      </c>
      <c r="C251" s="217" t="s">
        <v>215</v>
      </c>
      <c r="D251" s="221" t="s">
        <v>150</v>
      </c>
      <c r="E251" s="195"/>
      <c r="F251" s="195" t="str">
        <f>IF(E251&lt;&gt;"",'Custos e ML'!$B$2,"")</f>
        <v/>
      </c>
      <c r="G251" s="196" t="str">
        <f>IF(E251&lt;&gt;"",'Custos e ML'!$B$3,"")</f>
        <v/>
      </c>
      <c r="H251" s="196">
        <f t="shared" si="32"/>
        <v>0</v>
      </c>
      <c r="I251" s="197" t="str">
        <f>IF(E251&lt;&gt;"",'Custos e ML'!$B$7,"")</f>
        <v/>
      </c>
      <c r="J251" s="198">
        <f>H251/(1-SUM('Custos e ML'!$B$5:$B$6,I251))</f>
        <v>0</v>
      </c>
      <c r="K251" s="196">
        <f>SUM(E251:F251)/(1-SUM('Custos e ML'!$B$5:$B$6,I251))</f>
        <v>0</v>
      </c>
      <c r="L251" s="199"/>
      <c r="M251" s="200"/>
      <c r="P251" s="125">
        <f t="shared" si="29"/>
        <v>0</v>
      </c>
      <c r="Q251" s="77">
        <f t="shared" si="30"/>
        <v>0</v>
      </c>
      <c r="R251" s="72" t="str">
        <f t="shared" si="31"/>
        <v/>
      </c>
      <c r="S251" s="116" t="str">
        <f>IF(L251&lt;&gt;"",(L251-(L251*SUM('Custos e ML'!$B$5:$B$6))-H251)/L251,"")</f>
        <v/>
      </c>
      <c r="T251" s="126"/>
    </row>
    <row r="252" spans="2:20">
      <c r="B252" s="216" t="s">
        <v>84</v>
      </c>
      <c r="C252" s="217" t="s">
        <v>143</v>
      </c>
      <c r="D252" s="221" t="s">
        <v>150</v>
      </c>
      <c r="E252" s="195"/>
      <c r="F252" s="195" t="str">
        <f>IF(E252&lt;&gt;"",'Custos e ML'!$B$2,"")</f>
        <v/>
      </c>
      <c r="G252" s="196" t="str">
        <f>IF(E252&lt;&gt;"",'Custos e ML'!$B$3,"")</f>
        <v/>
      </c>
      <c r="H252" s="196">
        <f t="shared" si="32"/>
        <v>0</v>
      </c>
      <c r="I252" s="197" t="str">
        <f>IF(E252&lt;&gt;"",'Custos e ML'!$B$7,"")</f>
        <v/>
      </c>
      <c r="J252" s="198">
        <f>H252/(1-SUM('Custos e ML'!$B$5:$B$6,I252))</f>
        <v>0</v>
      </c>
      <c r="K252" s="196">
        <f>SUM(E252:F252)/(1-SUM('Custos e ML'!$B$5:$B$6,I252))</f>
        <v>0</v>
      </c>
      <c r="L252" s="199"/>
      <c r="M252" s="200"/>
      <c r="P252" s="125">
        <f t="shared" si="29"/>
        <v>0</v>
      </c>
      <c r="Q252" s="77">
        <f t="shared" si="30"/>
        <v>0</v>
      </c>
      <c r="R252" s="72" t="str">
        <f t="shared" si="31"/>
        <v/>
      </c>
      <c r="S252" s="116" t="str">
        <f>IF(L252&lt;&gt;"",(L252-(L252*SUM('Custos e ML'!$B$5:$B$6))-H252)/L252,"")</f>
        <v/>
      </c>
      <c r="T252" s="126"/>
    </row>
    <row r="253" spans="2:20">
      <c r="B253" s="216" t="s">
        <v>88</v>
      </c>
      <c r="C253" s="217" t="s">
        <v>216</v>
      </c>
      <c r="D253" s="221" t="s">
        <v>150</v>
      </c>
      <c r="E253" s="195"/>
      <c r="F253" s="195" t="str">
        <f>IF(E253&lt;&gt;"",'Custos e ML'!$B$2,"")</f>
        <v/>
      </c>
      <c r="G253" s="196" t="str">
        <f>IF(E253&lt;&gt;"",'Custos e ML'!$B$3,"")</f>
        <v/>
      </c>
      <c r="H253" s="196">
        <f t="shared" si="32"/>
        <v>0</v>
      </c>
      <c r="I253" s="197" t="str">
        <f>IF(E253&lt;&gt;"",'Custos e ML'!$B$7,"")</f>
        <v/>
      </c>
      <c r="J253" s="198">
        <f>H253/(1-SUM('Custos e ML'!$B$5:$B$6,I253))</f>
        <v>0</v>
      </c>
      <c r="K253" s="196">
        <f>SUM(E253:F253)/(1-SUM('Custos e ML'!$B$5:$B$6,I253))</f>
        <v>0</v>
      </c>
      <c r="L253" s="199"/>
      <c r="M253" s="200"/>
      <c r="P253" s="125">
        <f t="shared" si="29"/>
        <v>0</v>
      </c>
      <c r="Q253" s="77">
        <f t="shared" si="30"/>
        <v>0</v>
      </c>
      <c r="R253" s="72" t="str">
        <f t="shared" si="31"/>
        <v/>
      </c>
      <c r="S253" s="116" t="str">
        <f>IF(L253&lt;&gt;"",(L253-(L253*SUM('Custos e ML'!$B$5:$B$6))-H253)/L253,"")</f>
        <v/>
      </c>
      <c r="T253" s="126"/>
    </row>
    <row r="254" spans="2:20">
      <c r="B254" s="216" t="s">
        <v>88</v>
      </c>
      <c r="C254" s="217" t="s">
        <v>217</v>
      </c>
      <c r="D254" s="221" t="s">
        <v>150</v>
      </c>
      <c r="E254" s="195"/>
      <c r="F254" s="195" t="str">
        <f>IF(E254&lt;&gt;"",'Custos e ML'!$B$2,"")</f>
        <v/>
      </c>
      <c r="G254" s="196" t="str">
        <f>IF(E254&lt;&gt;"",'Custos e ML'!$B$3,"")</f>
        <v/>
      </c>
      <c r="H254" s="196">
        <f t="shared" si="32"/>
        <v>0</v>
      </c>
      <c r="I254" s="197" t="str">
        <f>IF(E254&lt;&gt;"",'Custos e ML'!$B$7,"")</f>
        <v/>
      </c>
      <c r="J254" s="198">
        <f>H254/(1-SUM('Custos e ML'!$B$5:$B$6,I254))</f>
        <v>0</v>
      </c>
      <c r="K254" s="196">
        <f>SUM(E254:F254)/(1-SUM('Custos e ML'!$B$5:$B$6,I254))</f>
        <v>0</v>
      </c>
      <c r="L254" s="199"/>
      <c r="M254" s="200"/>
      <c r="P254" s="125">
        <f t="shared" si="29"/>
        <v>0</v>
      </c>
      <c r="Q254" s="77">
        <f t="shared" si="30"/>
        <v>0</v>
      </c>
      <c r="R254" s="72" t="str">
        <f t="shared" si="31"/>
        <v/>
      </c>
      <c r="S254" s="116" t="str">
        <f>IF(L254&lt;&gt;"",(L254-(L254*SUM('Custos e ML'!$B$5:$B$6))-H254)/L254,"")</f>
        <v/>
      </c>
      <c r="T254" s="126"/>
    </row>
    <row r="255" spans="2:20">
      <c r="B255" s="216" t="s">
        <v>88</v>
      </c>
      <c r="C255" s="217" t="s">
        <v>220</v>
      </c>
      <c r="D255" s="221" t="s">
        <v>150</v>
      </c>
      <c r="E255" s="195"/>
      <c r="F255" s="195" t="str">
        <f>IF(E255&lt;&gt;"",'Custos e ML'!$B$2,"")</f>
        <v/>
      </c>
      <c r="G255" s="196" t="str">
        <f>IF(E255&lt;&gt;"",'Custos e ML'!$B$3,"")</f>
        <v/>
      </c>
      <c r="H255" s="196">
        <f t="shared" si="32"/>
        <v>0</v>
      </c>
      <c r="I255" s="197" t="str">
        <f>IF(E255&lt;&gt;"",'Custos e ML'!$B$7,"")</f>
        <v/>
      </c>
      <c r="J255" s="198">
        <f>H255/(1-SUM('Custos e ML'!$B$5:$B$6,I255))</f>
        <v>0</v>
      </c>
      <c r="K255" s="196">
        <f>SUM(E255:F255)/(1-SUM('Custos e ML'!$B$5:$B$6,I255))</f>
        <v>0</v>
      </c>
      <c r="L255" s="199"/>
      <c r="M255" s="200"/>
      <c r="P255" s="125">
        <f t="shared" si="29"/>
        <v>0</v>
      </c>
      <c r="Q255" s="77">
        <f t="shared" si="30"/>
        <v>0</v>
      </c>
      <c r="R255" s="72" t="str">
        <f t="shared" si="31"/>
        <v/>
      </c>
      <c r="S255" s="116" t="str">
        <f>IF(L255&lt;&gt;"",(L255-(L255*SUM('Custos e ML'!$B$5:$B$6))-H255)/L255,"")</f>
        <v/>
      </c>
      <c r="T255" s="126"/>
    </row>
    <row r="256" spans="2:20">
      <c r="B256" s="216" t="s">
        <v>218</v>
      </c>
      <c r="C256" s="217" t="s">
        <v>219</v>
      </c>
      <c r="D256" s="221" t="s">
        <v>150</v>
      </c>
      <c r="E256" s="195"/>
      <c r="F256" s="195"/>
      <c r="G256" s="196"/>
      <c r="H256" s="196">
        <f t="shared" si="32"/>
        <v>0</v>
      </c>
      <c r="I256" s="197" t="str">
        <f>IF(E256&lt;&gt;"",'Custos e ML'!$B$7,"")</f>
        <v/>
      </c>
      <c r="J256" s="198">
        <f>H256/(1-SUM('Custos e ML'!$B$5:$B$6,I256))</f>
        <v>0</v>
      </c>
      <c r="K256" s="196">
        <f>SUM(E256:F256)/(1-SUM('Custos e ML'!$B$5:$B$6,I256))</f>
        <v>0</v>
      </c>
      <c r="L256" s="199"/>
      <c r="M256" s="200"/>
      <c r="P256" s="125">
        <f t="shared" si="29"/>
        <v>0</v>
      </c>
      <c r="Q256" s="77">
        <f t="shared" si="30"/>
        <v>0</v>
      </c>
      <c r="R256" s="72" t="str">
        <f t="shared" si="31"/>
        <v/>
      </c>
      <c r="S256" s="116" t="str">
        <f>IF(L256&lt;&gt;"",(L256-(L256*SUM('Custos e ML'!$B$5:$B$6))-H256)/L256,"")</f>
        <v/>
      </c>
      <c r="T256" s="126"/>
    </row>
    <row r="257" spans="2:20">
      <c r="B257" s="216" t="s">
        <v>91</v>
      </c>
      <c r="C257" s="217" t="s">
        <v>199</v>
      </c>
      <c r="D257" s="218" t="s">
        <v>221</v>
      </c>
      <c r="E257" s="195"/>
      <c r="F257" s="195" t="str">
        <f>IF(E257&lt;&gt;"",'Custos e ML'!$B$2,"")</f>
        <v/>
      </c>
      <c r="G257" s="196" t="str">
        <f>IF(E257&lt;&gt;"",'Custos e ML'!$B$3,"")</f>
        <v/>
      </c>
      <c r="H257" s="196">
        <f t="shared" si="32"/>
        <v>0</v>
      </c>
      <c r="I257" s="197" t="str">
        <f>IF(E257&lt;&gt;"",'Custos e ML'!$B$7,"")</f>
        <v/>
      </c>
      <c r="J257" s="198">
        <f>H257/(1-SUM('Custos e ML'!$B$5:$B$6,I257))</f>
        <v>0</v>
      </c>
      <c r="K257" s="196">
        <f>SUM(E257:F257)/(1-SUM('Custos e ML'!$B$5:$B$6,I257))</f>
        <v>0</v>
      </c>
      <c r="L257" s="199"/>
      <c r="M257" s="200"/>
      <c r="P257" s="125">
        <f t="shared" si="29"/>
        <v>0</v>
      </c>
      <c r="Q257" s="77">
        <f t="shared" si="30"/>
        <v>0</v>
      </c>
      <c r="R257" s="72" t="str">
        <f t="shared" si="31"/>
        <v/>
      </c>
      <c r="S257" s="116" t="str">
        <f>IF(L257&lt;&gt;"",(L257-(L257*SUM('Custos e ML'!$B$5:$B$6))-H257)/L257,"")</f>
        <v/>
      </c>
      <c r="T257" s="126"/>
    </row>
    <row r="258" spans="2:20">
      <c r="B258" s="216" t="s">
        <v>91</v>
      </c>
      <c r="C258" s="217" t="s">
        <v>215</v>
      </c>
      <c r="D258" s="218" t="s">
        <v>221</v>
      </c>
      <c r="E258" s="195"/>
      <c r="F258" s="195"/>
      <c r="G258" s="196"/>
      <c r="H258" s="196">
        <f t="shared" si="32"/>
        <v>0</v>
      </c>
      <c r="I258" s="197" t="str">
        <f>IF(E258&lt;&gt;"",'Custos e ML'!$B$7,"")</f>
        <v/>
      </c>
      <c r="J258" s="198">
        <f>H258/(1-SUM('Custos e ML'!$B$5:$B$6,I258))</f>
        <v>0</v>
      </c>
      <c r="K258" s="196">
        <f>SUM(E258:F258)/(1-SUM('Custos e ML'!$B$5:$B$6,I258))</f>
        <v>0</v>
      </c>
      <c r="L258" s="199"/>
      <c r="M258" s="200"/>
      <c r="P258" s="125">
        <f t="shared" si="29"/>
        <v>0</v>
      </c>
      <c r="Q258" s="77">
        <f t="shared" si="30"/>
        <v>0</v>
      </c>
      <c r="R258" s="72" t="str">
        <f t="shared" si="31"/>
        <v/>
      </c>
      <c r="S258" s="116" t="str">
        <f>IF(L258&lt;&gt;"",(L258-(L258*SUM('Custos e ML'!$B$5:$B$6))-H258)/L258,"")</f>
        <v/>
      </c>
      <c r="T258" s="126"/>
    </row>
    <row r="259" spans="2:20">
      <c r="B259" s="216" t="s">
        <v>84</v>
      </c>
      <c r="C259" s="217" t="s">
        <v>143</v>
      </c>
      <c r="D259" s="218" t="s">
        <v>221</v>
      </c>
      <c r="E259" s="195"/>
      <c r="F259" s="195" t="str">
        <f>IF(E259&lt;&gt;"",'Custos e ML'!$B$2,"")</f>
        <v/>
      </c>
      <c r="G259" s="196" t="str">
        <f>IF(E259&lt;&gt;"",'Custos e ML'!$B$3,"")</f>
        <v/>
      </c>
      <c r="H259" s="196">
        <f t="shared" si="32"/>
        <v>0</v>
      </c>
      <c r="I259" s="197" t="str">
        <f>IF(E259&lt;&gt;"",'Custos e ML'!$B$7,"")</f>
        <v/>
      </c>
      <c r="J259" s="198">
        <f>H259/(1-SUM('Custos e ML'!$B$5:$B$6,I259))</f>
        <v>0</v>
      </c>
      <c r="K259" s="196">
        <f>SUM(E259:F259)/(1-SUM('Custos e ML'!$B$5:$B$6,I259))</f>
        <v>0</v>
      </c>
      <c r="L259" s="199"/>
      <c r="M259" s="200"/>
      <c r="P259" s="125">
        <f t="shared" si="29"/>
        <v>0</v>
      </c>
      <c r="Q259" s="77">
        <f t="shared" si="30"/>
        <v>0</v>
      </c>
      <c r="R259" s="72" t="str">
        <f t="shared" si="31"/>
        <v/>
      </c>
      <c r="S259" s="116" t="str">
        <f>IF(L259&lt;&gt;"",(L259-(L259*SUM('Custos e ML'!$B$5:$B$6))-H259)/L259,"")</f>
        <v/>
      </c>
      <c r="T259" s="126"/>
    </row>
    <row r="260" spans="2:20">
      <c r="B260" s="216" t="s">
        <v>88</v>
      </c>
      <c r="C260" s="217" t="s">
        <v>216</v>
      </c>
      <c r="D260" s="218" t="s">
        <v>221</v>
      </c>
      <c r="E260" s="195"/>
      <c r="F260" s="195" t="str">
        <f>IF(E260&lt;&gt;"",'Custos e ML'!$B$2,"")</f>
        <v/>
      </c>
      <c r="G260" s="196" t="str">
        <f>IF(E260&lt;&gt;"",'Custos e ML'!$B$3,"")</f>
        <v/>
      </c>
      <c r="H260" s="196">
        <f t="shared" si="32"/>
        <v>0</v>
      </c>
      <c r="I260" s="197" t="str">
        <f>IF(E260&lt;&gt;"",'Custos e ML'!$B$7,"")</f>
        <v/>
      </c>
      <c r="J260" s="198">
        <f>H260/(1-SUM('Custos e ML'!$B$5:$B$6,I260))</f>
        <v>0</v>
      </c>
      <c r="K260" s="196">
        <f>SUM(E260:F260)/(1-SUM('Custos e ML'!$B$5:$B$6,I260))</f>
        <v>0</v>
      </c>
      <c r="L260" s="199"/>
      <c r="M260" s="200"/>
      <c r="P260" s="125">
        <f t="shared" si="29"/>
        <v>0</v>
      </c>
      <c r="Q260" s="77">
        <f t="shared" si="30"/>
        <v>0</v>
      </c>
      <c r="R260" s="72" t="str">
        <f t="shared" si="31"/>
        <v/>
      </c>
      <c r="S260" s="116" t="str">
        <f>IF(L260&lt;&gt;"",(L260-(L260*SUM('Custos e ML'!$B$5:$B$6))-H260)/L260,"")</f>
        <v/>
      </c>
      <c r="T260" s="126"/>
    </row>
    <row r="261" spans="2:20">
      <c r="B261" s="216" t="s">
        <v>88</v>
      </c>
      <c r="C261" s="217" t="s">
        <v>217</v>
      </c>
      <c r="D261" s="218" t="s">
        <v>221</v>
      </c>
      <c r="E261" s="195"/>
      <c r="F261" s="195"/>
      <c r="G261" s="196"/>
      <c r="H261" s="196">
        <f t="shared" si="32"/>
        <v>0</v>
      </c>
      <c r="I261" s="197" t="str">
        <f>IF(E261&lt;&gt;"",'Custos e ML'!$B$7,"")</f>
        <v/>
      </c>
      <c r="J261" s="198">
        <f>H261/(1-SUM('Custos e ML'!$B$5:$B$6,I261))</f>
        <v>0</v>
      </c>
      <c r="K261" s="196">
        <f>SUM(E261:F261)/(1-SUM('Custos e ML'!$B$5:$B$6,I261))</f>
        <v>0</v>
      </c>
      <c r="L261" s="199"/>
      <c r="M261" s="200"/>
      <c r="P261" s="125">
        <f t="shared" si="29"/>
        <v>0</v>
      </c>
      <c r="Q261" s="77">
        <f t="shared" si="30"/>
        <v>0</v>
      </c>
      <c r="R261" s="72" t="str">
        <f t="shared" si="31"/>
        <v/>
      </c>
      <c r="S261" s="116" t="str">
        <f>IF(L261&lt;&gt;"",(L261-(L261*SUM('Custos e ML'!$B$5:$B$6))-H261)/L261,"")</f>
        <v/>
      </c>
      <c r="T261" s="126"/>
    </row>
    <row r="262" spans="2:20">
      <c r="B262" s="216" t="s">
        <v>88</v>
      </c>
      <c r="C262" s="217" t="s">
        <v>220</v>
      </c>
      <c r="D262" s="218" t="s">
        <v>221</v>
      </c>
      <c r="E262" s="195"/>
      <c r="F262" s="195" t="str">
        <f>IF(E262&lt;&gt;"",'Custos e ML'!$B$2,"")</f>
        <v/>
      </c>
      <c r="G262" s="196" t="str">
        <f>IF(E262&lt;&gt;"",'Custos e ML'!$B$3,"")</f>
        <v/>
      </c>
      <c r="H262" s="196">
        <f t="shared" si="32"/>
        <v>0</v>
      </c>
      <c r="I262" s="197" t="str">
        <f>IF(E262&lt;&gt;"",'Custos e ML'!$B$7,"")</f>
        <v/>
      </c>
      <c r="J262" s="198">
        <f>H262/(1-SUM('Custos e ML'!$B$5:$B$6,I262))</f>
        <v>0</v>
      </c>
      <c r="K262" s="196">
        <f>SUM(E262:F262)/(1-SUM('Custos e ML'!$B$5:$B$6,I262))</f>
        <v>0</v>
      </c>
      <c r="L262" s="199"/>
      <c r="M262" s="200"/>
      <c r="P262" s="125">
        <f t="shared" si="29"/>
        <v>0</v>
      </c>
      <c r="Q262" s="77">
        <f t="shared" si="30"/>
        <v>0</v>
      </c>
      <c r="R262" s="72" t="str">
        <f t="shared" si="31"/>
        <v/>
      </c>
      <c r="S262" s="116" t="str">
        <f>IF(L262&lt;&gt;"",(L262-(L262*SUM('Custos e ML'!$B$5:$B$6))-H262)/L262,"")</f>
        <v/>
      </c>
      <c r="T262" s="126"/>
    </row>
    <row r="263" spans="2:20">
      <c r="B263" s="216" t="s">
        <v>218</v>
      </c>
      <c r="C263" s="217" t="s">
        <v>219</v>
      </c>
      <c r="D263" s="218" t="s">
        <v>221</v>
      </c>
      <c r="E263" s="195"/>
      <c r="F263" s="195"/>
      <c r="G263" s="196"/>
      <c r="H263" s="196">
        <f t="shared" si="32"/>
        <v>0</v>
      </c>
      <c r="I263" s="197" t="str">
        <f>IF(E263&lt;&gt;"",'Custos e ML'!$B$7,"")</f>
        <v/>
      </c>
      <c r="J263" s="198">
        <f>H263/(1-SUM('Custos e ML'!$B$5:$B$6,I263))</f>
        <v>0</v>
      </c>
      <c r="K263" s="196">
        <f>SUM(E263:F263)/(1-SUM('Custos e ML'!$B$5:$B$6,I263))</f>
        <v>0</v>
      </c>
      <c r="L263" s="199"/>
      <c r="M263" s="200"/>
      <c r="P263" s="125">
        <f t="shared" si="29"/>
        <v>0</v>
      </c>
      <c r="Q263" s="77">
        <f t="shared" si="30"/>
        <v>0</v>
      </c>
      <c r="R263" s="72" t="str">
        <f t="shared" si="31"/>
        <v/>
      </c>
      <c r="S263" s="116" t="str">
        <f>IF(L263&lt;&gt;"",(L263-(L263*SUM('Custos e ML'!$B$5:$B$6))-H263)/L263,"")</f>
        <v/>
      </c>
      <c r="T263" s="126"/>
    </row>
    <row r="264" spans="2:20">
      <c r="B264" s="216" t="s">
        <v>91</v>
      </c>
      <c r="C264" s="217" t="s">
        <v>199</v>
      </c>
      <c r="D264" s="221" t="s">
        <v>222</v>
      </c>
      <c r="E264" s="195"/>
      <c r="F264" s="195" t="str">
        <f>IF(E264&lt;&gt;"",'Custos e ML'!$B$2,"")</f>
        <v/>
      </c>
      <c r="G264" s="196" t="str">
        <f>IF(E264&lt;&gt;"",'Custos e ML'!$B$3,"")</f>
        <v/>
      </c>
      <c r="H264" s="196">
        <f t="shared" si="32"/>
        <v>0</v>
      </c>
      <c r="I264" s="197" t="str">
        <f>IF(E264&lt;&gt;"",'Custos e ML'!$B$7,"")</f>
        <v/>
      </c>
      <c r="J264" s="198">
        <f>H264/(1-SUM('Custos e ML'!$B$5:$B$6,I264))</f>
        <v>0</v>
      </c>
      <c r="K264" s="196">
        <f>SUM(E264:F264)/(1-SUM('Custos e ML'!$B$5:$B$6,I264))</f>
        <v>0</v>
      </c>
      <c r="L264" s="199"/>
      <c r="M264" s="200"/>
      <c r="P264" s="125">
        <f t="shared" si="29"/>
        <v>0</v>
      </c>
      <c r="Q264" s="77">
        <f t="shared" si="30"/>
        <v>0</v>
      </c>
      <c r="R264" s="72" t="str">
        <f t="shared" si="31"/>
        <v/>
      </c>
      <c r="S264" s="116" t="str">
        <f>IF(L264&lt;&gt;"",(L264-(L264*SUM('Custos e ML'!$B$5:$B$6))-H264)/L264,"")</f>
        <v/>
      </c>
      <c r="T264" s="126"/>
    </row>
    <row r="265" spans="2:20">
      <c r="B265" s="216" t="s">
        <v>91</v>
      </c>
      <c r="C265" s="217" t="s">
        <v>215</v>
      </c>
      <c r="D265" s="221" t="s">
        <v>222</v>
      </c>
      <c r="E265" s="195"/>
      <c r="F265" s="195" t="str">
        <f>IF(E265&lt;&gt;"",'Custos e ML'!$B$2,"")</f>
        <v/>
      </c>
      <c r="G265" s="196" t="str">
        <f>IF(E265&lt;&gt;"",'Custos e ML'!$B$3,"")</f>
        <v/>
      </c>
      <c r="H265" s="196">
        <f t="shared" si="32"/>
        <v>0</v>
      </c>
      <c r="I265" s="197" t="str">
        <f>IF(E265&lt;&gt;"",'Custos e ML'!$B$7,"")</f>
        <v/>
      </c>
      <c r="J265" s="198">
        <f>H265/(1-SUM('Custos e ML'!$B$5:$B$6,I265))</f>
        <v>0</v>
      </c>
      <c r="K265" s="196">
        <f>SUM(E265:F265)/(1-SUM('Custos e ML'!$B$5:$B$6,I265))</f>
        <v>0</v>
      </c>
      <c r="L265" s="199"/>
      <c r="M265" s="200"/>
      <c r="P265" s="125">
        <f t="shared" si="29"/>
        <v>0</v>
      </c>
      <c r="Q265" s="77">
        <f t="shared" si="30"/>
        <v>0</v>
      </c>
      <c r="R265" s="72" t="str">
        <f t="shared" si="31"/>
        <v/>
      </c>
      <c r="S265" s="116" t="str">
        <f>IF(L265&lt;&gt;"",(L265-(L265*SUM('Custos e ML'!$B$5:$B$6))-H265)/L265,"")</f>
        <v/>
      </c>
      <c r="T265" s="126"/>
    </row>
    <row r="266" spans="2:20">
      <c r="B266" s="216" t="s">
        <v>84</v>
      </c>
      <c r="C266" s="217" t="s">
        <v>143</v>
      </c>
      <c r="D266" s="221" t="s">
        <v>222</v>
      </c>
      <c r="E266" s="195"/>
      <c r="F266" s="195"/>
      <c r="G266" s="196"/>
      <c r="H266" s="196">
        <f t="shared" si="32"/>
        <v>0</v>
      </c>
      <c r="I266" s="197" t="str">
        <f>IF(E266&lt;&gt;"",'Custos e ML'!$B$7,"")</f>
        <v/>
      </c>
      <c r="J266" s="198">
        <f>H266/(1-SUM('Custos e ML'!$B$5:$B$6,I266))</f>
        <v>0</v>
      </c>
      <c r="K266" s="196">
        <f>SUM(E266:F266)/(1-SUM('Custos e ML'!$B$5:$B$6,I266))</f>
        <v>0</v>
      </c>
      <c r="L266" s="199"/>
      <c r="M266" s="200"/>
      <c r="P266" s="125">
        <f t="shared" si="29"/>
        <v>0</v>
      </c>
      <c r="Q266" s="77">
        <f t="shared" si="30"/>
        <v>0</v>
      </c>
      <c r="R266" s="72" t="str">
        <f t="shared" si="31"/>
        <v/>
      </c>
      <c r="S266" s="116" t="str">
        <f>IF(L266&lt;&gt;"",(L266-(L266*SUM('Custos e ML'!$B$5:$B$6))-H266)/L266,"")</f>
        <v/>
      </c>
      <c r="T266" s="126"/>
    </row>
    <row r="267" spans="2:20">
      <c r="B267" s="216" t="s">
        <v>88</v>
      </c>
      <c r="C267" s="217" t="s">
        <v>216</v>
      </c>
      <c r="D267" s="221" t="s">
        <v>222</v>
      </c>
      <c r="E267" s="195"/>
      <c r="F267" s="195" t="str">
        <f>IF(E267&lt;&gt;"",'Custos e ML'!$B$2,"")</f>
        <v/>
      </c>
      <c r="G267" s="196" t="str">
        <f>IF(E267&lt;&gt;"",'Custos e ML'!$B$3,"")</f>
        <v/>
      </c>
      <c r="H267" s="196">
        <f t="shared" si="32"/>
        <v>0</v>
      </c>
      <c r="I267" s="197" t="str">
        <f>IF(E267&lt;&gt;"",'Custos e ML'!$B$7,"")</f>
        <v/>
      </c>
      <c r="J267" s="198">
        <f>H267/(1-SUM('Custos e ML'!$B$5:$B$6,I267))</f>
        <v>0</v>
      </c>
      <c r="K267" s="196">
        <f>SUM(E267:F267)/(1-SUM('Custos e ML'!$B$5:$B$6,I267))</f>
        <v>0</v>
      </c>
      <c r="L267" s="199"/>
      <c r="M267" s="200"/>
      <c r="P267" s="125">
        <f t="shared" si="29"/>
        <v>0</v>
      </c>
      <c r="Q267" s="77">
        <f t="shared" si="30"/>
        <v>0</v>
      </c>
      <c r="R267" s="72" t="str">
        <f t="shared" si="31"/>
        <v/>
      </c>
      <c r="S267" s="116" t="str">
        <f>IF(L267&lt;&gt;"",(L267-(L267*SUM('Custos e ML'!$B$5:$B$6))-H267)/L267,"")</f>
        <v/>
      </c>
      <c r="T267" s="126"/>
    </row>
    <row r="268" spans="2:20">
      <c r="B268" s="216" t="s">
        <v>88</v>
      </c>
      <c r="C268" s="217" t="s">
        <v>217</v>
      </c>
      <c r="D268" s="221" t="s">
        <v>222</v>
      </c>
      <c r="E268" s="195"/>
      <c r="F268" s="195" t="str">
        <f>IF(E268&lt;&gt;"",'Custos e ML'!$B$2,"")</f>
        <v/>
      </c>
      <c r="G268" s="196" t="str">
        <f>IF(E268&lt;&gt;"",'Custos e ML'!$B$3,"")</f>
        <v/>
      </c>
      <c r="H268" s="196">
        <f t="shared" si="32"/>
        <v>0</v>
      </c>
      <c r="I268" s="197" t="str">
        <f>IF(E268&lt;&gt;"",'Custos e ML'!$B$7,"")</f>
        <v/>
      </c>
      <c r="J268" s="198">
        <f>H268/(1-SUM('Custos e ML'!$B$5:$B$6,I268))</f>
        <v>0</v>
      </c>
      <c r="K268" s="196">
        <f>SUM(E268:F268)/(1-SUM('Custos e ML'!$B$5:$B$6,I268))</f>
        <v>0</v>
      </c>
      <c r="L268" s="199"/>
      <c r="M268" s="200"/>
      <c r="P268" s="125">
        <f t="shared" si="29"/>
        <v>0</v>
      </c>
      <c r="Q268" s="77">
        <f t="shared" si="30"/>
        <v>0</v>
      </c>
      <c r="R268" s="72" t="str">
        <f t="shared" si="31"/>
        <v/>
      </c>
      <c r="S268" s="116" t="str">
        <f>IF(L268&lt;&gt;"",(L268-(L268*SUM('Custos e ML'!$B$5:$B$6))-H268)/L268,"")</f>
        <v/>
      </c>
      <c r="T268" s="126"/>
    </row>
    <row r="269" spans="2:20">
      <c r="B269" s="216" t="s">
        <v>88</v>
      </c>
      <c r="C269" s="217" t="s">
        <v>220</v>
      </c>
      <c r="D269" s="221" t="s">
        <v>222</v>
      </c>
      <c r="E269" s="195"/>
      <c r="F269" s="195"/>
      <c r="G269" s="196"/>
      <c r="H269" s="196">
        <f t="shared" si="32"/>
        <v>0</v>
      </c>
      <c r="I269" s="197" t="str">
        <f>IF(E269&lt;&gt;"",'Custos e ML'!$B$7,"")</f>
        <v/>
      </c>
      <c r="J269" s="198">
        <f>H269/(1-SUM('Custos e ML'!$B$5:$B$6,I269))</f>
        <v>0</v>
      </c>
      <c r="K269" s="196">
        <f>SUM(E269:F269)/(1-SUM('Custos e ML'!$B$5:$B$6,I269))</f>
        <v>0</v>
      </c>
      <c r="L269" s="199"/>
      <c r="M269" s="200"/>
      <c r="P269" s="125">
        <f t="shared" si="29"/>
        <v>0</v>
      </c>
      <c r="Q269" s="77">
        <f t="shared" si="30"/>
        <v>0</v>
      </c>
      <c r="R269" s="72" t="str">
        <f t="shared" si="31"/>
        <v/>
      </c>
      <c r="S269" s="116" t="str">
        <f>IF(L269&lt;&gt;"",(L269-(L269*SUM('Custos e ML'!$B$5:$B$6))-H269)/L269,"")</f>
        <v/>
      </c>
      <c r="T269" s="126"/>
    </row>
    <row r="270" spans="2:20">
      <c r="B270" s="216" t="s">
        <v>218</v>
      </c>
      <c r="C270" s="217" t="s">
        <v>219</v>
      </c>
      <c r="D270" s="221" t="s">
        <v>222</v>
      </c>
      <c r="E270" s="195"/>
      <c r="F270" s="195" t="str">
        <f>IF(E270&lt;&gt;"",'Custos e ML'!$B$2,"")</f>
        <v/>
      </c>
      <c r="G270" s="196" t="str">
        <f>IF(E270&lt;&gt;"",'Custos e ML'!$B$3,"")</f>
        <v/>
      </c>
      <c r="H270" s="196">
        <f t="shared" si="32"/>
        <v>0</v>
      </c>
      <c r="I270" s="197" t="str">
        <f>IF(E270&lt;&gt;"",'Custos e ML'!$B$7,"")</f>
        <v/>
      </c>
      <c r="J270" s="198">
        <f>H270/(1-SUM('Custos e ML'!$B$5:$B$6,I270))</f>
        <v>0</v>
      </c>
      <c r="K270" s="196">
        <f>SUM(E270:F270)/(1-SUM('Custos e ML'!$B$5:$B$6,I270))</f>
        <v>0</v>
      </c>
      <c r="L270" s="199"/>
      <c r="M270" s="200"/>
      <c r="P270" s="125">
        <f t="shared" si="29"/>
        <v>0</v>
      </c>
      <c r="Q270" s="77">
        <f t="shared" si="30"/>
        <v>0</v>
      </c>
      <c r="R270" s="72" t="str">
        <f t="shared" si="31"/>
        <v/>
      </c>
      <c r="S270" s="116" t="str">
        <f>IF(L270&lt;&gt;"",(L270-(L270*SUM('Custos e ML'!$B$5:$B$6))-H270)/L270,"")</f>
        <v/>
      </c>
      <c r="T270" s="126"/>
    </row>
    <row r="271" spans="2:20">
      <c r="B271" s="216" t="s">
        <v>91</v>
      </c>
      <c r="C271" s="217" t="s">
        <v>199</v>
      </c>
      <c r="D271" s="221" t="s">
        <v>223</v>
      </c>
      <c r="E271" s="195">
        <v>45</v>
      </c>
      <c r="F271" s="195">
        <f>IF(E271&lt;&gt;"",'Custos e ML'!$B$2,"")</f>
        <v>35</v>
      </c>
      <c r="G271" s="196">
        <f>IF(E271&lt;&gt;"",'Custos e ML'!$B$3,"")</f>
        <v>8.1999999999999993</v>
      </c>
      <c r="H271" s="196">
        <f t="shared" si="32"/>
        <v>88.2</v>
      </c>
      <c r="I271" s="197">
        <f>IF(E271&lt;&gt;"",'Custos e ML'!$B$7,"")</f>
        <v>0.15</v>
      </c>
      <c r="J271" s="198">
        <f>H271/(1-SUM('Custos e ML'!$B$5:$B$6,I271))</f>
        <v>151.91316618661924</v>
      </c>
      <c r="K271" s="196">
        <f>SUM(E271:F271)/(1-SUM('Custos e ML'!$B$5:$B$6,I271))</f>
        <v>137.7897198971603</v>
      </c>
      <c r="L271" s="199">
        <v>175</v>
      </c>
      <c r="M271" s="200" t="s">
        <v>153</v>
      </c>
      <c r="P271" s="125">
        <f t="shared" ref="P271:P327" si="33">J271-H271</f>
        <v>63.713166186619233</v>
      </c>
      <c r="Q271" s="77">
        <f t="shared" ref="Q271:Q327" si="34">L271-H271</f>
        <v>86.8</v>
      </c>
      <c r="R271" s="72">
        <f t="shared" ref="R271:R327" si="35">IFERROR(IF(J271&lt;&gt;"",(L271-J271)/J271,""),"")</f>
        <v>0.15197388345536497</v>
      </c>
      <c r="S271" s="116">
        <f>IF(L271&lt;&gt;"",(L271-(L271*SUM('Custos e ML'!$B$5:$B$6))-H271)/L271,"")</f>
        <v>0.22659483726150395</v>
      </c>
      <c r="T271" s="126"/>
    </row>
    <row r="272" spans="2:20">
      <c r="B272" s="216" t="s">
        <v>91</v>
      </c>
      <c r="C272" s="217" t="s">
        <v>215</v>
      </c>
      <c r="D272" s="218" t="s">
        <v>223</v>
      </c>
      <c r="E272" s="195">
        <v>45</v>
      </c>
      <c r="F272" s="195">
        <f>IF(E272&lt;&gt;"",'Custos e ML'!$B$2,"")</f>
        <v>35</v>
      </c>
      <c r="G272" s="196">
        <f>IF(E272&lt;&gt;"",'Custos e ML'!$B$3,"")</f>
        <v>8.1999999999999993</v>
      </c>
      <c r="H272" s="196">
        <f t="shared" si="32"/>
        <v>88.2</v>
      </c>
      <c r="I272" s="197">
        <f>IF(E272&lt;&gt;"",'Custos e ML'!$B$7,"")</f>
        <v>0.15</v>
      </c>
      <c r="J272" s="198">
        <f>H272/(1-SUM('Custos e ML'!$B$5:$B$6,I272))</f>
        <v>151.91316618661924</v>
      </c>
      <c r="K272" s="196">
        <f>SUM(E272:F272)/(1-SUM('Custos e ML'!$B$5:$B$6,I272))</f>
        <v>137.7897198971603</v>
      </c>
      <c r="L272" s="199">
        <v>175</v>
      </c>
      <c r="M272" s="200" t="s">
        <v>153</v>
      </c>
      <c r="P272" s="125">
        <f t="shared" si="33"/>
        <v>63.713166186619233</v>
      </c>
      <c r="Q272" s="77">
        <f t="shared" si="34"/>
        <v>86.8</v>
      </c>
      <c r="R272" s="72">
        <f t="shared" si="35"/>
        <v>0.15197388345536497</v>
      </c>
      <c r="S272" s="116">
        <f>IF(L272&lt;&gt;"",(L272-(L272*SUM('Custos e ML'!$B$5:$B$6))-H272)/L272,"")</f>
        <v>0.22659483726150395</v>
      </c>
      <c r="T272" s="126"/>
    </row>
    <row r="273" spans="2:20">
      <c r="B273" s="216" t="s">
        <v>84</v>
      </c>
      <c r="C273" s="217" t="s">
        <v>143</v>
      </c>
      <c r="D273" s="221" t="s">
        <v>223</v>
      </c>
      <c r="E273" s="195"/>
      <c r="F273" s="195" t="str">
        <f>IF(E273&lt;&gt;"",'Custos e ML'!$B$2,"")</f>
        <v/>
      </c>
      <c r="G273" s="196" t="str">
        <f>IF(E273&lt;&gt;"",'Custos e ML'!$B$3,"")</f>
        <v/>
      </c>
      <c r="H273" s="196">
        <f t="shared" si="32"/>
        <v>0</v>
      </c>
      <c r="I273" s="197" t="str">
        <f>IF(E273&lt;&gt;"",'Custos e ML'!$B$7,"")</f>
        <v/>
      </c>
      <c r="J273" s="198">
        <f>H273/(1-SUM('Custos e ML'!$B$5:$B$6,I273))</f>
        <v>0</v>
      </c>
      <c r="K273" s="196">
        <f>SUM(E273:F273)/(1-SUM('Custos e ML'!$B$5:$B$6,I273))</f>
        <v>0</v>
      </c>
      <c r="L273" s="199"/>
      <c r="M273" s="200" t="s">
        <v>153</v>
      </c>
      <c r="P273" s="125">
        <f t="shared" si="33"/>
        <v>0</v>
      </c>
      <c r="Q273" s="77">
        <f t="shared" si="34"/>
        <v>0</v>
      </c>
      <c r="R273" s="72" t="str">
        <f t="shared" si="35"/>
        <v/>
      </c>
      <c r="S273" s="116" t="str">
        <f>IF(L273&lt;&gt;"",(L273-(L273*SUM('Custos e ML'!$B$5:$B$6))-H273)/L273,"")</f>
        <v/>
      </c>
      <c r="T273" s="126"/>
    </row>
    <row r="274" spans="2:20">
      <c r="B274" s="216" t="s">
        <v>88</v>
      </c>
      <c r="C274" s="217" t="s">
        <v>216</v>
      </c>
      <c r="D274" s="218" t="s">
        <v>223</v>
      </c>
      <c r="E274" s="195">
        <v>17.760000000000002</v>
      </c>
      <c r="F274" s="195">
        <v>20</v>
      </c>
      <c r="G274" s="196"/>
      <c r="H274" s="196">
        <f t="shared" si="32"/>
        <v>37.760000000000005</v>
      </c>
      <c r="I274" s="197">
        <v>0.1</v>
      </c>
      <c r="J274" s="198">
        <f>H274/(1-SUM('Custos e ML'!$B$5:$B$6,I274))</f>
        <v>59.879970099312999</v>
      </c>
      <c r="K274" s="196">
        <f>SUM(E274:F274)/(1-SUM('Custos e ML'!$B$5:$B$6,I274))</f>
        <v>59.879970099312999</v>
      </c>
      <c r="L274" s="199">
        <v>60</v>
      </c>
      <c r="M274" s="200" t="s">
        <v>180</v>
      </c>
      <c r="P274" s="125">
        <f t="shared" si="33"/>
        <v>22.119970099312994</v>
      </c>
      <c r="Q274" s="77">
        <f t="shared" si="34"/>
        <v>22.239999999999995</v>
      </c>
      <c r="R274" s="72">
        <f t="shared" si="35"/>
        <v>2.004508360440518E-3</v>
      </c>
      <c r="S274" s="116">
        <f>IF(L274&lt;&gt;"",(L274-(L274*SUM('Custos e ML'!$B$5:$B$6))-H274)/L274,"")</f>
        <v>0.10126150392817053</v>
      </c>
      <c r="T274" s="126"/>
    </row>
    <row r="275" spans="2:20">
      <c r="B275" s="216" t="s">
        <v>88</v>
      </c>
      <c r="C275" s="217" t="s">
        <v>217</v>
      </c>
      <c r="D275" s="218" t="s">
        <v>223</v>
      </c>
      <c r="E275" s="195">
        <v>17.760000000000002</v>
      </c>
      <c r="F275" s="195">
        <f>IF(E275&lt;&gt;"",'Custos e ML'!$B$2,"")</f>
        <v>35</v>
      </c>
      <c r="G275" s="196">
        <f>IF(E275&lt;&gt;"",'Custos e ML'!$B$3,"")</f>
        <v>8.1999999999999993</v>
      </c>
      <c r="H275" s="196">
        <f t="shared" si="32"/>
        <v>60.960000000000008</v>
      </c>
      <c r="I275" s="197">
        <v>0.1</v>
      </c>
      <c r="J275" s="198">
        <f>H275/(1-SUM('Custos e ML'!$B$5:$B$6,I275))</f>
        <v>96.670629694229874</v>
      </c>
      <c r="K275" s="196">
        <f>SUM(E275:F275)/(1-SUM('Custos e ML'!$B$5:$B$6,I275))</f>
        <v>83.667034492578225</v>
      </c>
      <c r="L275" s="199">
        <v>100</v>
      </c>
      <c r="M275" s="200" t="s">
        <v>180</v>
      </c>
      <c r="P275" s="125">
        <f t="shared" si="33"/>
        <v>35.710629694229866</v>
      </c>
      <c r="Q275" s="77">
        <f t="shared" si="34"/>
        <v>39.039999999999992</v>
      </c>
      <c r="R275" s="72">
        <f t="shared" si="35"/>
        <v>3.4440349838425144E-2</v>
      </c>
      <c r="S275" s="116">
        <f>IF(L275&lt;&gt;"",(L275-(L275*SUM('Custos e ML'!$B$5:$B$6))-H275)/L275,"")</f>
        <v>0.12099483726150397</v>
      </c>
      <c r="T275" s="126"/>
    </row>
    <row r="276" spans="2:20">
      <c r="B276" s="216" t="s">
        <v>88</v>
      </c>
      <c r="C276" s="217" t="s">
        <v>220</v>
      </c>
      <c r="D276" s="218" t="s">
        <v>223</v>
      </c>
      <c r="E276" s="195">
        <v>17.760000000000002</v>
      </c>
      <c r="F276" s="195">
        <f>IF(E276&lt;&gt;"",'Custos e ML'!$B$2,"")</f>
        <v>35</v>
      </c>
      <c r="G276" s="196">
        <f>IF(E276&lt;&gt;"",'Custos e ML'!$B$3,"")</f>
        <v>8.1999999999999993</v>
      </c>
      <c r="H276" s="196">
        <f t="shared" si="32"/>
        <v>60.960000000000008</v>
      </c>
      <c r="I276" s="197">
        <v>0.15</v>
      </c>
      <c r="J276" s="198">
        <f>H276/(1-SUM('Custos e ML'!$B$5:$B$6,I276))</f>
        <v>104.99576656163616</v>
      </c>
      <c r="K276" s="196">
        <f>SUM(E276:F276)/(1-SUM('Custos e ML'!$B$5:$B$6,I276))</f>
        <v>90.872320272177234</v>
      </c>
      <c r="L276" s="199">
        <v>105</v>
      </c>
      <c r="M276" s="200" t="s">
        <v>180</v>
      </c>
      <c r="P276" s="125">
        <f t="shared" si="33"/>
        <v>44.035766561636152</v>
      </c>
      <c r="Q276" s="77">
        <f t="shared" si="34"/>
        <v>44.039999999999992</v>
      </c>
      <c r="R276" s="72">
        <f t="shared" si="35"/>
        <v>4.0320086251813939E-5</v>
      </c>
      <c r="S276" s="116">
        <f>IF(L276&lt;&gt;"",(L276-(L276*SUM('Custos e ML'!$B$5:$B$6))-H276)/L276,"")</f>
        <v>0.15002340869007535</v>
      </c>
      <c r="T276" s="126"/>
    </row>
    <row r="277" spans="2:20">
      <c r="B277" s="216" t="s">
        <v>218</v>
      </c>
      <c r="C277" s="217" t="s">
        <v>219</v>
      </c>
      <c r="D277" s="221" t="s">
        <v>223</v>
      </c>
      <c r="E277" s="195"/>
      <c r="F277" s="195" t="str">
        <f>IF(E277&lt;&gt;"",'Custos e ML'!$B$2,"")</f>
        <v/>
      </c>
      <c r="G277" s="196" t="str">
        <f>IF(E277&lt;&gt;"",'Custos e ML'!$B$3,"")</f>
        <v/>
      </c>
      <c r="H277" s="196">
        <f t="shared" si="32"/>
        <v>0</v>
      </c>
      <c r="I277" s="197">
        <v>0.15</v>
      </c>
      <c r="J277" s="198">
        <f>H277/(1-SUM('Custos e ML'!$B$5:$B$6,I277))</f>
        <v>0</v>
      </c>
      <c r="K277" s="196">
        <f>SUM(E277:F277)/(1-SUM('Custos e ML'!$B$5:$B$6,I277))</f>
        <v>0</v>
      </c>
      <c r="L277" s="199"/>
      <c r="M277" s="200" t="s">
        <v>153</v>
      </c>
      <c r="P277" s="125">
        <f t="shared" si="33"/>
        <v>0</v>
      </c>
      <c r="Q277" s="77">
        <f t="shared" si="34"/>
        <v>0</v>
      </c>
      <c r="R277" s="72" t="str">
        <f t="shared" si="35"/>
        <v/>
      </c>
      <c r="S277" s="116" t="str">
        <f>IF(L277&lt;&gt;"",(L277-(L277*SUM('Custos e ML'!$B$5:$B$6))-H277)/L277,"")</f>
        <v/>
      </c>
      <c r="T277" s="126"/>
    </row>
    <row r="278" spans="2:20">
      <c r="B278" s="216" t="s">
        <v>91</v>
      </c>
      <c r="C278" s="217" t="s">
        <v>199</v>
      </c>
      <c r="D278" s="221" t="s">
        <v>145</v>
      </c>
      <c r="E278" s="195"/>
      <c r="F278" s="195" t="str">
        <f>IF(E278&lt;&gt;"",'Custos e ML'!$B$2,"")</f>
        <v/>
      </c>
      <c r="G278" s="196" t="str">
        <f>IF(E278&lt;&gt;"",'Custos e ML'!$B$3,"")</f>
        <v/>
      </c>
      <c r="H278" s="196">
        <f t="shared" si="32"/>
        <v>0</v>
      </c>
      <c r="I278" s="197" t="str">
        <f>IF(E278&lt;&gt;"",'Custos e ML'!$B$7,"")</f>
        <v/>
      </c>
      <c r="J278" s="198">
        <f>H278/(1-SUM('Custos e ML'!$B$5:$B$6,I278))</f>
        <v>0</v>
      </c>
      <c r="K278" s="196">
        <f>SUM(E278:F278)/(1-SUM('Custos e ML'!$B$5:$B$6,I278))</f>
        <v>0</v>
      </c>
      <c r="L278" s="199"/>
      <c r="M278" s="200"/>
      <c r="P278" s="125">
        <f t="shared" si="33"/>
        <v>0</v>
      </c>
      <c r="Q278" s="77">
        <f t="shared" si="34"/>
        <v>0</v>
      </c>
      <c r="R278" s="72" t="str">
        <f t="shared" si="35"/>
        <v/>
      </c>
      <c r="S278" s="116" t="str">
        <f>IF(L278&lt;&gt;"",(L278-(L278*SUM('Custos e ML'!$B$5:$B$6))-H278)/L278,"")</f>
        <v/>
      </c>
      <c r="T278" s="126"/>
    </row>
    <row r="279" spans="2:20">
      <c r="B279" s="216" t="s">
        <v>91</v>
      </c>
      <c r="C279" s="217" t="s">
        <v>215</v>
      </c>
      <c r="D279" s="221" t="s">
        <v>145</v>
      </c>
      <c r="E279" s="195"/>
      <c r="F279" s="195" t="str">
        <f>IF(E279&lt;&gt;"",'Custos e ML'!$B$2,"")</f>
        <v/>
      </c>
      <c r="G279" s="196" t="str">
        <f>IF(E279&lt;&gt;"",'Custos e ML'!$B$3,"")</f>
        <v/>
      </c>
      <c r="H279" s="196">
        <f t="shared" si="32"/>
        <v>0</v>
      </c>
      <c r="I279" s="197" t="str">
        <f>IF(E279&lt;&gt;"",'Custos e ML'!$B$7,"")</f>
        <v/>
      </c>
      <c r="J279" s="198">
        <f>H279/(1-SUM('Custos e ML'!$B$5:$B$6,I279))</f>
        <v>0</v>
      </c>
      <c r="K279" s="196">
        <f>SUM(E279:F279)/(1-SUM('Custos e ML'!$B$5:$B$6,I279))</f>
        <v>0</v>
      </c>
      <c r="L279" s="199"/>
      <c r="M279" s="200"/>
      <c r="P279" s="125">
        <f t="shared" si="33"/>
        <v>0</v>
      </c>
      <c r="Q279" s="77">
        <f t="shared" si="34"/>
        <v>0</v>
      </c>
      <c r="R279" s="72" t="str">
        <f t="shared" si="35"/>
        <v/>
      </c>
      <c r="S279" s="116" t="str">
        <f>IF(L279&lt;&gt;"",(L279-(L279*SUM('Custos e ML'!$B$5:$B$6))-H279)/L279,"")</f>
        <v/>
      </c>
      <c r="T279" s="126"/>
    </row>
    <row r="280" spans="2:20">
      <c r="B280" s="216" t="s">
        <v>84</v>
      </c>
      <c r="C280" s="217" t="s">
        <v>143</v>
      </c>
      <c r="D280" s="221" t="s">
        <v>145</v>
      </c>
      <c r="E280" s="195"/>
      <c r="F280" s="195"/>
      <c r="G280" s="196"/>
      <c r="H280" s="196">
        <f t="shared" si="32"/>
        <v>0</v>
      </c>
      <c r="I280" s="197" t="str">
        <f>IF(E280&lt;&gt;"",'Custos e ML'!$B$7,"")</f>
        <v/>
      </c>
      <c r="J280" s="198">
        <f>H280/(1-SUM('Custos e ML'!$B$5:$B$6,I280))</f>
        <v>0</v>
      </c>
      <c r="K280" s="196">
        <f>SUM(E280:F280)/(1-SUM('Custos e ML'!$B$5:$B$6,I280))</f>
        <v>0</v>
      </c>
      <c r="L280" s="199"/>
      <c r="M280" s="200"/>
      <c r="P280" s="125">
        <f t="shared" si="33"/>
        <v>0</v>
      </c>
      <c r="Q280" s="77">
        <f t="shared" si="34"/>
        <v>0</v>
      </c>
      <c r="R280" s="72" t="str">
        <f t="shared" si="35"/>
        <v/>
      </c>
      <c r="S280" s="116" t="str">
        <f>IF(L280&lt;&gt;"",(L280-(L280*SUM('Custos e ML'!$B$5:$B$6))-H280)/L280,"")</f>
        <v/>
      </c>
      <c r="T280" s="126"/>
    </row>
    <row r="281" spans="2:20">
      <c r="B281" s="216" t="s">
        <v>88</v>
      </c>
      <c r="C281" s="217" t="s">
        <v>216</v>
      </c>
      <c r="D281" s="221" t="s">
        <v>145</v>
      </c>
      <c r="E281" s="195"/>
      <c r="F281" s="195" t="str">
        <f>IF(E281&lt;&gt;"",'Custos e ML'!$B$2,"")</f>
        <v/>
      </c>
      <c r="G281" s="196" t="str">
        <f>IF(E281&lt;&gt;"",'Custos e ML'!$B$3,"")</f>
        <v/>
      </c>
      <c r="H281" s="196">
        <f t="shared" si="32"/>
        <v>0</v>
      </c>
      <c r="I281" s="197" t="str">
        <f>IF(E281&lt;&gt;"",'Custos e ML'!$B$7,"")</f>
        <v/>
      </c>
      <c r="J281" s="198">
        <f>H281/(1-SUM('Custos e ML'!$B$5:$B$6,I281))</f>
        <v>0</v>
      </c>
      <c r="K281" s="196">
        <f>SUM(E281:F281)/(1-SUM('Custos e ML'!$B$5:$B$6,I281))</f>
        <v>0</v>
      </c>
      <c r="L281" s="199"/>
      <c r="M281" s="200"/>
      <c r="P281" s="125">
        <f t="shared" si="33"/>
        <v>0</v>
      </c>
      <c r="Q281" s="77">
        <f t="shared" si="34"/>
        <v>0</v>
      </c>
      <c r="R281" s="72" t="str">
        <f t="shared" si="35"/>
        <v/>
      </c>
      <c r="S281" s="116" t="str">
        <f>IF(L281&lt;&gt;"",(L281-(L281*SUM('Custos e ML'!$B$5:$B$6))-H281)/L281,"")</f>
        <v/>
      </c>
      <c r="T281" s="126"/>
    </row>
    <row r="282" spans="2:20">
      <c r="B282" s="216" t="s">
        <v>88</v>
      </c>
      <c r="C282" s="217" t="s">
        <v>217</v>
      </c>
      <c r="D282" s="221" t="s">
        <v>145</v>
      </c>
      <c r="E282" s="195"/>
      <c r="F282" s="195" t="str">
        <f>IF(E282&lt;&gt;"",'Custos e ML'!$B$2,"")</f>
        <v/>
      </c>
      <c r="G282" s="196" t="str">
        <f>IF(E282&lt;&gt;"",'Custos e ML'!$B$3,"")</f>
        <v/>
      </c>
      <c r="H282" s="196">
        <f t="shared" si="32"/>
        <v>0</v>
      </c>
      <c r="I282" s="197" t="str">
        <f>IF(E282&lt;&gt;"",'Custos e ML'!$B$7,"")</f>
        <v/>
      </c>
      <c r="J282" s="198">
        <f>H282/(1-SUM('Custos e ML'!$B$5:$B$6,I282))</f>
        <v>0</v>
      </c>
      <c r="K282" s="196">
        <f>SUM(E282:F282)/(1-SUM('Custos e ML'!$B$5:$B$6,I282))</f>
        <v>0</v>
      </c>
      <c r="L282" s="199"/>
      <c r="M282" s="200"/>
      <c r="P282" s="125">
        <f t="shared" si="33"/>
        <v>0</v>
      </c>
      <c r="Q282" s="77">
        <f t="shared" si="34"/>
        <v>0</v>
      </c>
      <c r="R282" s="72" t="str">
        <f t="shared" si="35"/>
        <v/>
      </c>
      <c r="S282" s="116" t="str">
        <f>IF(L282&lt;&gt;"",(L282-(L282*SUM('Custos e ML'!$B$5:$B$6))-H282)/L282,"")</f>
        <v/>
      </c>
      <c r="T282" s="126"/>
    </row>
    <row r="283" spans="2:20">
      <c r="B283" s="216" t="s">
        <v>88</v>
      </c>
      <c r="C283" s="217" t="s">
        <v>220</v>
      </c>
      <c r="D283" s="221" t="s">
        <v>145</v>
      </c>
      <c r="E283" s="195"/>
      <c r="F283" s="195" t="str">
        <f>IF(E283&lt;&gt;"",'Custos e ML'!$B$2,"")</f>
        <v/>
      </c>
      <c r="G283" s="196" t="str">
        <f>IF(E283&lt;&gt;"",'Custos e ML'!$B$3,"")</f>
        <v/>
      </c>
      <c r="H283" s="196">
        <f t="shared" si="32"/>
        <v>0</v>
      </c>
      <c r="I283" s="197" t="str">
        <f>IF(E283&lt;&gt;"",'Custos e ML'!$B$7,"")</f>
        <v/>
      </c>
      <c r="J283" s="198">
        <f>H283/(1-SUM('Custos e ML'!$B$5:$B$6,I283))</f>
        <v>0</v>
      </c>
      <c r="K283" s="196">
        <f>SUM(E283:F283)/(1-SUM('Custos e ML'!$B$5:$B$6,I283))</f>
        <v>0</v>
      </c>
      <c r="L283" s="199"/>
      <c r="M283" s="200"/>
      <c r="P283" s="125">
        <f t="shared" si="33"/>
        <v>0</v>
      </c>
      <c r="Q283" s="77">
        <f t="shared" si="34"/>
        <v>0</v>
      </c>
      <c r="R283" s="72" t="str">
        <f t="shared" si="35"/>
        <v/>
      </c>
      <c r="S283" s="116" t="str">
        <f>IF(L283&lt;&gt;"",(L283-(L283*SUM('Custos e ML'!$B$5:$B$6))-H283)/L283,"")</f>
        <v/>
      </c>
      <c r="T283" s="126"/>
    </row>
    <row r="284" spans="2:20">
      <c r="B284" s="216" t="s">
        <v>218</v>
      </c>
      <c r="C284" s="217" t="s">
        <v>219</v>
      </c>
      <c r="D284" s="221" t="s">
        <v>145</v>
      </c>
      <c r="E284" s="195"/>
      <c r="F284" s="195"/>
      <c r="G284" s="196"/>
      <c r="H284" s="196">
        <f t="shared" si="32"/>
        <v>0</v>
      </c>
      <c r="I284" s="197" t="str">
        <f>IF(E284&lt;&gt;"",'Custos e ML'!$B$7,"")</f>
        <v/>
      </c>
      <c r="J284" s="198">
        <f>H284/(1-SUM('Custos e ML'!$B$5:$B$6,I284))</f>
        <v>0</v>
      </c>
      <c r="K284" s="196">
        <f>SUM(E284:F284)/(1-SUM('Custos e ML'!$B$5:$B$6,I284))</f>
        <v>0</v>
      </c>
      <c r="L284" s="199"/>
      <c r="M284" s="200"/>
      <c r="P284" s="125">
        <f t="shared" si="33"/>
        <v>0</v>
      </c>
      <c r="Q284" s="77">
        <f t="shared" si="34"/>
        <v>0</v>
      </c>
      <c r="R284" s="72" t="str">
        <f t="shared" si="35"/>
        <v/>
      </c>
      <c r="S284" s="116" t="str">
        <f>IF(L284&lt;&gt;"",(L284-(L284*SUM('Custos e ML'!$B$5:$B$6))-H284)/L284,"")</f>
        <v/>
      </c>
      <c r="T284" s="126"/>
    </row>
    <row r="285" spans="2:20">
      <c r="B285" s="216" t="s">
        <v>91</v>
      </c>
      <c r="C285" s="217" t="s">
        <v>199</v>
      </c>
      <c r="D285" s="221" t="s">
        <v>224</v>
      </c>
      <c r="E285" s="195"/>
      <c r="F285" s="195" t="str">
        <f>IF(E285&lt;&gt;"",'Custos e ML'!$B$2,"")</f>
        <v/>
      </c>
      <c r="G285" s="196" t="str">
        <f>IF(E285&lt;&gt;"",'Custos e ML'!$B$3,"")</f>
        <v/>
      </c>
      <c r="H285" s="196">
        <f t="shared" si="32"/>
        <v>0</v>
      </c>
      <c r="I285" s="197" t="str">
        <f>IF(E285&lt;&gt;"",'Custos e ML'!$B$7,"")</f>
        <v/>
      </c>
      <c r="J285" s="198">
        <f>H285/(1-SUM('Custos e ML'!$B$5:$B$6,I285))</f>
        <v>0</v>
      </c>
      <c r="K285" s="196">
        <f>SUM(E285:F285)/(1-SUM('Custos e ML'!$B$5:$B$6,I285))</f>
        <v>0</v>
      </c>
      <c r="L285" s="199"/>
      <c r="M285" s="200"/>
      <c r="P285" s="125">
        <f t="shared" si="33"/>
        <v>0</v>
      </c>
      <c r="Q285" s="77">
        <f t="shared" si="34"/>
        <v>0</v>
      </c>
      <c r="R285" s="72" t="str">
        <f t="shared" si="35"/>
        <v/>
      </c>
      <c r="S285" s="116" t="str">
        <f>IF(L285&lt;&gt;"",(L285-(L285*SUM('Custos e ML'!$B$5:$B$6))-H285)/L285,"")</f>
        <v/>
      </c>
      <c r="T285" s="126"/>
    </row>
    <row r="286" spans="2:20">
      <c r="B286" s="216" t="s">
        <v>91</v>
      </c>
      <c r="C286" s="217" t="s">
        <v>215</v>
      </c>
      <c r="D286" s="221" t="s">
        <v>224</v>
      </c>
      <c r="E286" s="195"/>
      <c r="F286" s="195" t="str">
        <f>IF(E286&lt;&gt;"",'Custos e ML'!$B$2,"")</f>
        <v/>
      </c>
      <c r="G286" s="196" t="str">
        <f>IF(E286&lt;&gt;"",'Custos e ML'!$B$3,"")</f>
        <v/>
      </c>
      <c r="H286" s="196">
        <f t="shared" si="32"/>
        <v>0</v>
      </c>
      <c r="I286" s="197" t="str">
        <f>IF(E286&lt;&gt;"",'Custos e ML'!$B$7,"")</f>
        <v/>
      </c>
      <c r="J286" s="198">
        <f>H286/(1-SUM('Custos e ML'!$B$5:$B$6,I286))</f>
        <v>0</v>
      </c>
      <c r="K286" s="196">
        <f>SUM(E286:F286)/(1-SUM('Custos e ML'!$B$5:$B$6,I286))</f>
        <v>0</v>
      </c>
      <c r="L286" s="199"/>
      <c r="M286" s="200"/>
      <c r="P286" s="125">
        <f t="shared" si="33"/>
        <v>0</v>
      </c>
      <c r="Q286" s="77">
        <f t="shared" si="34"/>
        <v>0</v>
      </c>
      <c r="R286" s="72" t="str">
        <f t="shared" si="35"/>
        <v/>
      </c>
      <c r="S286" s="116" t="str">
        <f>IF(L286&lt;&gt;"",(L286-(L286*SUM('Custos e ML'!$B$5:$B$6))-H286)/L286,"")</f>
        <v/>
      </c>
      <c r="T286" s="126"/>
    </row>
    <row r="287" spans="2:20">
      <c r="B287" s="216" t="s">
        <v>84</v>
      </c>
      <c r="C287" s="217" t="s">
        <v>143</v>
      </c>
      <c r="D287" s="221" t="s">
        <v>224</v>
      </c>
      <c r="E287" s="195"/>
      <c r="F287" s="195"/>
      <c r="G287" s="196"/>
      <c r="H287" s="196">
        <f t="shared" si="32"/>
        <v>0</v>
      </c>
      <c r="I287" s="197" t="str">
        <f>IF(E287&lt;&gt;"",'Custos e ML'!$B$7,"")</f>
        <v/>
      </c>
      <c r="J287" s="198">
        <f>H287/(1-SUM('Custos e ML'!$B$5:$B$6,I287))</f>
        <v>0</v>
      </c>
      <c r="K287" s="196">
        <f>SUM(E287:F287)/(1-SUM('Custos e ML'!$B$5:$B$6,I287))</f>
        <v>0</v>
      </c>
      <c r="L287" s="199"/>
      <c r="M287" s="200"/>
      <c r="P287" s="125">
        <f t="shared" si="33"/>
        <v>0</v>
      </c>
      <c r="Q287" s="77">
        <f t="shared" si="34"/>
        <v>0</v>
      </c>
      <c r="R287" s="72" t="str">
        <f t="shared" si="35"/>
        <v/>
      </c>
      <c r="S287" s="116" t="str">
        <f>IF(L287&lt;&gt;"",(L287-(L287*SUM('Custos e ML'!$B$5:$B$6))-H287)/L287,"")</f>
        <v/>
      </c>
      <c r="T287" s="126"/>
    </row>
    <row r="288" spans="2:20">
      <c r="B288" s="216" t="s">
        <v>88</v>
      </c>
      <c r="C288" s="217" t="s">
        <v>216</v>
      </c>
      <c r="D288" s="221" t="s">
        <v>224</v>
      </c>
      <c r="E288" s="195"/>
      <c r="F288" s="195" t="str">
        <f>IF(E288&lt;&gt;"",'Custos e ML'!$B$2,"")</f>
        <v/>
      </c>
      <c r="G288" s="196" t="str">
        <f>IF(E288&lt;&gt;"",'Custos e ML'!$B$3,"")</f>
        <v/>
      </c>
      <c r="H288" s="196">
        <f t="shared" si="32"/>
        <v>0</v>
      </c>
      <c r="I288" s="197" t="str">
        <f>IF(E288&lt;&gt;"",'Custos e ML'!$B$7,"")</f>
        <v/>
      </c>
      <c r="J288" s="198">
        <f>H288/(1-SUM('Custos e ML'!$B$5:$B$6,I288))</f>
        <v>0</v>
      </c>
      <c r="K288" s="196">
        <f>SUM(E288:F288)/(1-SUM('Custos e ML'!$B$5:$B$6,I288))</f>
        <v>0</v>
      </c>
      <c r="L288" s="199"/>
      <c r="M288" s="200"/>
      <c r="P288" s="125">
        <f t="shared" si="33"/>
        <v>0</v>
      </c>
      <c r="Q288" s="77">
        <f t="shared" si="34"/>
        <v>0</v>
      </c>
      <c r="R288" s="72" t="str">
        <f t="shared" si="35"/>
        <v/>
      </c>
      <c r="S288" s="116" t="str">
        <f>IF(L288&lt;&gt;"",(L288-(L288*SUM('Custos e ML'!$B$5:$B$6))-H288)/L288,"")</f>
        <v/>
      </c>
      <c r="T288" s="126"/>
    </row>
    <row r="289" spans="2:20">
      <c r="B289" s="216" t="s">
        <v>88</v>
      </c>
      <c r="C289" s="217" t="s">
        <v>217</v>
      </c>
      <c r="D289" s="221" t="s">
        <v>224</v>
      </c>
      <c r="E289" s="195"/>
      <c r="F289" s="195" t="str">
        <f>IF(E289&lt;&gt;"",'Custos e ML'!$B$2,"")</f>
        <v/>
      </c>
      <c r="G289" s="196" t="str">
        <f>IF(E289&lt;&gt;"",'Custos e ML'!$B$3,"")</f>
        <v/>
      </c>
      <c r="H289" s="196">
        <f t="shared" si="32"/>
        <v>0</v>
      </c>
      <c r="I289" s="197" t="str">
        <f>IF(E289&lt;&gt;"",'Custos e ML'!$B$7,"")</f>
        <v/>
      </c>
      <c r="J289" s="198">
        <f>H289/(1-SUM('Custos e ML'!$B$5:$B$6,I289))</f>
        <v>0</v>
      </c>
      <c r="K289" s="196">
        <f>SUM(E289:F289)/(1-SUM('Custos e ML'!$B$5:$B$6,I289))</f>
        <v>0</v>
      </c>
      <c r="L289" s="199"/>
      <c r="M289" s="200"/>
      <c r="P289" s="125">
        <f t="shared" si="33"/>
        <v>0</v>
      </c>
      <c r="Q289" s="77">
        <f t="shared" si="34"/>
        <v>0</v>
      </c>
      <c r="R289" s="72" t="str">
        <f t="shared" si="35"/>
        <v/>
      </c>
      <c r="S289" s="116" t="str">
        <f>IF(L289&lt;&gt;"",(L289-(L289*SUM('Custos e ML'!$B$5:$B$6))-H289)/L289,"")</f>
        <v/>
      </c>
      <c r="T289" s="126"/>
    </row>
    <row r="290" spans="2:20">
      <c r="B290" s="216" t="s">
        <v>88</v>
      </c>
      <c r="C290" s="217" t="s">
        <v>220</v>
      </c>
      <c r="D290" s="221" t="s">
        <v>224</v>
      </c>
      <c r="E290" s="195"/>
      <c r="F290" s="195" t="str">
        <f>IF(E290&lt;&gt;"",'Custos e ML'!$B$2,"")</f>
        <v/>
      </c>
      <c r="G290" s="196" t="str">
        <f>IF(E290&lt;&gt;"",'Custos e ML'!$B$3,"")</f>
        <v/>
      </c>
      <c r="H290" s="196">
        <f t="shared" si="32"/>
        <v>0</v>
      </c>
      <c r="I290" s="197" t="str">
        <f>IF(E290&lt;&gt;"",'Custos e ML'!$B$7,"")</f>
        <v/>
      </c>
      <c r="J290" s="198">
        <f>H290/(1-SUM('Custos e ML'!$B$5:$B$6,I290))</f>
        <v>0</v>
      </c>
      <c r="K290" s="196">
        <f>SUM(E290:F290)/(1-SUM('Custos e ML'!$B$5:$B$6,I290))</f>
        <v>0</v>
      </c>
      <c r="L290" s="199"/>
      <c r="M290" s="200"/>
      <c r="P290" s="125">
        <f t="shared" si="33"/>
        <v>0</v>
      </c>
      <c r="Q290" s="77">
        <f t="shared" si="34"/>
        <v>0</v>
      </c>
      <c r="R290" s="72" t="str">
        <f t="shared" si="35"/>
        <v/>
      </c>
      <c r="S290" s="116" t="str">
        <f>IF(L290&lt;&gt;"",(L290-(L290*SUM('Custos e ML'!$B$5:$B$6))-H290)/L290,"")</f>
        <v/>
      </c>
      <c r="T290" s="126"/>
    </row>
    <row r="291" spans="2:20">
      <c r="B291" s="216" t="s">
        <v>218</v>
      </c>
      <c r="C291" s="217" t="s">
        <v>219</v>
      </c>
      <c r="D291" s="221" t="s">
        <v>224</v>
      </c>
      <c r="E291" s="195"/>
      <c r="F291" s="195"/>
      <c r="G291" s="196"/>
      <c r="H291" s="196">
        <f t="shared" si="32"/>
        <v>0</v>
      </c>
      <c r="I291" s="197" t="str">
        <f>IF(E291&lt;&gt;"",'Custos e ML'!$B$7,"")</f>
        <v/>
      </c>
      <c r="J291" s="198">
        <f>H291/(1-SUM('Custos e ML'!$B$5:$B$6,I291))</f>
        <v>0</v>
      </c>
      <c r="K291" s="196">
        <f>SUM(E291:F291)/(1-SUM('Custos e ML'!$B$5:$B$6,I291))</f>
        <v>0</v>
      </c>
      <c r="L291" s="199"/>
      <c r="M291" s="200"/>
      <c r="P291" s="125">
        <f t="shared" si="33"/>
        <v>0</v>
      </c>
      <c r="Q291" s="77">
        <f t="shared" si="34"/>
        <v>0</v>
      </c>
      <c r="R291" s="72" t="str">
        <f t="shared" si="35"/>
        <v/>
      </c>
      <c r="S291" s="116" t="str">
        <f>IF(L291&lt;&gt;"",(L291-(L291*SUM('Custos e ML'!$B$5:$B$6))-H291)/L291,"")</f>
        <v/>
      </c>
      <c r="T291" s="126"/>
    </row>
    <row r="292" spans="2:20">
      <c r="B292" s="216" t="s">
        <v>91</v>
      </c>
      <c r="C292" s="217" t="s">
        <v>199</v>
      </c>
      <c r="D292" s="221" t="s">
        <v>151</v>
      </c>
      <c r="E292" s="195"/>
      <c r="F292" s="195" t="str">
        <f>IF(E292&lt;&gt;"",'Custos e ML'!$B$2,"")</f>
        <v/>
      </c>
      <c r="G292" s="196" t="str">
        <f>IF(E292&lt;&gt;"",'Custos e ML'!$B$3,"")</f>
        <v/>
      </c>
      <c r="H292" s="196">
        <f t="shared" ref="H292:H319" si="36">SUM(E292:G292)</f>
        <v>0</v>
      </c>
      <c r="I292" s="197" t="str">
        <f>IF(E292&lt;&gt;"",'Custos e ML'!$B$7,"")</f>
        <v/>
      </c>
      <c r="J292" s="198">
        <f>H292/(1-SUM('Custos e ML'!$B$5:$B$6,I292))</f>
        <v>0</v>
      </c>
      <c r="K292" s="196">
        <f>SUM(E292:F292)/(1-SUM('Custos e ML'!$B$5:$B$6,I292))</f>
        <v>0</v>
      </c>
      <c r="L292" s="199"/>
      <c r="M292" s="200"/>
      <c r="P292" s="125">
        <f t="shared" si="33"/>
        <v>0</v>
      </c>
      <c r="Q292" s="77">
        <f t="shared" si="34"/>
        <v>0</v>
      </c>
      <c r="R292" s="72" t="str">
        <f t="shared" si="35"/>
        <v/>
      </c>
      <c r="S292" s="116" t="str">
        <f>IF(L292&lt;&gt;"",(L292-(L292*SUM('Custos e ML'!$B$5:$B$6))-H292)/L292,"")</f>
        <v/>
      </c>
      <c r="T292" s="126"/>
    </row>
    <row r="293" spans="2:20">
      <c r="B293" s="216" t="s">
        <v>91</v>
      </c>
      <c r="C293" s="217" t="s">
        <v>215</v>
      </c>
      <c r="D293" s="221" t="s">
        <v>151</v>
      </c>
      <c r="E293" s="195"/>
      <c r="F293" s="195" t="str">
        <f>IF(E293&lt;&gt;"",'Custos e ML'!$B$2,"")</f>
        <v/>
      </c>
      <c r="G293" s="196" t="str">
        <f>IF(E293&lt;&gt;"",'Custos e ML'!$B$3,"")</f>
        <v/>
      </c>
      <c r="H293" s="196">
        <f t="shared" si="36"/>
        <v>0</v>
      </c>
      <c r="I293" s="197" t="str">
        <f>IF(E293&lt;&gt;"",'Custos e ML'!$B$7,"")</f>
        <v/>
      </c>
      <c r="J293" s="198">
        <f>H293/(1-SUM('Custos e ML'!$B$5:$B$6,I293))</f>
        <v>0</v>
      </c>
      <c r="K293" s="196">
        <f>SUM(E293:F293)/(1-SUM('Custos e ML'!$B$5:$B$6,I293))</f>
        <v>0</v>
      </c>
      <c r="L293" s="199"/>
      <c r="M293" s="200"/>
      <c r="P293" s="125">
        <f t="shared" si="33"/>
        <v>0</v>
      </c>
      <c r="Q293" s="77">
        <f t="shared" si="34"/>
        <v>0</v>
      </c>
      <c r="R293" s="72" t="str">
        <f t="shared" si="35"/>
        <v/>
      </c>
      <c r="S293" s="116" t="str">
        <f>IF(L293&lt;&gt;"",(L293-(L293*SUM('Custos e ML'!$B$5:$B$6))-H293)/L293,"")</f>
        <v/>
      </c>
      <c r="T293" s="126"/>
    </row>
    <row r="294" spans="2:20">
      <c r="B294" s="216" t="s">
        <v>84</v>
      </c>
      <c r="C294" s="217" t="s">
        <v>143</v>
      </c>
      <c r="D294" s="221" t="s">
        <v>151</v>
      </c>
      <c r="E294" s="195"/>
      <c r="F294" s="195" t="str">
        <f>IF(E294&lt;&gt;"",'Custos e ML'!$B$2,"")</f>
        <v/>
      </c>
      <c r="G294" s="196" t="str">
        <f>IF(E294&lt;&gt;"",'Custos e ML'!$B$3,"")</f>
        <v/>
      </c>
      <c r="H294" s="196">
        <f t="shared" si="36"/>
        <v>0</v>
      </c>
      <c r="I294" s="197" t="str">
        <f>IF(E294&lt;&gt;"",'Custos e ML'!$B$7,"")</f>
        <v/>
      </c>
      <c r="J294" s="198">
        <f>H294/(1-SUM('Custos e ML'!$B$5:$B$6,I294))</f>
        <v>0</v>
      </c>
      <c r="K294" s="196">
        <f>SUM(E294:F294)/(1-SUM('Custos e ML'!$B$5:$B$6,I294))</f>
        <v>0</v>
      </c>
      <c r="L294" s="199"/>
      <c r="M294" s="200"/>
      <c r="P294" s="125">
        <f t="shared" si="33"/>
        <v>0</v>
      </c>
      <c r="Q294" s="77">
        <f t="shared" si="34"/>
        <v>0</v>
      </c>
      <c r="R294" s="72" t="str">
        <f t="shared" si="35"/>
        <v/>
      </c>
      <c r="S294" s="116" t="str">
        <f>IF(L294&lt;&gt;"",(L294-(L294*SUM('Custos e ML'!$B$5:$B$6))-H294)/L294,"")</f>
        <v/>
      </c>
      <c r="T294" s="126"/>
    </row>
    <row r="295" spans="2:20">
      <c r="B295" s="216" t="s">
        <v>88</v>
      </c>
      <c r="C295" s="217" t="s">
        <v>216</v>
      </c>
      <c r="D295" s="221" t="s">
        <v>151</v>
      </c>
      <c r="E295" s="195"/>
      <c r="F295" s="195" t="str">
        <f>IF(E295&lt;&gt;"",'Custos e ML'!$B$2,"")</f>
        <v/>
      </c>
      <c r="G295" s="196" t="str">
        <f>IF(E295&lt;&gt;"",'Custos e ML'!$B$3,"")</f>
        <v/>
      </c>
      <c r="H295" s="196">
        <f t="shared" si="36"/>
        <v>0</v>
      </c>
      <c r="I295" s="197" t="str">
        <f>IF(E295&lt;&gt;"",'Custos e ML'!$B$7,"")</f>
        <v/>
      </c>
      <c r="J295" s="198">
        <f>H295/(1-SUM('Custos e ML'!$B$5:$B$6,I295))</f>
        <v>0</v>
      </c>
      <c r="K295" s="196">
        <f>SUM(E295:F295)/(1-SUM('Custos e ML'!$B$5:$B$6,I295))</f>
        <v>0</v>
      </c>
      <c r="L295" s="199"/>
      <c r="M295" s="200"/>
      <c r="P295" s="125">
        <f t="shared" si="33"/>
        <v>0</v>
      </c>
      <c r="Q295" s="77">
        <f t="shared" si="34"/>
        <v>0</v>
      </c>
      <c r="R295" s="72" t="str">
        <f t="shared" si="35"/>
        <v/>
      </c>
      <c r="S295" s="116" t="str">
        <f>IF(L295&lt;&gt;"",(L295-(L295*SUM('Custos e ML'!$B$5:$B$6))-H295)/L295,"")</f>
        <v/>
      </c>
      <c r="T295" s="126"/>
    </row>
    <row r="296" spans="2:20">
      <c r="B296" s="216" t="s">
        <v>88</v>
      </c>
      <c r="C296" s="217" t="s">
        <v>217</v>
      </c>
      <c r="D296" s="221" t="s">
        <v>151</v>
      </c>
      <c r="E296" s="195"/>
      <c r="F296" s="195"/>
      <c r="G296" s="196"/>
      <c r="H296" s="196">
        <f t="shared" si="36"/>
        <v>0</v>
      </c>
      <c r="I296" s="197" t="str">
        <f>IF(E296&lt;&gt;"",'Custos e ML'!$B$7,"")</f>
        <v/>
      </c>
      <c r="J296" s="198">
        <f>H296/(1-SUM('Custos e ML'!$B$5:$B$6,I296))</f>
        <v>0</v>
      </c>
      <c r="K296" s="196">
        <f>SUM(E296:F296)/(1-SUM('Custos e ML'!$B$5:$B$6,I296))</f>
        <v>0</v>
      </c>
      <c r="L296" s="199"/>
      <c r="M296" s="200"/>
      <c r="P296" s="125">
        <f t="shared" si="33"/>
        <v>0</v>
      </c>
      <c r="Q296" s="77">
        <f t="shared" si="34"/>
        <v>0</v>
      </c>
      <c r="R296" s="72" t="str">
        <f t="shared" si="35"/>
        <v/>
      </c>
      <c r="S296" s="116" t="str">
        <f>IF(L296&lt;&gt;"",(L296-(L296*SUM('Custos e ML'!$B$5:$B$6))-H296)/L296,"")</f>
        <v/>
      </c>
      <c r="T296" s="126"/>
    </row>
    <row r="297" spans="2:20">
      <c r="B297" s="216" t="s">
        <v>88</v>
      </c>
      <c r="C297" s="217" t="s">
        <v>220</v>
      </c>
      <c r="D297" s="221" t="s">
        <v>151</v>
      </c>
      <c r="E297" s="195"/>
      <c r="F297" s="195" t="str">
        <f>IF(E297&lt;&gt;"",'Custos e ML'!$B$2,"")</f>
        <v/>
      </c>
      <c r="G297" s="196" t="str">
        <f>IF(E297&lt;&gt;"",'Custos e ML'!$B$3,"")</f>
        <v/>
      </c>
      <c r="H297" s="196">
        <f t="shared" si="36"/>
        <v>0</v>
      </c>
      <c r="I297" s="197" t="str">
        <f>IF(E297&lt;&gt;"",'Custos e ML'!$B$7,"")</f>
        <v/>
      </c>
      <c r="J297" s="198">
        <f>H297/(1-SUM('Custos e ML'!$B$5:$B$6,I297))</f>
        <v>0</v>
      </c>
      <c r="K297" s="196">
        <f>SUM(E297:F297)/(1-SUM('Custos e ML'!$B$5:$B$6,I297))</f>
        <v>0</v>
      </c>
      <c r="L297" s="199"/>
      <c r="M297" s="200"/>
      <c r="P297" s="125">
        <f t="shared" si="33"/>
        <v>0</v>
      </c>
      <c r="Q297" s="77">
        <f t="shared" si="34"/>
        <v>0</v>
      </c>
      <c r="R297" s="72" t="str">
        <f t="shared" si="35"/>
        <v/>
      </c>
      <c r="S297" s="116" t="str">
        <f>IF(L297&lt;&gt;"",(L297-(L297*SUM('Custos e ML'!$B$5:$B$6))-H297)/L297,"")</f>
        <v/>
      </c>
      <c r="T297" s="126"/>
    </row>
    <row r="298" spans="2:20">
      <c r="B298" s="216" t="s">
        <v>218</v>
      </c>
      <c r="C298" s="217" t="s">
        <v>219</v>
      </c>
      <c r="D298" s="221" t="s">
        <v>151</v>
      </c>
      <c r="E298" s="195"/>
      <c r="F298" s="195"/>
      <c r="G298" s="196"/>
      <c r="H298" s="196">
        <f t="shared" si="36"/>
        <v>0</v>
      </c>
      <c r="I298" s="197" t="str">
        <f>IF(E298&lt;&gt;"",'Custos e ML'!$B$7,"")</f>
        <v/>
      </c>
      <c r="J298" s="198">
        <f>H298/(1-SUM('Custos e ML'!$B$5:$B$6,I298))</f>
        <v>0</v>
      </c>
      <c r="K298" s="196">
        <f>SUM(E298:F298)/(1-SUM('Custos e ML'!$B$5:$B$6,I298))</f>
        <v>0</v>
      </c>
      <c r="L298" s="199"/>
      <c r="M298" s="200"/>
      <c r="P298" s="125">
        <f t="shared" si="33"/>
        <v>0</v>
      </c>
      <c r="Q298" s="77">
        <f t="shared" si="34"/>
        <v>0</v>
      </c>
      <c r="R298" s="72" t="str">
        <f t="shared" si="35"/>
        <v/>
      </c>
      <c r="S298" s="116" t="str">
        <f>IF(L298&lt;&gt;"",(L298-(L298*SUM('Custos e ML'!$B$5:$B$6))-H298)/L298,"")</f>
        <v/>
      </c>
      <c r="T298" s="126"/>
    </row>
    <row r="299" spans="2:20">
      <c r="B299" s="216" t="s">
        <v>91</v>
      </c>
      <c r="C299" s="217" t="s">
        <v>199</v>
      </c>
      <c r="D299" s="218" t="s">
        <v>225</v>
      </c>
      <c r="E299" s="195">
        <v>19</v>
      </c>
      <c r="F299" s="195">
        <f>IF(E299&lt;&gt;"",'Custos e ML'!$B$2,"")</f>
        <v>35</v>
      </c>
      <c r="G299" s="196">
        <f>IF(E299&lt;&gt;"",'Custos e ML'!$B$3,"")</f>
        <v>8.1999999999999993</v>
      </c>
      <c r="H299" s="196">
        <f t="shared" si="36"/>
        <v>62.2</v>
      </c>
      <c r="I299" s="197">
        <f>IF(E299&lt;&gt;"",'Custos e ML'!$B$7,"")</f>
        <v>0.15</v>
      </c>
      <c r="J299" s="198">
        <f>H299/(1-SUM('Custos e ML'!$B$5:$B$6,I299))</f>
        <v>107.13150722004214</v>
      </c>
      <c r="K299" s="196">
        <f>SUM(E299:F299)/(1-SUM('Custos e ML'!$B$5:$B$6,I299))</f>
        <v>93.008060930583198</v>
      </c>
      <c r="L299" s="199">
        <v>130</v>
      </c>
      <c r="M299" s="200" t="s">
        <v>153</v>
      </c>
      <c r="P299" s="125">
        <f t="shared" si="33"/>
        <v>44.931507220042135</v>
      </c>
      <c r="Q299" s="77">
        <f t="shared" si="34"/>
        <v>67.8</v>
      </c>
      <c r="R299" s="72">
        <f t="shared" si="35"/>
        <v>0.21346187852082818</v>
      </c>
      <c r="S299" s="116">
        <f>IF(L299&lt;&gt;"",(L299-(L299*SUM('Custos e ML'!$B$5:$B$6))-H299)/L299,"")</f>
        <v>0.25213329879996543</v>
      </c>
      <c r="T299" s="126"/>
    </row>
    <row r="300" spans="2:20">
      <c r="B300" s="216" t="s">
        <v>91</v>
      </c>
      <c r="C300" s="217" t="s">
        <v>215</v>
      </c>
      <c r="D300" s="218" t="s">
        <v>225</v>
      </c>
      <c r="E300" s="195">
        <v>19</v>
      </c>
      <c r="F300" s="195">
        <f>IF(E300&lt;&gt;"",'Custos e ML'!$B$2,"")</f>
        <v>35</v>
      </c>
      <c r="G300" s="196">
        <f>IF(E300&lt;&gt;"",'Custos e ML'!$B$3,"")</f>
        <v>8.1999999999999993</v>
      </c>
      <c r="H300" s="196">
        <f t="shared" si="36"/>
        <v>62.2</v>
      </c>
      <c r="I300" s="197">
        <f>IF(E300&lt;&gt;"",'Custos e ML'!$B$7,"")</f>
        <v>0.15</v>
      </c>
      <c r="J300" s="198">
        <f>H300/(1-SUM('Custos e ML'!$B$5:$B$6,I300))</f>
        <v>107.13150722004214</v>
      </c>
      <c r="K300" s="196">
        <f>SUM(E300:F300)/(1-SUM('Custos e ML'!$B$5:$B$6,I300))</f>
        <v>93.008060930583198</v>
      </c>
      <c r="L300" s="199">
        <v>130</v>
      </c>
      <c r="M300" s="200" t="s">
        <v>153</v>
      </c>
      <c r="P300" s="125">
        <f t="shared" si="33"/>
        <v>44.931507220042135</v>
      </c>
      <c r="Q300" s="77">
        <f t="shared" si="34"/>
        <v>67.8</v>
      </c>
      <c r="R300" s="72">
        <f t="shared" si="35"/>
        <v>0.21346187852082818</v>
      </c>
      <c r="S300" s="116">
        <f>IF(L300&lt;&gt;"",(L300-(L300*SUM('Custos e ML'!$B$5:$B$6))-H300)/L300,"")</f>
        <v>0.25213329879996543</v>
      </c>
      <c r="T300" s="126"/>
    </row>
    <row r="301" spans="2:20">
      <c r="B301" s="216" t="s">
        <v>84</v>
      </c>
      <c r="C301" s="217" t="s">
        <v>143</v>
      </c>
      <c r="D301" s="221" t="s">
        <v>225</v>
      </c>
      <c r="E301" s="195"/>
      <c r="F301" s="195" t="str">
        <f>IF(E301&lt;&gt;"",'Custos e ML'!$B$2,"")</f>
        <v/>
      </c>
      <c r="G301" s="196" t="str">
        <f>IF(E301&lt;&gt;"",'Custos e ML'!$B$3,"")</f>
        <v/>
      </c>
      <c r="H301" s="196">
        <f t="shared" si="36"/>
        <v>0</v>
      </c>
      <c r="I301" s="197" t="str">
        <f>IF(E301&lt;&gt;"",'Custos e ML'!$B$7,"")</f>
        <v/>
      </c>
      <c r="J301" s="198">
        <f>H301/(1-SUM('Custos e ML'!$B$5:$B$6,I301))</f>
        <v>0</v>
      </c>
      <c r="K301" s="196">
        <f>SUM(E301:F301)/(1-SUM('Custos e ML'!$B$5:$B$6,I301))</f>
        <v>0</v>
      </c>
      <c r="L301" s="199"/>
      <c r="M301" s="200"/>
      <c r="P301" s="125">
        <f t="shared" si="33"/>
        <v>0</v>
      </c>
      <c r="Q301" s="77">
        <f t="shared" si="34"/>
        <v>0</v>
      </c>
      <c r="R301" s="72" t="str">
        <f t="shared" si="35"/>
        <v/>
      </c>
      <c r="S301" s="116" t="str">
        <f>IF(L301&lt;&gt;"",(L301-(L301*SUM('Custos e ML'!$B$5:$B$6))-H301)/L301,"")</f>
        <v/>
      </c>
      <c r="T301" s="126"/>
    </row>
    <row r="302" spans="2:20">
      <c r="B302" s="216" t="s">
        <v>88</v>
      </c>
      <c r="C302" s="217" t="s">
        <v>216</v>
      </c>
      <c r="D302" s="218" t="s">
        <v>225</v>
      </c>
      <c r="E302" s="195">
        <v>20</v>
      </c>
      <c r="F302" s="195">
        <v>15</v>
      </c>
      <c r="G302" s="196"/>
      <c r="H302" s="196">
        <f t="shared" si="36"/>
        <v>35</v>
      </c>
      <c r="I302" s="197">
        <v>0.1</v>
      </c>
      <c r="J302" s="198">
        <f>H302/(1-SUM('Custos e ML'!$B$5:$B$6,I302))</f>
        <v>55.503150250952189</v>
      </c>
      <c r="K302" s="196">
        <f>SUM(E302:F302)/(1-SUM('Custos e ML'!$B$5:$B$6,I302))</f>
        <v>55.503150250952189</v>
      </c>
      <c r="L302" s="199">
        <v>60</v>
      </c>
      <c r="M302" s="200"/>
      <c r="P302" s="125">
        <f t="shared" si="33"/>
        <v>20.503150250952189</v>
      </c>
      <c r="Q302" s="77">
        <f t="shared" si="34"/>
        <v>25</v>
      </c>
      <c r="R302" s="72">
        <f t="shared" si="35"/>
        <v>8.101972101972113E-2</v>
      </c>
      <c r="S302" s="116">
        <f>IF(L302&lt;&gt;"",(L302-(L302*SUM('Custos e ML'!$B$5:$B$6))-H302)/L302,"")</f>
        <v>0.14726150392817061</v>
      </c>
      <c r="T302" s="126"/>
    </row>
    <row r="303" spans="2:20">
      <c r="B303" s="216" t="s">
        <v>88</v>
      </c>
      <c r="C303" s="217" t="s">
        <v>217</v>
      </c>
      <c r="D303" s="218" t="s">
        <v>225</v>
      </c>
      <c r="E303" s="195">
        <v>20</v>
      </c>
      <c r="F303" s="195">
        <f>IF(E303&lt;&gt;"",'Custos e ML'!$B$2,"")</f>
        <v>35</v>
      </c>
      <c r="G303" s="196">
        <f>IF(E303&lt;&gt;"",'Custos e ML'!$B$3,"")</f>
        <v>8.1999999999999993</v>
      </c>
      <c r="H303" s="196">
        <f>SUM(E303:G303)</f>
        <v>63.2</v>
      </c>
      <c r="I303" s="197">
        <v>0.15</v>
      </c>
      <c r="J303" s="198">
        <f>H303/(1-SUM('Custos e ML'!$B$5:$B$6,I303))</f>
        <v>108.85387871875665</v>
      </c>
      <c r="K303" s="196">
        <f>SUM(E303:F303)/(1-SUM('Custos e ML'!$B$5:$B$6,I303))</f>
        <v>94.730432429297707</v>
      </c>
      <c r="L303" s="199">
        <v>110</v>
      </c>
      <c r="M303" s="200" t="s">
        <v>153</v>
      </c>
      <c r="P303" s="125">
        <f t="shared" si="33"/>
        <v>45.653878718756644</v>
      </c>
      <c r="Q303" s="77">
        <f t="shared" si="34"/>
        <v>46.8</v>
      </c>
      <c r="R303" s="72">
        <f t="shared" si="35"/>
        <v>1.0528988904516312E-2</v>
      </c>
      <c r="S303" s="116">
        <f>IF(L303&lt;&gt;"",(L303-(L303*SUM('Custos e ML'!$B$5:$B$6))-H303)/L303,"")</f>
        <v>0.15604938271604943</v>
      </c>
      <c r="T303" s="126"/>
    </row>
    <row r="304" spans="2:20">
      <c r="B304" s="216" t="s">
        <v>88</v>
      </c>
      <c r="C304" s="217" t="s">
        <v>220</v>
      </c>
      <c r="D304" s="218" t="s">
        <v>225</v>
      </c>
      <c r="E304" s="195">
        <v>20</v>
      </c>
      <c r="F304" s="195">
        <f>IF(E304&lt;&gt;"",'Custos e ML'!$B$2,"")</f>
        <v>35</v>
      </c>
      <c r="G304" s="196">
        <f>IF(E304&lt;&gt;"",'Custos e ML'!$B$3,"")</f>
        <v>8.1999999999999993</v>
      </c>
      <c r="H304" s="196">
        <f>SUM(E304:G304)</f>
        <v>63.2</v>
      </c>
      <c r="I304" s="197">
        <v>0.15</v>
      </c>
      <c r="J304" s="198">
        <f>H304/(1-SUM('Custos e ML'!$B$5:$B$6,I304))</f>
        <v>108.85387871875665</v>
      </c>
      <c r="K304" s="196">
        <f>SUM(E304:F304)/(1-SUM('Custos e ML'!$B$5:$B$6,I304))</f>
        <v>94.730432429297707</v>
      </c>
      <c r="L304" s="199">
        <v>110</v>
      </c>
      <c r="M304" s="200" t="s">
        <v>153</v>
      </c>
      <c r="P304" s="125">
        <f t="shared" si="33"/>
        <v>45.653878718756644</v>
      </c>
      <c r="Q304" s="77">
        <f t="shared" si="34"/>
        <v>46.8</v>
      </c>
      <c r="R304" s="72">
        <f t="shared" si="35"/>
        <v>1.0528988904516312E-2</v>
      </c>
      <c r="S304" s="116">
        <f>IF(L304&lt;&gt;"",(L304-(L304*SUM('Custos e ML'!$B$5:$B$6))-H304)/L304,"")</f>
        <v>0.15604938271604943</v>
      </c>
      <c r="T304" s="126"/>
    </row>
    <row r="305" spans="2:20">
      <c r="B305" s="216" t="s">
        <v>218</v>
      </c>
      <c r="C305" s="217" t="s">
        <v>219</v>
      </c>
      <c r="D305" s="221" t="s">
        <v>225</v>
      </c>
      <c r="E305" s="195"/>
      <c r="F305" s="195" t="str">
        <f>IF(E305&lt;&gt;"",'Custos e ML'!$B$2,"")</f>
        <v/>
      </c>
      <c r="G305" s="196" t="str">
        <f>IF(E305&lt;&gt;"",'Custos e ML'!$B$3,"")</f>
        <v/>
      </c>
      <c r="H305" s="196">
        <f>SUM(E305:G305)</f>
        <v>0</v>
      </c>
      <c r="I305" s="197">
        <v>0.2</v>
      </c>
      <c r="J305" s="198">
        <f>H305/(1-SUM('Custos e ML'!$B$5:$B$6,I305))</f>
        <v>0</v>
      </c>
      <c r="K305" s="196">
        <f>SUM(E305:F305)/(1-SUM('Custos e ML'!$B$5:$B$6,I305))</f>
        <v>0</v>
      </c>
      <c r="L305" s="199"/>
      <c r="M305" s="200" t="s">
        <v>153</v>
      </c>
      <c r="P305" s="125">
        <f t="shared" si="33"/>
        <v>0</v>
      </c>
      <c r="Q305" s="77">
        <f t="shared" si="34"/>
        <v>0</v>
      </c>
      <c r="R305" s="72" t="str">
        <f t="shared" si="35"/>
        <v/>
      </c>
      <c r="S305" s="116" t="str">
        <f>IF(L305&lt;&gt;"",(L305-(L305*SUM('Custos e ML'!$B$5:$B$6))-H305)/L305,"")</f>
        <v/>
      </c>
      <c r="T305" s="126"/>
    </row>
    <row r="306" spans="2:20">
      <c r="B306" s="216" t="s">
        <v>91</v>
      </c>
      <c r="C306" s="217" t="s">
        <v>199</v>
      </c>
      <c r="D306" s="221" t="s">
        <v>146</v>
      </c>
      <c r="E306" s="195"/>
      <c r="F306" s="195" t="str">
        <f>IF(E306&lt;&gt;"",'Custos e ML'!$B$2,"")</f>
        <v/>
      </c>
      <c r="G306" s="196" t="str">
        <f>IF(E306&lt;&gt;"",'Custos e ML'!$B$3,"")</f>
        <v/>
      </c>
      <c r="H306" s="196">
        <f t="shared" si="36"/>
        <v>0</v>
      </c>
      <c r="I306" s="197" t="str">
        <f>IF(E306&lt;&gt;"",'Custos e ML'!$B$7,"")</f>
        <v/>
      </c>
      <c r="J306" s="198">
        <f>H306/(1-SUM('Custos e ML'!$B$5:$B$6,I306))</f>
        <v>0</v>
      </c>
      <c r="K306" s="196">
        <f>SUM(E306:F306)/(1-SUM('Custos e ML'!$B$5:$B$6,I306))</f>
        <v>0</v>
      </c>
      <c r="L306" s="199"/>
      <c r="M306" s="200"/>
      <c r="P306" s="125">
        <f t="shared" si="33"/>
        <v>0</v>
      </c>
      <c r="Q306" s="77">
        <f t="shared" si="34"/>
        <v>0</v>
      </c>
      <c r="R306" s="72" t="str">
        <f t="shared" si="35"/>
        <v/>
      </c>
      <c r="S306" s="116" t="str">
        <f>IF(L306&lt;&gt;"",(L306-(L306*SUM('Custos e ML'!$B$5:$B$6))-H306)/L306,"")</f>
        <v/>
      </c>
      <c r="T306" s="126"/>
    </row>
    <row r="307" spans="2:20">
      <c r="B307" s="216" t="s">
        <v>91</v>
      </c>
      <c r="C307" s="217" t="s">
        <v>215</v>
      </c>
      <c r="D307" s="221" t="s">
        <v>146</v>
      </c>
      <c r="E307" s="195"/>
      <c r="F307" s="195" t="str">
        <f>IF(E307&lt;&gt;"",'Custos e ML'!$B$2,"")</f>
        <v/>
      </c>
      <c r="G307" s="196" t="str">
        <f>IF(E307&lt;&gt;"",'Custos e ML'!$B$3,"")</f>
        <v/>
      </c>
      <c r="H307" s="196">
        <f t="shared" si="36"/>
        <v>0</v>
      </c>
      <c r="I307" s="197" t="str">
        <f>IF(E307&lt;&gt;"",'Custos e ML'!$B$7,"")</f>
        <v/>
      </c>
      <c r="J307" s="198">
        <f>H307/(1-SUM('Custos e ML'!$B$5:$B$6,I307))</f>
        <v>0</v>
      </c>
      <c r="K307" s="196">
        <f>SUM(E307:F307)/(1-SUM('Custos e ML'!$B$5:$B$6,I307))</f>
        <v>0</v>
      </c>
      <c r="L307" s="199"/>
      <c r="M307" s="200"/>
      <c r="P307" s="125">
        <f t="shared" si="33"/>
        <v>0</v>
      </c>
      <c r="Q307" s="77">
        <f t="shared" si="34"/>
        <v>0</v>
      </c>
      <c r="R307" s="72" t="str">
        <f t="shared" si="35"/>
        <v/>
      </c>
      <c r="S307" s="116" t="str">
        <f>IF(L307&lt;&gt;"",(L307-(L307*SUM('Custos e ML'!$B$5:$B$6))-H307)/L307,"")</f>
        <v/>
      </c>
      <c r="T307" s="126"/>
    </row>
    <row r="308" spans="2:20">
      <c r="B308" s="216" t="s">
        <v>84</v>
      </c>
      <c r="C308" s="217" t="s">
        <v>143</v>
      </c>
      <c r="D308" s="221" t="s">
        <v>146</v>
      </c>
      <c r="E308" s="195"/>
      <c r="F308" s="195" t="str">
        <f>IF(E308&lt;&gt;"",'Custos e ML'!$B$2,"")</f>
        <v/>
      </c>
      <c r="G308" s="196" t="str">
        <f>IF(E308&lt;&gt;"",'Custos e ML'!$B$3,"")</f>
        <v/>
      </c>
      <c r="H308" s="196">
        <f t="shared" si="36"/>
        <v>0</v>
      </c>
      <c r="I308" s="197" t="str">
        <f>IF(E308&lt;&gt;"",'Custos e ML'!$B$7,"")</f>
        <v/>
      </c>
      <c r="J308" s="198">
        <f>H308/(1-SUM('Custos e ML'!$B$5:$B$6,I308))</f>
        <v>0</v>
      </c>
      <c r="K308" s="196">
        <f>SUM(E308:F308)/(1-SUM('Custos e ML'!$B$5:$B$6,I308))</f>
        <v>0</v>
      </c>
      <c r="L308" s="199"/>
      <c r="M308" s="200"/>
      <c r="P308" s="125">
        <f t="shared" si="33"/>
        <v>0</v>
      </c>
      <c r="Q308" s="77">
        <f t="shared" si="34"/>
        <v>0</v>
      </c>
      <c r="R308" s="72" t="str">
        <f t="shared" si="35"/>
        <v/>
      </c>
      <c r="S308" s="116" t="str">
        <f>IF(L308&lt;&gt;"",(L308-(L308*SUM('Custos e ML'!$B$5:$B$6))-H308)/L308,"")</f>
        <v/>
      </c>
      <c r="T308" s="126"/>
    </row>
    <row r="309" spans="2:20">
      <c r="B309" s="216" t="s">
        <v>88</v>
      </c>
      <c r="C309" s="217" t="s">
        <v>216</v>
      </c>
      <c r="D309" s="221" t="s">
        <v>146</v>
      </c>
      <c r="E309" s="195"/>
      <c r="F309" s="195" t="str">
        <f>IF(E309&lt;&gt;"",'Custos e ML'!$B$2,"")</f>
        <v/>
      </c>
      <c r="G309" s="196" t="str">
        <f>IF(E309&lt;&gt;"",'Custos e ML'!$B$3,"")</f>
        <v/>
      </c>
      <c r="H309" s="196">
        <f t="shared" si="36"/>
        <v>0</v>
      </c>
      <c r="I309" s="197" t="str">
        <f>IF(E309&lt;&gt;"",'Custos e ML'!$B$7,"")</f>
        <v/>
      </c>
      <c r="J309" s="198">
        <f>H309/(1-SUM('Custos e ML'!$B$5:$B$6,I309))</f>
        <v>0</v>
      </c>
      <c r="K309" s="196">
        <f>SUM(E309:F309)/(1-SUM('Custos e ML'!$B$5:$B$6,I309))</f>
        <v>0</v>
      </c>
      <c r="L309" s="199"/>
      <c r="M309" s="200"/>
      <c r="P309" s="125">
        <f t="shared" si="33"/>
        <v>0</v>
      </c>
      <c r="Q309" s="77">
        <f t="shared" si="34"/>
        <v>0</v>
      </c>
      <c r="R309" s="72" t="str">
        <f t="shared" si="35"/>
        <v/>
      </c>
      <c r="S309" s="116" t="str">
        <f>IF(L309&lt;&gt;"",(L309-(L309*SUM('Custos e ML'!$B$5:$B$6))-H309)/L309,"")</f>
        <v/>
      </c>
      <c r="T309" s="126"/>
    </row>
    <row r="310" spans="2:20">
      <c r="B310" s="216" t="s">
        <v>88</v>
      </c>
      <c r="C310" s="217" t="s">
        <v>217</v>
      </c>
      <c r="D310" s="221" t="s">
        <v>146</v>
      </c>
      <c r="E310" s="195"/>
      <c r="F310" s="195"/>
      <c r="G310" s="196"/>
      <c r="H310" s="196">
        <f t="shared" si="36"/>
        <v>0</v>
      </c>
      <c r="I310" s="197" t="str">
        <f>IF(E310&lt;&gt;"",'Custos e ML'!$B$7,"")</f>
        <v/>
      </c>
      <c r="J310" s="198">
        <f>H310/(1-SUM('Custos e ML'!$B$5:$B$6,I310))</f>
        <v>0</v>
      </c>
      <c r="K310" s="196">
        <f>SUM(E310:F310)/(1-SUM('Custos e ML'!$B$5:$B$6,I310))</f>
        <v>0</v>
      </c>
      <c r="L310" s="199"/>
      <c r="M310" s="200"/>
      <c r="P310" s="125">
        <f t="shared" si="33"/>
        <v>0</v>
      </c>
      <c r="Q310" s="77">
        <f t="shared" si="34"/>
        <v>0</v>
      </c>
      <c r="R310" s="72" t="str">
        <f t="shared" si="35"/>
        <v/>
      </c>
      <c r="S310" s="116" t="str">
        <f>IF(L310&lt;&gt;"",(L310-(L310*SUM('Custos e ML'!$B$5:$B$6))-H310)/L310,"")</f>
        <v/>
      </c>
      <c r="T310" s="126"/>
    </row>
    <row r="311" spans="2:20">
      <c r="B311" s="216" t="s">
        <v>88</v>
      </c>
      <c r="C311" s="217" t="s">
        <v>220</v>
      </c>
      <c r="D311" s="221" t="s">
        <v>146</v>
      </c>
      <c r="E311" s="195"/>
      <c r="F311" s="195" t="str">
        <f>IF(E311&lt;&gt;"",'Custos e ML'!$B$2,"")</f>
        <v/>
      </c>
      <c r="G311" s="196" t="str">
        <f>IF(E311&lt;&gt;"",'Custos e ML'!$B$3,"")</f>
        <v/>
      </c>
      <c r="H311" s="196">
        <f t="shared" si="36"/>
        <v>0</v>
      </c>
      <c r="I311" s="197" t="str">
        <f>IF(E311&lt;&gt;"",'Custos e ML'!$B$7,"")</f>
        <v/>
      </c>
      <c r="J311" s="198">
        <f>H311/(1-SUM('Custos e ML'!$B$5:$B$6,I311))</f>
        <v>0</v>
      </c>
      <c r="K311" s="196">
        <f>SUM(E311:F311)/(1-SUM('Custos e ML'!$B$5:$B$6,I311))</f>
        <v>0</v>
      </c>
      <c r="L311" s="199"/>
      <c r="M311" s="200"/>
      <c r="P311" s="125">
        <f t="shared" si="33"/>
        <v>0</v>
      </c>
      <c r="Q311" s="77">
        <f t="shared" si="34"/>
        <v>0</v>
      </c>
      <c r="R311" s="72" t="str">
        <f t="shared" si="35"/>
        <v/>
      </c>
      <c r="S311" s="116" t="str">
        <f>IF(L311&lt;&gt;"",(L311-(L311*SUM('Custos e ML'!$B$5:$B$6))-H311)/L311,"")</f>
        <v/>
      </c>
      <c r="T311" s="126"/>
    </row>
    <row r="312" spans="2:20">
      <c r="B312" s="216" t="s">
        <v>218</v>
      </c>
      <c r="C312" s="217" t="s">
        <v>219</v>
      </c>
      <c r="D312" s="221" t="s">
        <v>146</v>
      </c>
      <c r="E312" s="195"/>
      <c r="F312" s="195"/>
      <c r="G312" s="196"/>
      <c r="H312" s="196">
        <f t="shared" si="36"/>
        <v>0</v>
      </c>
      <c r="I312" s="197" t="str">
        <f>IF(E312&lt;&gt;"",'Custos e ML'!$B$7,"")</f>
        <v/>
      </c>
      <c r="J312" s="198">
        <f>H312/(1-SUM('Custos e ML'!$B$5:$B$6,I312))</f>
        <v>0</v>
      </c>
      <c r="K312" s="196">
        <f>SUM(E312:F312)/(1-SUM('Custos e ML'!$B$5:$B$6,I312))</f>
        <v>0</v>
      </c>
      <c r="L312" s="199"/>
      <c r="M312" s="200"/>
      <c r="P312" s="125">
        <f t="shared" si="33"/>
        <v>0</v>
      </c>
      <c r="Q312" s="77">
        <f t="shared" si="34"/>
        <v>0</v>
      </c>
      <c r="R312" s="72" t="str">
        <f t="shared" si="35"/>
        <v/>
      </c>
      <c r="S312" s="116" t="str">
        <f>IF(L312&lt;&gt;"",(L312-(L312*SUM('Custos e ML'!$B$5:$B$6))-H312)/L312,"")</f>
        <v/>
      </c>
      <c r="T312" s="126"/>
    </row>
    <row r="313" spans="2:20">
      <c r="B313" s="216" t="s">
        <v>91</v>
      </c>
      <c r="C313" s="217" t="s">
        <v>199</v>
      </c>
      <c r="D313" s="218" t="s">
        <v>226</v>
      </c>
      <c r="E313" s="195"/>
      <c r="F313" s="195" t="str">
        <f>IF(E313&lt;&gt;"",'Custos e ML'!$B$2,"")</f>
        <v/>
      </c>
      <c r="G313" s="196" t="str">
        <f>IF(E313&lt;&gt;"",'Custos e ML'!$B$3,"")</f>
        <v/>
      </c>
      <c r="H313" s="196">
        <f t="shared" si="36"/>
        <v>0</v>
      </c>
      <c r="I313" s="197" t="str">
        <f>IF(E313&lt;&gt;"",'Custos e ML'!$B$7,"")</f>
        <v/>
      </c>
      <c r="J313" s="198">
        <f>H313/(1-SUM('Custos e ML'!$B$5:$B$6,I313))</f>
        <v>0</v>
      </c>
      <c r="K313" s="196">
        <f>SUM(E313:F313)/(1-SUM('Custos e ML'!$B$5:$B$6,I313))</f>
        <v>0</v>
      </c>
      <c r="L313" s="199"/>
      <c r="M313" s="200"/>
      <c r="P313" s="125">
        <f t="shared" si="33"/>
        <v>0</v>
      </c>
      <c r="Q313" s="77">
        <f t="shared" si="34"/>
        <v>0</v>
      </c>
      <c r="R313" s="72" t="str">
        <f t="shared" si="35"/>
        <v/>
      </c>
      <c r="S313" s="116" t="str">
        <f>IF(L313&lt;&gt;"",(L313-(L313*SUM('Custos e ML'!$B$5:$B$6))-H313)/L313,"")</f>
        <v/>
      </c>
      <c r="T313" s="126"/>
    </row>
    <row r="314" spans="2:20">
      <c r="B314" s="216" t="s">
        <v>91</v>
      </c>
      <c r="C314" s="217" t="s">
        <v>215</v>
      </c>
      <c r="D314" s="218" t="s">
        <v>226</v>
      </c>
      <c r="E314" s="195"/>
      <c r="F314" s="195" t="str">
        <f>IF(E314&lt;&gt;"",'Custos e ML'!$B$2,"")</f>
        <v/>
      </c>
      <c r="G314" s="196" t="str">
        <f>IF(E314&lt;&gt;"",'Custos e ML'!$B$3,"")</f>
        <v/>
      </c>
      <c r="H314" s="196">
        <f t="shared" si="36"/>
        <v>0</v>
      </c>
      <c r="I314" s="197" t="str">
        <f>IF(E314&lt;&gt;"",'Custos e ML'!$B$7,"")</f>
        <v/>
      </c>
      <c r="J314" s="198">
        <f>H314/(1-SUM('Custos e ML'!$B$5:$B$6,I314))</f>
        <v>0</v>
      </c>
      <c r="K314" s="196">
        <f>SUM(E314:F314)/(1-SUM('Custos e ML'!$B$5:$B$6,I314))</f>
        <v>0</v>
      </c>
      <c r="L314" s="199"/>
      <c r="M314" s="200"/>
      <c r="P314" s="125">
        <f t="shared" si="33"/>
        <v>0</v>
      </c>
      <c r="Q314" s="77">
        <f t="shared" si="34"/>
        <v>0</v>
      </c>
      <c r="R314" s="72" t="str">
        <f t="shared" si="35"/>
        <v/>
      </c>
      <c r="S314" s="116" t="str">
        <f>IF(L314&lt;&gt;"",(L314-(L314*SUM('Custos e ML'!$B$5:$B$6))-H314)/L314,"")</f>
        <v/>
      </c>
      <c r="T314" s="126"/>
    </row>
    <row r="315" spans="2:20">
      <c r="B315" s="216" t="s">
        <v>84</v>
      </c>
      <c r="C315" s="217" t="s">
        <v>143</v>
      </c>
      <c r="D315" s="218" t="s">
        <v>226</v>
      </c>
      <c r="E315" s="195"/>
      <c r="F315" s="195" t="str">
        <f>IF(E315&lt;&gt;"",'Custos e ML'!$B$2,"")</f>
        <v/>
      </c>
      <c r="G315" s="196" t="str">
        <f>IF(E315&lt;&gt;"",'Custos e ML'!$B$3,"")</f>
        <v/>
      </c>
      <c r="H315" s="196">
        <f t="shared" si="36"/>
        <v>0</v>
      </c>
      <c r="I315" s="197" t="str">
        <f>IF(E315&lt;&gt;"",'Custos e ML'!$B$7,"")</f>
        <v/>
      </c>
      <c r="J315" s="198">
        <f>H315/(1-SUM('Custos e ML'!$B$5:$B$6,I315))</f>
        <v>0</v>
      </c>
      <c r="K315" s="196">
        <f>SUM(E315:F315)/(1-SUM('Custos e ML'!$B$5:$B$6,I315))</f>
        <v>0</v>
      </c>
      <c r="L315" s="199"/>
      <c r="M315" s="200"/>
      <c r="P315" s="125">
        <f t="shared" si="33"/>
        <v>0</v>
      </c>
      <c r="Q315" s="77">
        <f t="shared" si="34"/>
        <v>0</v>
      </c>
      <c r="R315" s="72" t="str">
        <f t="shared" si="35"/>
        <v/>
      </c>
      <c r="S315" s="116" t="str">
        <f>IF(L315&lt;&gt;"",(L315-(L315*SUM('Custos e ML'!$B$5:$B$6))-H315)/L315,"")</f>
        <v/>
      </c>
      <c r="T315" s="126"/>
    </row>
    <row r="316" spans="2:20">
      <c r="B316" s="216" t="s">
        <v>88</v>
      </c>
      <c r="C316" s="217" t="s">
        <v>216</v>
      </c>
      <c r="D316" s="218" t="s">
        <v>226</v>
      </c>
      <c r="E316" s="195">
        <v>5</v>
      </c>
      <c r="F316" s="195">
        <v>20</v>
      </c>
      <c r="G316" s="196"/>
      <c r="H316" s="196">
        <f t="shared" si="36"/>
        <v>25</v>
      </c>
      <c r="I316" s="197">
        <v>0.1</v>
      </c>
      <c r="J316" s="198">
        <f>H316/(1-SUM('Custos e ML'!$B$5:$B$6,I316))</f>
        <v>39.645107322108707</v>
      </c>
      <c r="K316" s="196">
        <f>SUM(E316:F316)/(1-SUM('Custos e ML'!$B$5:$B$6,I316))</f>
        <v>39.645107322108707</v>
      </c>
      <c r="L316" s="199">
        <v>40</v>
      </c>
      <c r="M316" s="200" t="s">
        <v>180</v>
      </c>
      <c r="P316" s="125">
        <f t="shared" si="33"/>
        <v>14.645107322108707</v>
      </c>
      <c r="Q316" s="77">
        <f t="shared" si="34"/>
        <v>15</v>
      </c>
      <c r="R316" s="72">
        <f t="shared" si="35"/>
        <v>8.9517396184063663E-3</v>
      </c>
      <c r="S316" s="116">
        <f>IF(L316&lt;&gt;"",(L316-(L316*SUM('Custos e ML'!$B$5:$B$6))-H316)/L316,"")</f>
        <v>0.10559483726150401</v>
      </c>
      <c r="T316" s="126"/>
    </row>
    <row r="317" spans="2:20">
      <c r="B317" s="216" t="s">
        <v>88</v>
      </c>
      <c r="C317" s="217" t="s">
        <v>217</v>
      </c>
      <c r="D317" s="221" t="s">
        <v>226</v>
      </c>
      <c r="E317" s="195"/>
      <c r="F317" s="195"/>
      <c r="G317" s="196"/>
      <c r="H317" s="196">
        <f t="shared" si="36"/>
        <v>0</v>
      </c>
      <c r="I317" s="197" t="str">
        <f>IF(E317&lt;&gt;"",'Custos e ML'!$B$7,"")</f>
        <v/>
      </c>
      <c r="J317" s="198">
        <f>H317/(1-SUM('Custos e ML'!$B$5:$B$6,I317))</f>
        <v>0</v>
      </c>
      <c r="K317" s="196">
        <f>SUM(E317:F317)/(1-SUM('Custos e ML'!$B$5:$B$6,I317))</f>
        <v>0</v>
      </c>
      <c r="L317" s="199"/>
      <c r="M317" s="200"/>
      <c r="P317" s="125">
        <f t="shared" si="33"/>
        <v>0</v>
      </c>
      <c r="Q317" s="77">
        <f t="shared" si="34"/>
        <v>0</v>
      </c>
      <c r="R317" s="72" t="str">
        <f t="shared" si="35"/>
        <v/>
      </c>
      <c r="S317" s="116" t="str">
        <f>IF(L317&lt;&gt;"",(L317-(L317*SUM('Custos e ML'!$B$5:$B$6))-H317)/L317,"")</f>
        <v/>
      </c>
      <c r="T317" s="126"/>
    </row>
    <row r="318" spans="2:20">
      <c r="B318" s="216" t="s">
        <v>88</v>
      </c>
      <c r="C318" s="217" t="s">
        <v>220</v>
      </c>
      <c r="D318" s="221" t="s">
        <v>226</v>
      </c>
      <c r="E318" s="195"/>
      <c r="F318" s="195" t="str">
        <f>IF(E318&lt;&gt;"",'Custos e ML'!$B$2,"")</f>
        <v/>
      </c>
      <c r="G318" s="196" t="str">
        <f>IF(E318&lt;&gt;"",'Custos e ML'!$B$3,"")</f>
        <v/>
      </c>
      <c r="H318" s="196">
        <f t="shared" si="36"/>
        <v>0</v>
      </c>
      <c r="I318" s="197" t="str">
        <f>IF(E318&lt;&gt;"",'Custos e ML'!$B$7,"")</f>
        <v/>
      </c>
      <c r="J318" s="198">
        <f>H318/(1-SUM('Custos e ML'!$B$5:$B$6,I318))</f>
        <v>0</v>
      </c>
      <c r="K318" s="196">
        <f>SUM(E318:F318)/(1-SUM('Custos e ML'!$B$5:$B$6,I318))</f>
        <v>0</v>
      </c>
      <c r="L318" s="199"/>
      <c r="M318" s="200"/>
      <c r="P318" s="125">
        <f t="shared" si="33"/>
        <v>0</v>
      </c>
      <c r="Q318" s="77">
        <f t="shared" si="34"/>
        <v>0</v>
      </c>
      <c r="R318" s="72" t="str">
        <f t="shared" si="35"/>
        <v/>
      </c>
      <c r="S318" s="116" t="str">
        <f>IF(L318&lt;&gt;"",(L318-(L318*SUM('Custos e ML'!$B$5:$B$6))-H318)/L318,"")</f>
        <v/>
      </c>
      <c r="T318" s="126"/>
    </row>
    <row r="319" spans="2:20">
      <c r="B319" s="216" t="s">
        <v>218</v>
      </c>
      <c r="C319" s="217" t="s">
        <v>219</v>
      </c>
      <c r="D319" s="221" t="s">
        <v>226</v>
      </c>
      <c r="E319" s="195"/>
      <c r="F319" s="195"/>
      <c r="G319" s="196"/>
      <c r="H319" s="196">
        <f t="shared" si="36"/>
        <v>0</v>
      </c>
      <c r="I319" s="197" t="str">
        <f>IF(E319&lt;&gt;"",'Custos e ML'!$B$7,"")</f>
        <v/>
      </c>
      <c r="J319" s="198">
        <f>H319/(1-SUM('Custos e ML'!$B$5:$B$6,I319))</f>
        <v>0</v>
      </c>
      <c r="K319" s="196">
        <f>SUM(E319:F319)/(1-SUM('Custos e ML'!$B$5:$B$6,I319))</f>
        <v>0</v>
      </c>
      <c r="L319" s="199"/>
      <c r="M319" s="200"/>
      <c r="P319" s="125">
        <f t="shared" si="33"/>
        <v>0</v>
      </c>
      <c r="Q319" s="77">
        <f t="shared" si="34"/>
        <v>0</v>
      </c>
      <c r="R319" s="72" t="str">
        <f t="shared" si="35"/>
        <v/>
      </c>
      <c r="S319" s="116" t="str">
        <f>IF(L319&lt;&gt;"",(L319-(L319*SUM('Custos e ML'!$B$5:$B$6))-H319)/L319,"")</f>
        <v/>
      </c>
      <c r="T319" s="126"/>
    </row>
    <row r="320" spans="2:20">
      <c r="B320" s="216" t="s">
        <v>91</v>
      </c>
      <c r="C320" s="217" t="s">
        <v>199</v>
      </c>
      <c r="D320" s="221" t="s">
        <v>147</v>
      </c>
      <c r="E320" s="195"/>
      <c r="F320" s="195" t="str">
        <f>IF(E320&lt;&gt;"",'Custos e ML'!$B$2,"")</f>
        <v/>
      </c>
      <c r="G320" s="196" t="str">
        <f>IF(E320&lt;&gt;"",'Custos e ML'!$B$3,"")</f>
        <v/>
      </c>
      <c r="H320" s="196">
        <f t="shared" ref="H320:H326" si="37">SUM(E320:G320)</f>
        <v>0</v>
      </c>
      <c r="I320" s="197" t="str">
        <f>IF(E320&lt;&gt;"",'Custos e ML'!$B$7,"")</f>
        <v/>
      </c>
      <c r="J320" s="198">
        <f>H320/(1-SUM('Custos e ML'!$B$5:$B$6,I320))</f>
        <v>0</v>
      </c>
      <c r="K320" s="196">
        <f>SUM(E320:F320)/(1-SUM('Custos e ML'!$B$5:$B$6,I320))</f>
        <v>0</v>
      </c>
      <c r="L320" s="199"/>
      <c r="M320" s="200"/>
      <c r="P320" s="125">
        <f t="shared" si="33"/>
        <v>0</v>
      </c>
      <c r="Q320" s="77">
        <f t="shared" si="34"/>
        <v>0</v>
      </c>
      <c r="R320" s="72" t="str">
        <f t="shared" si="35"/>
        <v/>
      </c>
      <c r="S320" s="116" t="str">
        <f>IF(L320&lt;&gt;"",(L320-(L320*SUM('Custos e ML'!$B$5:$B$6))-H320)/L320,"")</f>
        <v/>
      </c>
      <c r="T320" s="126"/>
    </row>
    <row r="321" spans="2:20">
      <c r="B321" s="216" t="s">
        <v>91</v>
      </c>
      <c r="C321" s="217" t="s">
        <v>215</v>
      </c>
      <c r="D321" s="221" t="s">
        <v>147</v>
      </c>
      <c r="E321" s="195"/>
      <c r="F321" s="195" t="str">
        <f>IF(E321&lt;&gt;"",'Custos e ML'!$B$2,"")</f>
        <v/>
      </c>
      <c r="G321" s="196" t="str">
        <f>IF(E321&lt;&gt;"",'Custos e ML'!$B$3,"")</f>
        <v/>
      </c>
      <c r="H321" s="196">
        <f t="shared" si="37"/>
        <v>0</v>
      </c>
      <c r="I321" s="197" t="str">
        <f>IF(E321&lt;&gt;"",'Custos e ML'!$B$7,"")</f>
        <v/>
      </c>
      <c r="J321" s="198">
        <f>H321/(1-SUM('Custos e ML'!$B$5:$B$6,I321))</f>
        <v>0</v>
      </c>
      <c r="K321" s="196">
        <f>SUM(E321:F321)/(1-SUM('Custos e ML'!$B$5:$B$6,I321))</f>
        <v>0</v>
      </c>
      <c r="L321" s="199"/>
      <c r="M321" s="200"/>
      <c r="P321" s="125">
        <f t="shared" si="33"/>
        <v>0</v>
      </c>
      <c r="Q321" s="77">
        <f t="shared" si="34"/>
        <v>0</v>
      </c>
      <c r="R321" s="72" t="str">
        <f t="shared" si="35"/>
        <v/>
      </c>
      <c r="S321" s="116" t="str">
        <f>IF(L321&lt;&gt;"",(L321-(L321*SUM('Custos e ML'!$B$5:$B$6))-H321)/L321,"")</f>
        <v/>
      </c>
      <c r="T321" s="126"/>
    </row>
    <row r="322" spans="2:20">
      <c r="B322" s="216" t="s">
        <v>84</v>
      </c>
      <c r="C322" s="217" t="s">
        <v>143</v>
      </c>
      <c r="D322" s="221" t="s">
        <v>147</v>
      </c>
      <c r="E322" s="195"/>
      <c r="F322" s="195" t="str">
        <f>IF(E322&lt;&gt;"",'Custos e ML'!$B$2,"")</f>
        <v/>
      </c>
      <c r="G322" s="196" t="str">
        <f>IF(E322&lt;&gt;"",'Custos e ML'!$B$3,"")</f>
        <v/>
      </c>
      <c r="H322" s="196">
        <f t="shared" si="37"/>
        <v>0</v>
      </c>
      <c r="I322" s="197" t="str">
        <f>IF(E322&lt;&gt;"",'Custos e ML'!$B$7,"")</f>
        <v/>
      </c>
      <c r="J322" s="198">
        <f>H322/(1-SUM('Custos e ML'!$B$5:$B$6,I322))</f>
        <v>0</v>
      </c>
      <c r="K322" s="196">
        <f>SUM(E322:F322)/(1-SUM('Custos e ML'!$B$5:$B$6,I322))</f>
        <v>0</v>
      </c>
      <c r="L322" s="199"/>
      <c r="M322" s="200"/>
      <c r="P322" s="125">
        <f t="shared" si="33"/>
        <v>0</v>
      </c>
      <c r="Q322" s="77">
        <f t="shared" si="34"/>
        <v>0</v>
      </c>
      <c r="R322" s="72" t="str">
        <f t="shared" si="35"/>
        <v/>
      </c>
      <c r="S322" s="116" t="str">
        <f>IF(L322&lt;&gt;"",(L322-(L322*SUM('Custos e ML'!$B$5:$B$6))-H322)/L322,"")</f>
        <v/>
      </c>
      <c r="T322" s="126"/>
    </row>
    <row r="323" spans="2:20">
      <c r="B323" s="216" t="s">
        <v>88</v>
      </c>
      <c r="C323" s="217" t="s">
        <v>216</v>
      </c>
      <c r="D323" s="221" t="s">
        <v>147</v>
      </c>
      <c r="E323" s="195"/>
      <c r="F323" s="195" t="str">
        <f>IF(E323&lt;&gt;"",'Custos e ML'!$B$2,"")</f>
        <v/>
      </c>
      <c r="G323" s="196" t="str">
        <f>IF(E323&lt;&gt;"",'Custos e ML'!$B$3,"")</f>
        <v/>
      </c>
      <c r="H323" s="196">
        <f t="shared" si="37"/>
        <v>0</v>
      </c>
      <c r="I323" s="197" t="str">
        <f>IF(E323&lt;&gt;"",'Custos e ML'!$B$7,"")</f>
        <v/>
      </c>
      <c r="J323" s="198">
        <f>H323/(1-SUM('Custos e ML'!$B$5:$B$6,I323))</f>
        <v>0</v>
      </c>
      <c r="K323" s="196">
        <f>SUM(E323:F323)/(1-SUM('Custos e ML'!$B$5:$B$6,I323))</f>
        <v>0</v>
      </c>
      <c r="L323" s="199"/>
      <c r="M323" s="200"/>
      <c r="P323" s="125">
        <f t="shared" si="33"/>
        <v>0</v>
      </c>
      <c r="Q323" s="77">
        <f t="shared" si="34"/>
        <v>0</v>
      </c>
      <c r="R323" s="72" t="str">
        <f t="shared" si="35"/>
        <v/>
      </c>
      <c r="S323" s="116" t="str">
        <f>IF(L323&lt;&gt;"",(L323-(L323*SUM('Custos e ML'!$B$5:$B$6))-H323)/L323,"")</f>
        <v/>
      </c>
      <c r="T323" s="126"/>
    </row>
    <row r="324" spans="2:20">
      <c r="B324" s="216" t="s">
        <v>88</v>
      </c>
      <c r="C324" s="217" t="s">
        <v>217</v>
      </c>
      <c r="D324" s="221" t="s">
        <v>147</v>
      </c>
      <c r="E324" s="195"/>
      <c r="F324" s="195"/>
      <c r="G324" s="196"/>
      <c r="H324" s="196">
        <f t="shared" si="37"/>
        <v>0</v>
      </c>
      <c r="I324" s="197" t="str">
        <f>IF(E324&lt;&gt;"",'Custos e ML'!$B$7,"")</f>
        <v/>
      </c>
      <c r="J324" s="198">
        <f>H324/(1-SUM('Custos e ML'!$B$5:$B$6,I324))</f>
        <v>0</v>
      </c>
      <c r="K324" s="196">
        <f>SUM(E324:F324)/(1-SUM('Custos e ML'!$B$5:$B$6,I324))</f>
        <v>0</v>
      </c>
      <c r="L324" s="199"/>
      <c r="M324" s="200"/>
      <c r="P324" s="125">
        <f t="shared" si="33"/>
        <v>0</v>
      </c>
      <c r="Q324" s="77">
        <f t="shared" si="34"/>
        <v>0</v>
      </c>
      <c r="R324" s="72" t="str">
        <f t="shared" si="35"/>
        <v/>
      </c>
      <c r="S324" s="116" t="str">
        <f>IF(L324&lt;&gt;"",(L324-(L324*SUM('Custos e ML'!$B$5:$B$6))-H324)/L324,"")</f>
        <v/>
      </c>
      <c r="T324" s="126"/>
    </row>
    <row r="325" spans="2:20">
      <c r="B325" s="216" t="s">
        <v>88</v>
      </c>
      <c r="C325" s="217" t="s">
        <v>220</v>
      </c>
      <c r="D325" s="221" t="s">
        <v>147</v>
      </c>
      <c r="E325" s="195"/>
      <c r="F325" s="195" t="str">
        <f>IF(E325&lt;&gt;"",'Custos e ML'!$B$2,"")</f>
        <v/>
      </c>
      <c r="G325" s="196" t="str">
        <f>IF(E325&lt;&gt;"",'Custos e ML'!$B$3,"")</f>
        <v/>
      </c>
      <c r="H325" s="196">
        <f t="shared" si="37"/>
        <v>0</v>
      </c>
      <c r="I325" s="197" t="str">
        <f>IF(E325&lt;&gt;"",'Custos e ML'!$B$7,"")</f>
        <v/>
      </c>
      <c r="J325" s="198">
        <f>H325/(1-SUM('Custos e ML'!$B$5:$B$6,I325))</f>
        <v>0</v>
      </c>
      <c r="K325" s="196">
        <f>SUM(E325:F325)/(1-SUM('Custos e ML'!$B$5:$B$6,I325))</f>
        <v>0</v>
      </c>
      <c r="L325" s="199"/>
      <c r="M325" s="200"/>
      <c r="P325" s="125">
        <f t="shared" si="33"/>
        <v>0</v>
      </c>
      <c r="Q325" s="77">
        <f t="shared" si="34"/>
        <v>0</v>
      </c>
      <c r="R325" s="72" t="str">
        <f t="shared" si="35"/>
        <v/>
      </c>
      <c r="S325" s="116" t="str">
        <f>IF(L325&lt;&gt;"",(L325-(L325*SUM('Custos e ML'!$B$5:$B$6))-H325)/L325,"")</f>
        <v/>
      </c>
      <c r="T325" s="126"/>
    </row>
    <row r="326" spans="2:20">
      <c r="B326" s="216" t="s">
        <v>218</v>
      </c>
      <c r="C326" s="217" t="s">
        <v>219</v>
      </c>
      <c r="D326" s="221" t="s">
        <v>147</v>
      </c>
      <c r="E326" s="195"/>
      <c r="F326" s="195"/>
      <c r="G326" s="196"/>
      <c r="H326" s="196">
        <f t="shared" si="37"/>
        <v>0</v>
      </c>
      <c r="I326" s="197" t="str">
        <f>IF(E326&lt;&gt;"",'Custos e ML'!$B$7,"")</f>
        <v/>
      </c>
      <c r="J326" s="198">
        <f>H326/(1-SUM('Custos e ML'!$B$5:$B$6,I326))</f>
        <v>0</v>
      </c>
      <c r="K326" s="196">
        <f>SUM(E326:F326)/(1-SUM('Custos e ML'!$B$5:$B$6,I326))</f>
        <v>0</v>
      </c>
      <c r="L326" s="199"/>
      <c r="M326" s="200"/>
      <c r="P326" s="125">
        <f t="shared" si="33"/>
        <v>0</v>
      </c>
      <c r="Q326" s="77">
        <f t="shared" si="34"/>
        <v>0</v>
      </c>
      <c r="R326" s="72" t="str">
        <f t="shared" si="35"/>
        <v/>
      </c>
      <c r="S326" s="116" t="str">
        <f>IF(L326&lt;&gt;"",(L326-(L326*SUM('Custos e ML'!$B$5:$B$6))-H326)/L326,"")</f>
        <v/>
      </c>
      <c r="T326" s="126"/>
    </row>
    <row r="327" spans="2:20">
      <c r="B327" s="216" t="s">
        <v>218</v>
      </c>
      <c r="C327" s="217" t="s">
        <v>227</v>
      </c>
      <c r="D327" s="218" t="s">
        <v>252</v>
      </c>
      <c r="E327" s="195">
        <v>7.0000000000000007E-2</v>
      </c>
      <c r="F327" s="195"/>
      <c r="G327" s="196"/>
      <c r="H327" s="196">
        <f t="shared" ref="H327:H335" si="38">SUM(E327:G327)</f>
        <v>7.0000000000000007E-2</v>
      </c>
      <c r="I327" s="197">
        <v>0.15</v>
      </c>
      <c r="J327" s="198">
        <f>H327/(1-SUM('Custos e ML'!$B$5:$B$6,I327))</f>
        <v>0.12056600491001528</v>
      </c>
      <c r="K327" s="196">
        <f>SUM(E327:F327)/(1-SUM('Custos e ML'!$B$5:$B$6,I327))</f>
        <v>0.12056600491001528</v>
      </c>
      <c r="L327" s="199">
        <v>10</v>
      </c>
      <c r="M327" s="200" t="s">
        <v>179</v>
      </c>
      <c r="P327" s="125">
        <f t="shared" si="33"/>
        <v>5.0566004910015269E-2</v>
      </c>
      <c r="Q327" s="77">
        <f t="shared" si="34"/>
        <v>9.93</v>
      </c>
      <c r="R327" s="72">
        <f t="shared" si="35"/>
        <v>81.942119608786271</v>
      </c>
      <c r="S327" s="116">
        <f>IF(L327&lt;&gt;"",(L327-(L327*SUM('Custos e ML'!$B$5:$B$6))-H327)/L327,"")</f>
        <v>0.72359483726150398</v>
      </c>
      <c r="T327" s="126"/>
    </row>
    <row r="328" spans="2:20">
      <c r="B328" s="216" t="s">
        <v>218</v>
      </c>
      <c r="C328" s="217" t="s">
        <v>227</v>
      </c>
      <c r="D328" s="218" t="s">
        <v>228</v>
      </c>
      <c r="E328" s="195">
        <v>7.0000000000000007E-2</v>
      </c>
      <c r="F328" s="195"/>
      <c r="G328" s="196"/>
      <c r="H328" s="196">
        <f t="shared" si="38"/>
        <v>7.0000000000000007E-2</v>
      </c>
      <c r="I328" s="197">
        <f>IF(E328&lt;&gt;"",'Custos e ML'!$B$7,"")</f>
        <v>0.15</v>
      </c>
      <c r="J328" s="198">
        <f>H328/(1-SUM('Custos e ML'!$B$5:$B$6,I328))</f>
        <v>0.12056600491001528</v>
      </c>
      <c r="K328" s="196">
        <f>SUM(E328:F328)/(1-SUM('Custos e ML'!$B$5:$B$6,I328))</f>
        <v>0.12056600491001528</v>
      </c>
      <c r="L328" s="199">
        <v>10</v>
      </c>
      <c r="M328" s="200" t="s">
        <v>245</v>
      </c>
      <c r="P328" s="125">
        <f t="shared" ref="P328:P377" si="39">J328-H328</f>
        <v>5.0566004910015269E-2</v>
      </c>
      <c r="Q328" s="77">
        <f t="shared" ref="Q328:Q377" si="40">L328-H328</f>
        <v>9.93</v>
      </c>
      <c r="R328" s="72">
        <f t="shared" ref="R328:R377" si="41">IFERROR(IF(J328&lt;&gt;"",(L328-J328)/J328,""),"")</f>
        <v>81.942119608786271</v>
      </c>
      <c r="S328" s="116">
        <f>IF(L328&lt;&gt;"",(L328-(L328*SUM('Custos e ML'!$B$5:$B$6))-H328)/L328,"")</f>
        <v>0.72359483726150398</v>
      </c>
      <c r="T328" s="126"/>
    </row>
    <row r="329" spans="2:20">
      <c r="B329" s="216" t="s">
        <v>218</v>
      </c>
      <c r="C329" s="217" t="s">
        <v>227</v>
      </c>
      <c r="D329" s="218" t="s">
        <v>229</v>
      </c>
      <c r="E329" s="195">
        <v>7.0000000000000007E-2</v>
      </c>
      <c r="F329" s="195"/>
      <c r="G329" s="196"/>
      <c r="H329" s="196">
        <f t="shared" si="38"/>
        <v>7.0000000000000007E-2</v>
      </c>
      <c r="I329" s="197">
        <f>IF(E329&lt;&gt;"",'Custos e ML'!$B$7,"")</f>
        <v>0.15</v>
      </c>
      <c r="J329" s="198">
        <f>H329/(1-SUM('Custos e ML'!$B$5:$B$6,I329))</f>
        <v>0.12056600491001528</v>
      </c>
      <c r="K329" s="196">
        <f>SUM(E329:F329)/(1-SUM('Custos e ML'!$B$5:$B$6,I329))</f>
        <v>0.12056600491001528</v>
      </c>
      <c r="L329" s="199">
        <v>10</v>
      </c>
      <c r="M329" s="200"/>
      <c r="P329" s="125">
        <f t="shared" si="39"/>
        <v>5.0566004910015269E-2</v>
      </c>
      <c r="Q329" s="77">
        <f t="shared" si="40"/>
        <v>9.93</v>
      </c>
      <c r="R329" s="72">
        <f t="shared" si="41"/>
        <v>81.942119608786271</v>
      </c>
      <c r="S329" s="116">
        <f>IF(L329&lt;&gt;"",(L329-(L329*SUM('Custos e ML'!$B$5:$B$6))-H329)/L329,"")</f>
        <v>0.72359483726150398</v>
      </c>
      <c r="T329" s="126"/>
    </row>
    <row r="330" spans="2:20">
      <c r="B330" s="216" t="s">
        <v>218</v>
      </c>
      <c r="C330" s="217" t="s">
        <v>227</v>
      </c>
      <c r="D330" s="218" t="s">
        <v>230</v>
      </c>
      <c r="E330" s="195">
        <v>7.0000000000000007E-2</v>
      </c>
      <c r="F330" s="195"/>
      <c r="G330" s="196"/>
      <c r="H330" s="196">
        <f t="shared" si="38"/>
        <v>7.0000000000000007E-2</v>
      </c>
      <c r="I330" s="197">
        <f>IF(E330&lt;&gt;"",'Custos e ML'!$B$7,"")</f>
        <v>0.15</v>
      </c>
      <c r="J330" s="198">
        <f>H330/(1-SUM('Custos e ML'!$B$5:$B$6,I330))</f>
        <v>0.12056600491001528</v>
      </c>
      <c r="K330" s="196">
        <f>SUM(E330:F330)/(1-SUM('Custos e ML'!$B$5:$B$6,I330))</f>
        <v>0.12056600491001528</v>
      </c>
      <c r="L330" s="199">
        <v>10</v>
      </c>
      <c r="M330" s="200" t="s">
        <v>245</v>
      </c>
      <c r="P330" s="125">
        <f t="shared" si="39"/>
        <v>5.0566004910015269E-2</v>
      </c>
      <c r="Q330" s="77">
        <f t="shared" si="40"/>
        <v>9.93</v>
      </c>
      <c r="R330" s="72">
        <f t="shared" si="41"/>
        <v>81.942119608786271</v>
      </c>
      <c r="S330" s="116">
        <f>IF(L330&lt;&gt;"",(L330-(L330*SUM('Custos e ML'!$B$5:$B$6))-H330)/L330,"")</f>
        <v>0.72359483726150398</v>
      </c>
      <c r="T330" s="126"/>
    </row>
    <row r="331" spans="2:20">
      <c r="B331" s="216" t="s">
        <v>88</v>
      </c>
      <c r="C331" s="217" t="s">
        <v>216</v>
      </c>
      <c r="D331" s="218" t="s">
        <v>231</v>
      </c>
      <c r="E331" s="195">
        <v>5</v>
      </c>
      <c r="F331" s="195">
        <v>12</v>
      </c>
      <c r="G331" s="196"/>
      <c r="H331" s="196">
        <f t="shared" si="38"/>
        <v>17</v>
      </c>
      <c r="I331" s="197">
        <v>0.1</v>
      </c>
      <c r="J331" s="198">
        <f>H331/(1-SUM('Custos e ML'!$B$5:$B$6,I331))</f>
        <v>26.958672979033921</v>
      </c>
      <c r="K331" s="196">
        <f>SUM(E331:F331)/(1-SUM('Custos e ML'!$B$5:$B$6,I331))</f>
        <v>26.958672979033921</v>
      </c>
      <c r="L331" s="199">
        <v>30</v>
      </c>
      <c r="M331" s="200" t="s">
        <v>189</v>
      </c>
      <c r="P331" s="125">
        <f t="shared" si="39"/>
        <v>9.9586729790339206</v>
      </c>
      <c r="Q331" s="77">
        <f t="shared" si="40"/>
        <v>13</v>
      </c>
      <c r="R331" s="72">
        <f t="shared" si="41"/>
        <v>0.11281441869677174</v>
      </c>
      <c r="S331" s="116">
        <f>IF(L331&lt;&gt;"",(L331-(L331*SUM('Custos e ML'!$B$5:$B$6))-H331)/L331,"")</f>
        <v>0.16392817059483727</v>
      </c>
      <c r="T331" s="126"/>
    </row>
    <row r="332" spans="2:20">
      <c r="B332" s="216" t="s">
        <v>88</v>
      </c>
      <c r="C332" s="217" t="s">
        <v>217</v>
      </c>
      <c r="D332" s="221" t="s">
        <v>231</v>
      </c>
      <c r="E332" s="195"/>
      <c r="F332" s="195"/>
      <c r="G332" s="196"/>
      <c r="H332" s="196">
        <f t="shared" si="38"/>
        <v>0</v>
      </c>
      <c r="I332" s="197" t="str">
        <f>IF(E332&lt;&gt;"",'Custos e ML'!$B$7,"")</f>
        <v/>
      </c>
      <c r="J332" s="198">
        <f>H332/(1-SUM('Custos e ML'!$B$5:$B$6,I332))</f>
        <v>0</v>
      </c>
      <c r="K332" s="196">
        <f>SUM(E332:F332)/(1-SUM('Custos e ML'!$B$5:$B$6,I332))</f>
        <v>0</v>
      </c>
      <c r="L332" s="199"/>
      <c r="M332" s="200"/>
      <c r="P332" s="125">
        <f t="shared" si="39"/>
        <v>0</v>
      </c>
      <c r="Q332" s="77">
        <f t="shared" si="40"/>
        <v>0</v>
      </c>
      <c r="R332" s="72" t="str">
        <f t="shared" si="41"/>
        <v/>
      </c>
      <c r="S332" s="116" t="str">
        <f>IF(L332&lt;&gt;"",(L332-(L332*SUM('Custos e ML'!$B$5:$B$6))-H332)/L332,"")</f>
        <v/>
      </c>
      <c r="T332" s="126"/>
    </row>
    <row r="333" spans="2:20">
      <c r="B333" s="216" t="s">
        <v>88</v>
      </c>
      <c r="C333" s="217" t="s">
        <v>220</v>
      </c>
      <c r="D333" s="221" t="s">
        <v>231</v>
      </c>
      <c r="E333" s="195"/>
      <c r="F333" s="195"/>
      <c r="G333" s="196"/>
      <c r="H333" s="196">
        <f t="shared" si="38"/>
        <v>0</v>
      </c>
      <c r="I333" s="197" t="str">
        <f>IF(E333&lt;&gt;"",'Custos e ML'!$B$7,"")</f>
        <v/>
      </c>
      <c r="J333" s="198">
        <f>H333/(1-SUM('Custos e ML'!$B$5:$B$6,I333))</f>
        <v>0</v>
      </c>
      <c r="K333" s="196">
        <f>SUM(E333:F333)/(1-SUM('Custos e ML'!$B$5:$B$6,I333))</f>
        <v>0</v>
      </c>
      <c r="L333" s="199"/>
      <c r="M333" s="200"/>
      <c r="P333" s="125">
        <f t="shared" si="39"/>
        <v>0</v>
      </c>
      <c r="Q333" s="77">
        <f t="shared" si="40"/>
        <v>0</v>
      </c>
      <c r="R333" s="72" t="str">
        <f t="shared" si="41"/>
        <v/>
      </c>
      <c r="S333" s="116" t="str">
        <f>IF(L333&lt;&gt;"",(L333-(L333*SUM('Custos e ML'!$B$5:$B$6))-H333)/L333,"")</f>
        <v/>
      </c>
      <c r="T333" s="126"/>
    </row>
    <row r="334" spans="2:20">
      <c r="B334" s="216" t="s">
        <v>218</v>
      </c>
      <c r="C334" s="217" t="s">
        <v>219</v>
      </c>
      <c r="D334" s="221" t="s">
        <v>231</v>
      </c>
      <c r="E334" s="195"/>
      <c r="F334" s="195"/>
      <c r="G334" s="196"/>
      <c r="H334" s="196">
        <f t="shared" si="38"/>
        <v>0</v>
      </c>
      <c r="I334" s="197" t="str">
        <f>IF(E334&lt;&gt;"",'Custos e ML'!$B$7,"")</f>
        <v/>
      </c>
      <c r="J334" s="198">
        <f>H334/(1-SUM('Custos e ML'!$B$5:$B$6,I334))</f>
        <v>0</v>
      </c>
      <c r="K334" s="196">
        <f>SUM(E334:F334)/(1-SUM('Custos e ML'!$B$5:$B$6,I334))</f>
        <v>0</v>
      </c>
      <c r="L334" s="199"/>
      <c r="M334" s="200"/>
      <c r="P334" s="125">
        <f t="shared" si="39"/>
        <v>0</v>
      </c>
      <c r="Q334" s="77">
        <f t="shared" si="40"/>
        <v>0</v>
      </c>
      <c r="R334" s="72" t="str">
        <f t="shared" si="41"/>
        <v/>
      </c>
      <c r="S334" s="116" t="str">
        <f>IF(L334&lt;&gt;"",(L334-(L334*SUM('Custos e ML'!$B$5:$B$6))-H334)/L334,"")</f>
        <v/>
      </c>
      <c r="T334" s="126"/>
    </row>
    <row r="335" spans="2:20">
      <c r="B335" s="216" t="s">
        <v>88</v>
      </c>
      <c r="C335" s="217" t="s">
        <v>232</v>
      </c>
      <c r="D335" s="218" t="s">
        <v>152</v>
      </c>
      <c r="E335" s="195">
        <v>7.0000000000000007E-2</v>
      </c>
      <c r="F335" s="195"/>
      <c r="G335" s="196"/>
      <c r="H335" s="196">
        <f t="shared" si="38"/>
        <v>7.0000000000000007E-2</v>
      </c>
      <c r="I335" s="197">
        <f>IF(E335&lt;&gt;"",'Custos e ML'!$B$7,"")</f>
        <v>0.15</v>
      </c>
      <c r="J335" s="198">
        <f>H335/(1-SUM('Custos e ML'!$B$5:$B$6,I335))</f>
        <v>0.12056600491001528</v>
      </c>
      <c r="K335" s="196">
        <f>SUM(E335:F335)/(1-SUM('Custos e ML'!$B$5:$B$6,I335))</f>
        <v>0.12056600491001528</v>
      </c>
      <c r="L335" s="199">
        <v>10</v>
      </c>
      <c r="M335" s="200"/>
      <c r="P335" s="125">
        <f t="shared" si="39"/>
        <v>5.0566004910015269E-2</v>
      </c>
      <c r="Q335" s="77">
        <f t="shared" si="40"/>
        <v>9.93</v>
      </c>
      <c r="R335" s="72">
        <f t="shared" si="41"/>
        <v>81.942119608786271</v>
      </c>
      <c r="S335" s="116">
        <f>IF(L335&lt;&gt;"",(L335-(L335*SUM('Custos e ML'!$B$5:$B$6))-H335)/L335,"")</f>
        <v>0.72359483726150398</v>
      </c>
      <c r="T335" s="126"/>
    </row>
    <row r="336" spans="2:20">
      <c r="B336" s="216" t="s">
        <v>218</v>
      </c>
      <c r="C336" s="217" t="s">
        <v>219</v>
      </c>
      <c r="D336" s="218" t="s">
        <v>152</v>
      </c>
      <c r="E336" s="195">
        <v>7.0000000000000007E-2</v>
      </c>
      <c r="F336" s="195"/>
      <c r="G336" s="196"/>
      <c r="H336" s="196">
        <f t="shared" ref="H336:H349" si="42">SUM(E336:G336)</f>
        <v>7.0000000000000007E-2</v>
      </c>
      <c r="I336" s="197">
        <f>IF(E336&lt;&gt;"",'Custos e ML'!$B$7,"")</f>
        <v>0.15</v>
      </c>
      <c r="J336" s="198">
        <f>H336/(1-SUM('Custos e ML'!$B$5:$B$6,I336))</f>
        <v>0.12056600491001528</v>
      </c>
      <c r="K336" s="196">
        <f>SUM(E336:F336)/(1-SUM('Custos e ML'!$B$5:$B$6,I336))</f>
        <v>0.12056600491001528</v>
      </c>
      <c r="L336" s="199">
        <v>10</v>
      </c>
      <c r="M336" s="200"/>
      <c r="P336" s="125">
        <f t="shared" si="39"/>
        <v>5.0566004910015269E-2</v>
      </c>
      <c r="Q336" s="77">
        <f t="shared" si="40"/>
        <v>9.93</v>
      </c>
      <c r="R336" s="72">
        <f t="shared" si="41"/>
        <v>81.942119608786271</v>
      </c>
      <c r="S336" s="116">
        <f>IF(L336&lt;&gt;"",(L336-(L336*SUM('Custos e ML'!$B$5:$B$6))-H336)/L336,"")</f>
        <v>0.72359483726150398</v>
      </c>
      <c r="T336" s="126"/>
    </row>
    <row r="337" spans="2:20">
      <c r="B337" s="216" t="s">
        <v>88</v>
      </c>
      <c r="C337" s="217" t="s">
        <v>232</v>
      </c>
      <c r="D337" s="221" t="s">
        <v>233</v>
      </c>
      <c r="E337" s="195">
        <v>7.0000000000000007E-2</v>
      </c>
      <c r="F337" s="195"/>
      <c r="G337" s="196"/>
      <c r="H337" s="196">
        <f t="shared" si="42"/>
        <v>7.0000000000000007E-2</v>
      </c>
      <c r="I337" s="197">
        <f>IF(E337&lt;&gt;"",'Custos e ML'!$B$7,"")</f>
        <v>0.15</v>
      </c>
      <c r="J337" s="198">
        <f>H337/(1-SUM('Custos e ML'!$B$5:$B$6,I337))</f>
        <v>0.12056600491001528</v>
      </c>
      <c r="K337" s="196">
        <f>SUM(E337:F337)/(1-SUM('Custos e ML'!$B$5:$B$6,I337))</f>
        <v>0.12056600491001528</v>
      </c>
      <c r="L337" s="199">
        <v>10</v>
      </c>
      <c r="M337" s="200"/>
      <c r="P337" s="125">
        <f t="shared" si="39"/>
        <v>5.0566004910015269E-2</v>
      </c>
      <c r="Q337" s="77">
        <f t="shared" si="40"/>
        <v>9.93</v>
      </c>
      <c r="R337" s="72">
        <f t="shared" si="41"/>
        <v>81.942119608786271</v>
      </c>
      <c r="S337" s="116">
        <f>IF(L337&lt;&gt;"",(L337-(L337*SUM('Custos e ML'!$B$5:$B$6))-H337)/L337,"")</f>
        <v>0.72359483726150398</v>
      </c>
      <c r="T337" s="126"/>
    </row>
    <row r="338" spans="2:20">
      <c r="B338" s="216" t="s">
        <v>218</v>
      </c>
      <c r="C338" s="217" t="s">
        <v>219</v>
      </c>
      <c r="D338" s="221" t="s">
        <v>233</v>
      </c>
      <c r="E338" s="195">
        <v>7.0000000000000007E-2</v>
      </c>
      <c r="F338" s="195"/>
      <c r="G338" s="196"/>
      <c r="H338" s="196">
        <f t="shared" si="42"/>
        <v>7.0000000000000007E-2</v>
      </c>
      <c r="I338" s="197">
        <f>IF(E338&lt;&gt;"",'Custos e ML'!$B$7,"")</f>
        <v>0.15</v>
      </c>
      <c r="J338" s="198">
        <f>H338/(1-SUM('Custos e ML'!$B$5:$B$6,I338))</f>
        <v>0.12056600491001528</v>
      </c>
      <c r="K338" s="196">
        <f>SUM(E338:F338)/(1-SUM('Custos e ML'!$B$5:$B$6,I338))</f>
        <v>0.12056600491001528</v>
      </c>
      <c r="L338" s="199">
        <v>10</v>
      </c>
      <c r="M338" s="200"/>
      <c r="P338" s="125">
        <f t="shared" si="39"/>
        <v>5.0566004910015269E-2</v>
      </c>
      <c r="Q338" s="77">
        <f t="shared" si="40"/>
        <v>9.93</v>
      </c>
      <c r="R338" s="72">
        <f t="shared" si="41"/>
        <v>81.942119608786271</v>
      </c>
      <c r="S338" s="116">
        <f>IF(L338&lt;&gt;"",(L338-(L338*SUM('Custos e ML'!$B$5:$B$6))-H338)/L338,"")</f>
        <v>0.72359483726150398</v>
      </c>
      <c r="T338" s="126"/>
    </row>
    <row r="339" spans="2:20">
      <c r="B339" s="216" t="s">
        <v>88</v>
      </c>
      <c r="C339" s="217" t="s">
        <v>232</v>
      </c>
      <c r="D339" s="221" t="s">
        <v>234</v>
      </c>
      <c r="E339" s="195"/>
      <c r="F339" s="195"/>
      <c r="G339" s="196"/>
      <c r="H339" s="196">
        <f t="shared" si="42"/>
        <v>0</v>
      </c>
      <c r="I339" s="197" t="str">
        <f>IF(E339&lt;&gt;"",'Custos e ML'!$B$7,"")</f>
        <v/>
      </c>
      <c r="J339" s="198">
        <f>H339/(1-SUM('Custos e ML'!$B$5:$B$6,I339))</f>
        <v>0</v>
      </c>
      <c r="K339" s="196">
        <f>SUM(E339:F339)/(1-SUM('Custos e ML'!$B$5:$B$6,I339))</f>
        <v>0</v>
      </c>
      <c r="L339" s="199"/>
      <c r="M339" s="200"/>
      <c r="P339" s="125">
        <f t="shared" si="39"/>
        <v>0</v>
      </c>
      <c r="Q339" s="77">
        <f t="shared" si="40"/>
        <v>0</v>
      </c>
      <c r="R339" s="72" t="str">
        <f t="shared" si="41"/>
        <v/>
      </c>
      <c r="S339" s="116" t="str">
        <f>IF(L339&lt;&gt;"",(L339-(L339*SUM('Custos e ML'!$B$5:$B$6))-H339)/L339,"")</f>
        <v/>
      </c>
      <c r="T339" s="126"/>
    </row>
    <row r="340" spans="2:20">
      <c r="B340" s="216" t="s">
        <v>218</v>
      </c>
      <c r="C340" s="217" t="s">
        <v>219</v>
      </c>
      <c r="D340" s="221" t="s">
        <v>234</v>
      </c>
      <c r="E340" s="195"/>
      <c r="F340" s="195"/>
      <c r="G340" s="196"/>
      <c r="H340" s="196">
        <f t="shared" si="42"/>
        <v>0</v>
      </c>
      <c r="I340" s="197" t="str">
        <f>IF(E340&lt;&gt;"",'Custos e ML'!$B$7,"")</f>
        <v/>
      </c>
      <c r="J340" s="198">
        <f>H340/(1-SUM('Custos e ML'!$B$5:$B$6,I340))</f>
        <v>0</v>
      </c>
      <c r="K340" s="196">
        <f>SUM(E340:F340)/(1-SUM('Custos e ML'!$B$5:$B$6,I340))</f>
        <v>0</v>
      </c>
      <c r="L340" s="199"/>
      <c r="M340" s="200"/>
      <c r="P340" s="125">
        <f t="shared" si="39"/>
        <v>0</v>
      </c>
      <c r="Q340" s="77">
        <f t="shared" si="40"/>
        <v>0</v>
      </c>
      <c r="R340" s="72" t="str">
        <f t="shared" si="41"/>
        <v/>
      </c>
      <c r="S340" s="116" t="str">
        <f>IF(L340&lt;&gt;"",(L340-(L340*SUM('Custos e ML'!$B$5:$B$6))-H340)/L340,"")</f>
        <v/>
      </c>
      <c r="T340" s="126"/>
    </row>
    <row r="341" spans="2:20">
      <c r="B341" s="216" t="s">
        <v>218</v>
      </c>
      <c r="C341" s="217" t="s">
        <v>227</v>
      </c>
      <c r="D341" s="218" t="s">
        <v>235</v>
      </c>
      <c r="E341" s="195">
        <v>7.0000000000000007E-2</v>
      </c>
      <c r="F341" s="195"/>
      <c r="G341" s="196"/>
      <c r="H341" s="196">
        <f t="shared" si="42"/>
        <v>7.0000000000000007E-2</v>
      </c>
      <c r="I341" s="197">
        <f>IF(E341&lt;&gt;"",'Custos e ML'!$B$7,"")</f>
        <v>0.15</v>
      </c>
      <c r="J341" s="198">
        <f>H341/(1-SUM('Custos e ML'!$B$5:$B$6,I341))</f>
        <v>0.12056600491001528</v>
      </c>
      <c r="K341" s="196">
        <f>SUM(E341:F341)/(1-SUM('Custos e ML'!$B$5:$B$6,I341))</f>
        <v>0.12056600491001528</v>
      </c>
      <c r="L341" s="199">
        <v>10</v>
      </c>
      <c r="M341" s="200" t="s">
        <v>245</v>
      </c>
      <c r="P341" s="125">
        <f t="shared" si="39"/>
        <v>5.0566004910015269E-2</v>
      </c>
      <c r="Q341" s="77">
        <f t="shared" si="40"/>
        <v>9.93</v>
      </c>
      <c r="R341" s="72">
        <f t="shared" si="41"/>
        <v>81.942119608786271</v>
      </c>
      <c r="S341" s="116">
        <f>IF(L341&lt;&gt;"",(L341-(L341*SUM('Custos e ML'!$B$5:$B$6))-H341)/L341,"")</f>
        <v>0.72359483726150398</v>
      </c>
      <c r="T341" s="126"/>
    </row>
    <row r="342" spans="2:20">
      <c r="B342" s="216" t="s">
        <v>88</v>
      </c>
      <c r="C342" s="217" t="s">
        <v>232</v>
      </c>
      <c r="D342" s="218" t="s">
        <v>236</v>
      </c>
      <c r="E342" s="195">
        <v>7.0000000000000007E-2</v>
      </c>
      <c r="F342" s="195"/>
      <c r="G342" s="196"/>
      <c r="H342" s="196">
        <f t="shared" si="42"/>
        <v>7.0000000000000007E-2</v>
      </c>
      <c r="I342" s="197">
        <v>0.15</v>
      </c>
      <c r="J342" s="198">
        <f>H342/(1-SUM('Custos e ML'!$B$5:$B$6,I342))</f>
        <v>0.12056600491001528</v>
      </c>
      <c r="K342" s="196">
        <f>SUM(E342:F342)/(1-SUM('Custos e ML'!$B$5:$B$6,I342))</f>
        <v>0.12056600491001528</v>
      </c>
      <c r="L342" s="199">
        <v>10</v>
      </c>
      <c r="M342" s="200" t="s">
        <v>179</v>
      </c>
      <c r="P342" s="125">
        <f t="shared" si="39"/>
        <v>5.0566004910015269E-2</v>
      </c>
      <c r="Q342" s="77">
        <f t="shared" si="40"/>
        <v>9.93</v>
      </c>
      <c r="R342" s="72">
        <f t="shared" si="41"/>
        <v>81.942119608786271</v>
      </c>
      <c r="S342" s="116">
        <f>IF(L342&lt;&gt;"",(L342-(L342*SUM('Custos e ML'!$B$5:$B$6))-H342)/L342,"")</f>
        <v>0.72359483726150398</v>
      </c>
      <c r="T342" s="126"/>
    </row>
    <row r="343" spans="2:20">
      <c r="B343" s="216" t="s">
        <v>218</v>
      </c>
      <c r="C343" s="217" t="s">
        <v>219</v>
      </c>
      <c r="D343" s="221" t="s">
        <v>236</v>
      </c>
      <c r="E343" s="195"/>
      <c r="F343" s="195"/>
      <c r="G343" s="196"/>
      <c r="H343" s="196">
        <f t="shared" si="42"/>
        <v>0</v>
      </c>
      <c r="I343" s="197" t="str">
        <f>IF(E343&lt;&gt;"",'Custos e ML'!$B$7,"")</f>
        <v/>
      </c>
      <c r="J343" s="198">
        <f>H343/(1-SUM('Custos e ML'!$B$5:$B$6,I343))</f>
        <v>0</v>
      </c>
      <c r="K343" s="196">
        <f>SUM(E343:F343)/(1-SUM('Custos e ML'!$B$5:$B$6,I343))</f>
        <v>0</v>
      </c>
      <c r="L343" s="199"/>
      <c r="M343" s="200" t="s">
        <v>180</v>
      </c>
      <c r="P343" s="125">
        <f t="shared" si="39"/>
        <v>0</v>
      </c>
      <c r="Q343" s="77">
        <f t="shared" si="40"/>
        <v>0</v>
      </c>
      <c r="R343" s="72" t="str">
        <f t="shared" si="41"/>
        <v/>
      </c>
      <c r="S343" s="116" t="str">
        <f>IF(L343&lt;&gt;"",(L343-(L343*SUM('Custos e ML'!$B$5:$B$6))-H343)/L343,"")</f>
        <v/>
      </c>
      <c r="T343" s="126"/>
    </row>
    <row r="344" spans="2:20">
      <c r="B344" s="216" t="s">
        <v>218</v>
      </c>
      <c r="C344" s="217" t="s">
        <v>227</v>
      </c>
      <c r="D344" s="218" t="s">
        <v>237</v>
      </c>
      <c r="E344" s="195">
        <v>20</v>
      </c>
      <c r="F344" s="195"/>
      <c r="G344" s="196"/>
      <c r="H344" s="196">
        <f t="shared" si="42"/>
        <v>20</v>
      </c>
      <c r="I344" s="197">
        <v>0.1</v>
      </c>
      <c r="J344" s="198">
        <f>H344/(1-SUM('Custos e ML'!$B$5:$B$6,I344))</f>
        <v>31.716085857686963</v>
      </c>
      <c r="K344" s="196">
        <f>SUM(E344:F344)/(1-SUM('Custos e ML'!$B$5:$B$6,I344))</f>
        <v>31.716085857686963</v>
      </c>
      <c r="L344" s="199">
        <v>32</v>
      </c>
      <c r="M344" s="200"/>
      <c r="P344" s="125">
        <f t="shared" si="39"/>
        <v>11.716085857686963</v>
      </c>
      <c r="Q344" s="77">
        <f t="shared" si="40"/>
        <v>12</v>
      </c>
      <c r="R344" s="72">
        <f t="shared" si="41"/>
        <v>8.9517396184064582E-3</v>
      </c>
      <c r="S344" s="116">
        <f>IF(L344&lt;&gt;"",(L344-(L344*SUM('Custos e ML'!$B$5:$B$6))-H344)/L344,"")</f>
        <v>0.10559483726150398</v>
      </c>
      <c r="T344" s="126"/>
    </row>
    <row r="345" spans="2:20">
      <c r="B345" s="216" t="s">
        <v>218</v>
      </c>
      <c r="C345" s="217" t="s">
        <v>227</v>
      </c>
      <c r="D345" s="221" t="s">
        <v>238</v>
      </c>
      <c r="E345" s="195"/>
      <c r="F345" s="195"/>
      <c r="G345" s="196"/>
      <c r="H345" s="196">
        <f t="shared" si="42"/>
        <v>0</v>
      </c>
      <c r="I345" s="197" t="str">
        <f>IF(E345&lt;&gt;"",'Custos e ML'!$B$7,"")</f>
        <v/>
      </c>
      <c r="J345" s="198">
        <f>H345/(1-SUM('Custos e ML'!$B$5:$B$6,I345))</f>
        <v>0</v>
      </c>
      <c r="K345" s="196">
        <f>SUM(E345:F345)/(1-SUM('Custos e ML'!$B$5:$B$6,I345))</f>
        <v>0</v>
      </c>
      <c r="L345" s="199"/>
      <c r="M345" s="200"/>
      <c r="P345" s="125">
        <f t="shared" si="39"/>
        <v>0</v>
      </c>
      <c r="Q345" s="77">
        <f t="shared" si="40"/>
        <v>0</v>
      </c>
      <c r="R345" s="72" t="str">
        <f t="shared" si="41"/>
        <v/>
      </c>
      <c r="S345" s="116" t="str">
        <f>IF(L345&lt;&gt;"",(L345-(L345*SUM('Custos e ML'!$B$5:$B$6))-H345)/L345,"")</f>
        <v/>
      </c>
      <c r="T345" s="126"/>
    </row>
    <row r="346" spans="2:20">
      <c r="B346" s="216" t="s">
        <v>91</v>
      </c>
      <c r="C346" s="217" t="s">
        <v>5</v>
      </c>
      <c r="D346" s="218" t="s">
        <v>239</v>
      </c>
      <c r="E346" s="195">
        <v>58.15</v>
      </c>
      <c r="F346" s="195">
        <f>IF(E346&lt;&gt;"",'Custos e ML'!$B$2,"")</f>
        <v>35</v>
      </c>
      <c r="G346" s="196">
        <f>IF(E346&lt;&gt;"",'Custos e ML'!$B$3,"")</f>
        <v>8.1999999999999993</v>
      </c>
      <c r="H346" s="196">
        <f t="shared" si="42"/>
        <v>101.35000000000001</v>
      </c>
      <c r="I346" s="197">
        <v>0.2</v>
      </c>
      <c r="J346" s="198">
        <f>H346/(1-SUM('Custos e ML'!$B$5:$B$6,I346))</f>
        <v>191.01203570522043</v>
      </c>
      <c r="K346" s="196">
        <f>SUM(E346:F346)/(1-SUM('Custos e ML'!$B$5:$B$6,I346))</f>
        <v>175.55768254505458</v>
      </c>
      <c r="L346" s="199">
        <v>200</v>
      </c>
      <c r="M346" s="200" t="s">
        <v>153</v>
      </c>
      <c r="P346" s="125">
        <f t="shared" si="39"/>
        <v>89.662035705220418</v>
      </c>
      <c r="Q346" s="77">
        <f t="shared" si="40"/>
        <v>98.649999999999991</v>
      </c>
      <c r="R346" s="72">
        <f t="shared" si="41"/>
        <v>4.7054439588562161E-2</v>
      </c>
      <c r="S346" s="116">
        <f>IF(L346&lt;&gt;"",(L346-(L346*SUM('Custos e ML'!$B$5:$B$6))-H346)/L346,"")</f>
        <v>0.223844837261504</v>
      </c>
      <c r="T346" s="126"/>
    </row>
    <row r="347" spans="2:20">
      <c r="B347" s="216" t="s">
        <v>88</v>
      </c>
      <c r="C347" s="217" t="s">
        <v>216</v>
      </c>
      <c r="D347" s="218" t="s">
        <v>239</v>
      </c>
      <c r="E347" s="195">
        <v>22.5</v>
      </c>
      <c r="F347" s="195">
        <v>10</v>
      </c>
      <c r="G347" s="196"/>
      <c r="H347" s="196">
        <f t="shared" si="42"/>
        <v>32.5</v>
      </c>
      <c r="I347" s="197">
        <v>0.1</v>
      </c>
      <c r="J347" s="198">
        <f>H347/(1-SUM('Custos e ML'!$B$5:$B$6,I347))</f>
        <v>51.53863951874132</v>
      </c>
      <c r="K347" s="196">
        <f>SUM(E347:F347)/(1-SUM('Custos e ML'!$B$5:$B$6,I347))</f>
        <v>51.53863951874132</v>
      </c>
      <c r="L347" s="199">
        <v>52</v>
      </c>
      <c r="M347" s="200" t="s">
        <v>153</v>
      </c>
      <c r="P347" s="125">
        <f t="shared" si="39"/>
        <v>19.03863951874132</v>
      </c>
      <c r="Q347" s="77">
        <f t="shared" si="40"/>
        <v>19.5</v>
      </c>
      <c r="R347" s="72">
        <f t="shared" si="41"/>
        <v>8.9517396184063524E-3</v>
      </c>
      <c r="S347" s="116">
        <f>IF(L347&lt;&gt;"",(L347-(L347*SUM('Custos e ML'!$B$5:$B$6))-H347)/L347,"")</f>
        <v>0.105594837261504</v>
      </c>
      <c r="T347" s="126"/>
    </row>
    <row r="348" spans="2:20">
      <c r="B348" s="216" t="s">
        <v>88</v>
      </c>
      <c r="C348" s="217" t="s">
        <v>217</v>
      </c>
      <c r="D348" s="218" t="s">
        <v>239</v>
      </c>
      <c r="E348" s="195">
        <v>22.5</v>
      </c>
      <c r="F348" s="195">
        <f>IF(E348&lt;&gt;"",'Custos e ML'!$B$2,"")</f>
        <v>35</v>
      </c>
      <c r="G348" s="196">
        <f>IF(E348&lt;&gt;"",'Custos e ML'!$B$3,"")</f>
        <v>8.1999999999999993</v>
      </c>
      <c r="H348" s="196">
        <f t="shared" si="42"/>
        <v>65.7</v>
      </c>
      <c r="I348" s="197">
        <v>0.15</v>
      </c>
      <c r="J348" s="198">
        <f>H348/(1-SUM('Custos e ML'!$B$5:$B$6,I348))</f>
        <v>113.1598074655429</v>
      </c>
      <c r="K348" s="196">
        <f>SUM(E348:F348)/(1-SUM('Custos e ML'!$B$5:$B$6,I348))</f>
        <v>99.036361176083972</v>
      </c>
      <c r="L348" s="199">
        <v>115</v>
      </c>
      <c r="M348" s="200" t="s">
        <v>153</v>
      </c>
      <c r="P348" s="125">
        <f t="shared" si="39"/>
        <v>47.459807465542895</v>
      </c>
      <c r="Q348" s="77">
        <f t="shared" si="40"/>
        <v>49.3</v>
      </c>
      <c r="R348" s="72">
        <f t="shared" si="41"/>
        <v>1.6261891705828858E-2</v>
      </c>
      <c r="S348" s="116">
        <f>IF(L348&lt;&gt;"",(L348-(L348*SUM('Custos e ML'!$B$5:$B$6))-H348)/L348,"")</f>
        <v>0.15929048943541699</v>
      </c>
      <c r="T348" s="126"/>
    </row>
    <row r="349" spans="2:20">
      <c r="B349" s="216" t="s">
        <v>88</v>
      </c>
      <c r="C349" s="217" t="s">
        <v>220</v>
      </c>
      <c r="D349" s="218" t="s">
        <v>239</v>
      </c>
      <c r="E349" s="195">
        <v>22.5</v>
      </c>
      <c r="F349" s="195">
        <f>IF(E349&lt;&gt;"",'Custos e ML'!$B$2,"")</f>
        <v>35</v>
      </c>
      <c r="G349" s="196">
        <f>IF(E349&lt;&gt;"",'Custos e ML'!$B$3,"")</f>
        <v>8.1999999999999993</v>
      </c>
      <c r="H349" s="196">
        <f t="shared" si="42"/>
        <v>65.7</v>
      </c>
      <c r="I349" s="197">
        <v>0.15</v>
      </c>
      <c r="J349" s="198">
        <f>H349/(1-SUM('Custos e ML'!$B$5:$B$6,I349))</f>
        <v>113.1598074655429</v>
      </c>
      <c r="K349" s="196">
        <f>SUM(E349:F349)/(1-SUM('Custos e ML'!$B$5:$B$6,I349))</f>
        <v>99.036361176083972</v>
      </c>
      <c r="L349" s="199">
        <v>120</v>
      </c>
      <c r="M349" s="200" t="s">
        <v>153</v>
      </c>
      <c r="P349" s="125">
        <f t="shared" si="39"/>
        <v>47.459807465542895</v>
      </c>
      <c r="Q349" s="77">
        <f t="shared" si="40"/>
        <v>54.3</v>
      </c>
      <c r="R349" s="72">
        <f t="shared" si="41"/>
        <v>6.0447191345212724E-2</v>
      </c>
      <c r="S349" s="116">
        <f>IF(L349&lt;&gt;"",(L349-(L349*SUM('Custos e ML'!$B$5:$B$6))-H349)/L349,"")</f>
        <v>0.18309483726150391</v>
      </c>
      <c r="T349" s="126"/>
    </row>
    <row r="350" spans="2:20">
      <c r="B350" s="216" t="s">
        <v>218</v>
      </c>
      <c r="C350" s="217" t="s">
        <v>219</v>
      </c>
      <c r="D350" s="221" t="s">
        <v>239</v>
      </c>
      <c r="E350" s="195">
        <v>22.5</v>
      </c>
      <c r="F350" s="195">
        <f>IF(E350&lt;&gt;"",'Custos e ML'!$B$2,"")</f>
        <v>35</v>
      </c>
      <c r="G350" s="196">
        <f>IF(E350&lt;&gt;"",'Custos e ML'!$B$3,"")</f>
        <v>8.1999999999999993</v>
      </c>
      <c r="H350" s="196">
        <f t="shared" ref="H350:H370" si="43">SUM(E350:G350)</f>
        <v>65.7</v>
      </c>
      <c r="I350" s="197">
        <v>0.15</v>
      </c>
      <c r="J350" s="198">
        <f>H350/(1-SUM('Custos e ML'!$B$5:$B$6,I350))</f>
        <v>113.1598074655429</v>
      </c>
      <c r="K350" s="196">
        <f>SUM(E350:F350)/(1-SUM('Custos e ML'!$B$5:$B$6,I350))</f>
        <v>99.036361176083972</v>
      </c>
      <c r="L350" s="199"/>
      <c r="M350" s="200" t="s">
        <v>153</v>
      </c>
      <c r="P350" s="125">
        <f t="shared" si="39"/>
        <v>47.459807465542895</v>
      </c>
      <c r="Q350" s="77">
        <f t="shared" si="40"/>
        <v>-65.7</v>
      </c>
      <c r="R350" s="72">
        <f t="shared" si="41"/>
        <v>-1</v>
      </c>
      <c r="S350" s="116" t="str">
        <f>IF(L350&lt;&gt;"",(L350-(L350*SUM('Custos e ML'!$B$5:$B$6))-H350)/L350,"")</f>
        <v/>
      </c>
      <c r="T350" s="126"/>
    </row>
    <row r="351" spans="2:20">
      <c r="B351" s="216" t="s">
        <v>91</v>
      </c>
      <c r="C351" s="217" t="s">
        <v>5</v>
      </c>
      <c r="D351" s="221" t="s">
        <v>240</v>
      </c>
      <c r="E351" s="195">
        <v>19.37</v>
      </c>
      <c r="F351" s="195">
        <f>IF(E351&lt;&gt;"",'Custos e ML'!$B$2,"")</f>
        <v>35</v>
      </c>
      <c r="G351" s="196">
        <f>IF(E351&lt;&gt;"",'Custos e ML'!$B$3,"")</f>
        <v>8.1999999999999993</v>
      </c>
      <c r="H351" s="196">
        <f t="shared" si="43"/>
        <v>62.570000000000007</v>
      </c>
      <c r="I351" s="197">
        <v>0.2</v>
      </c>
      <c r="J351" s="198">
        <f>H351/(1-SUM('Custos e ML'!$B$5:$B$6,I351))</f>
        <v>117.92425332092395</v>
      </c>
      <c r="K351" s="196">
        <f>SUM(E351:F351)/(1-SUM('Custos e ML'!$B$5:$B$6,I351))</f>
        <v>102.46990016075812</v>
      </c>
      <c r="L351" s="199">
        <v>120</v>
      </c>
      <c r="M351" s="200" t="s">
        <v>191</v>
      </c>
      <c r="P351" s="125">
        <f t="shared" si="39"/>
        <v>55.354253320923945</v>
      </c>
      <c r="Q351" s="77">
        <f t="shared" si="40"/>
        <v>57.429999999999993</v>
      </c>
      <c r="R351" s="72">
        <f t="shared" si="41"/>
        <v>1.7602372884456808E-2</v>
      </c>
      <c r="S351" s="116">
        <f>IF(L351&lt;&gt;"",(L351-(L351*SUM('Custos e ML'!$B$5:$B$6))-H351)/L351,"")</f>
        <v>0.2091781705948372</v>
      </c>
      <c r="T351" s="126"/>
    </row>
    <row r="352" spans="2:20">
      <c r="B352" s="216" t="s">
        <v>88</v>
      </c>
      <c r="C352" s="217" t="s">
        <v>216</v>
      </c>
      <c r="D352" s="221" t="s">
        <v>240</v>
      </c>
      <c r="E352" s="195">
        <v>19.37</v>
      </c>
      <c r="F352" s="195">
        <v>15</v>
      </c>
      <c r="G352" s="196"/>
      <c r="H352" s="196">
        <f>SUM(E352:G352)</f>
        <v>34.370000000000005</v>
      </c>
      <c r="I352" s="197">
        <v>0.1</v>
      </c>
      <c r="J352" s="198">
        <f>H352/(1-SUM('Custos e ML'!$B$5:$B$6,I352))</f>
        <v>54.504093546435058</v>
      </c>
      <c r="K352" s="196">
        <f>SUM(E352:F352)/(1-SUM('Custos e ML'!$B$5:$B$6,I352))</f>
        <v>54.504093546435058</v>
      </c>
      <c r="L352" s="199">
        <v>55</v>
      </c>
      <c r="M352" s="200" t="s">
        <v>191</v>
      </c>
      <c r="P352" s="125">
        <f t="shared" si="39"/>
        <v>20.134093546435054</v>
      </c>
      <c r="Q352" s="77">
        <f t="shared" si="40"/>
        <v>20.629999999999995</v>
      </c>
      <c r="R352" s="72">
        <f t="shared" si="41"/>
        <v>9.0985175846003494E-3</v>
      </c>
      <c r="S352" s="116">
        <f>IF(L352&lt;&gt;"",(L352-(L352*SUM('Custos e ML'!$B$5:$B$6))-H352)/L352,"")</f>
        <v>0.105685746352413</v>
      </c>
      <c r="T352" s="126"/>
    </row>
    <row r="353" spans="2:20">
      <c r="B353" s="216" t="s">
        <v>88</v>
      </c>
      <c r="C353" s="217" t="s">
        <v>217</v>
      </c>
      <c r="D353" s="221" t="s">
        <v>240</v>
      </c>
      <c r="E353" s="195">
        <v>19.37</v>
      </c>
      <c r="F353" s="195">
        <f>IF(E353&lt;&gt;"",'Custos e ML'!$B$2,"")</f>
        <v>35</v>
      </c>
      <c r="G353" s="196">
        <f>IF(E353&lt;&gt;"",'Custos e ML'!$B$3,"")</f>
        <v>8.1999999999999993</v>
      </c>
      <c r="H353" s="196">
        <f>SUM(E353:G353)</f>
        <v>62.570000000000007</v>
      </c>
      <c r="I353" s="197">
        <v>0.12</v>
      </c>
      <c r="J353" s="198">
        <f>H353/(1-SUM('Custos e ML'!$B$5:$B$6,I353))</f>
        <v>102.47384383501213</v>
      </c>
      <c r="K353" s="196">
        <f>SUM(E353:F353)/(1-SUM('Custos e ML'!$B$5:$B$6,I353))</f>
        <v>89.044316594368055</v>
      </c>
      <c r="L353" s="199">
        <v>110</v>
      </c>
      <c r="M353" s="200" t="s">
        <v>191</v>
      </c>
      <c r="P353" s="125">
        <f t="shared" si="39"/>
        <v>39.903843835012125</v>
      </c>
      <c r="Q353" s="77">
        <f t="shared" si="40"/>
        <v>47.429999999999993</v>
      </c>
      <c r="R353" s="72">
        <f t="shared" si="41"/>
        <v>7.344465556601297E-2</v>
      </c>
      <c r="S353" s="116">
        <f>IF(L353&lt;&gt;"",(L353-(L353*SUM('Custos e ML'!$B$5:$B$6))-H353)/L353,"")</f>
        <v>0.16177665544332209</v>
      </c>
      <c r="T353" s="126"/>
    </row>
    <row r="354" spans="2:20">
      <c r="B354" s="216" t="s">
        <v>88</v>
      </c>
      <c r="C354" s="217" t="s">
        <v>220</v>
      </c>
      <c r="D354" s="221" t="s">
        <v>240</v>
      </c>
      <c r="E354" s="195">
        <v>19.37</v>
      </c>
      <c r="F354" s="195">
        <f>IF(E354&lt;&gt;"",'Custos e ML'!$B$2,"")</f>
        <v>35</v>
      </c>
      <c r="G354" s="196">
        <f>IF(E354&lt;&gt;"",'Custos e ML'!$B$3,"")</f>
        <v>8.1999999999999993</v>
      </c>
      <c r="H354" s="196">
        <f>SUM(E354:G354)</f>
        <v>62.570000000000007</v>
      </c>
      <c r="I354" s="197">
        <v>0.15</v>
      </c>
      <c r="J354" s="198">
        <f>H354/(1-SUM('Custos e ML'!$B$5:$B$6,I354))</f>
        <v>107.76878467456652</v>
      </c>
      <c r="K354" s="196">
        <f>SUM(E354:F354)/(1-SUM('Custos e ML'!$B$5:$B$6,I354))</f>
        <v>93.645338385107578</v>
      </c>
      <c r="L354" s="199">
        <v>110</v>
      </c>
      <c r="M354" s="200" t="s">
        <v>191</v>
      </c>
      <c r="P354" s="125">
        <f t="shared" si="39"/>
        <v>45.198784674566511</v>
      </c>
      <c r="Q354" s="77">
        <f t="shared" si="40"/>
        <v>47.429999999999993</v>
      </c>
      <c r="R354" s="72">
        <f t="shared" si="41"/>
        <v>2.0703725407790086E-2</v>
      </c>
      <c r="S354" s="116">
        <f>IF(L354&lt;&gt;"",(L354-(L354*SUM('Custos e ML'!$B$5:$B$6))-H354)/L354,"")</f>
        <v>0.16177665544332209</v>
      </c>
      <c r="T354" s="126"/>
    </row>
    <row r="355" spans="2:20">
      <c r="B355" s="216" t="s">
        <v>218</v>
      </c>
      <c r="C355" s="217" t="s">
        <v>219</v>
      </c>
      <c r="D355" s="221" t="s">
        <v>240</v>
      </c>
      <c r="E355" s="195">
        <v>19.37</v>
      </c>
      <c r="F355" s="195">
        <f>IF(E355&lt;&gt;"",'Custos e ML'!$B$2,"")</f>
        <v>35</v>
      </c>
      <c r="G355" s="196">
        <f>IF(E355&lt;&gt;"",'Custos e ML'!$B$3,"")</f>
        <v>8.1999999999999993</v>
      </c>
      <c r="H355" s="196">
        <f>SUM(E355:G355)</f>
        <v>62.570000000000007</v>
      </c>
      <c r="I355" s="197">
        <v>0.2</v>
      </c>
      <c r="J355" s="198">
        <f>H355/(1-SUM('Custos e ML'!$B$5:$B$6,I355))</f>
        <v>117.92425332092395</v>
      </c>
      <c r="K355" s="196">
        <f>SUM(E355:F355)/(1-SUM('Custos e ML'!$B$5:$B$6,I355))</f>
        <v>102.46990016075812</v>
      </c>
      <c r="L355" s="199">
        <v>135</v>
      </c>
      <c r="M355" s="200" t="s">
        <v>191</v>
      </c>
      <c r="P355" s="125">
        <f t="shared" si="39"/>
        <v>55.354253320923945</v>
      </c>
      <c r="Q355" s="77">
        <f t="shared" si="40"/>
        <v>72.429999999999993</v>
      </c>
      <c r="R355" s="72">
        <f t="shared" si="41"/>
        <v>0.14480266949501391</v>
      </c>
      <c r="S355" s="116">
        <f>IF(L355&lt;&gt;"",(L355-(L355*SUM('Custos e ML'!$B$5:$B$6))-H355)/L355,"")</f>
        <v>0.26711335578002249</v>
      </c>
      <c r="T355" s="126"/>
    </row>
    <row r="356" spans="2:20">
      <c r="B356" s="216" t="s">
        <v>218</v>
      </c>
      <c r="C356" s="217" t="s">
        <v>227</v>
      </c>
      <c r="D356" s="218" t="s">
        <v>241</v>
      </c>
      <c r="E356" s="195">
        <v>7.2</v>
      </c>
      <c r="F356" s="195">
        <f>IF(E356&lt;&gt;"",'Custos e ML'!$B$2,"")</f>
        <v>35</v>
      </c>
      <c r="G356" s="196">
        <f>IF(E356&lt;&gt;"",'Custos e ML'!$B$3,"")</f>
        <v>8.1999999999999993</v>
      </c>
      <c r="H356" s="196">
        <f t="shared" si="43"/>
        <v>50.400000000000006</v>
      </c>
      <c r="I356" s="197">
        <v>0.2</v>
      </c>
      <c r="J356" s="198">
        <f>H356/(1-SUM('Custos e ML'!$B$5:$B$6,I356))</f>
        <v>94.98773161858027</v>
      </c>
      <c r="K356" s="196">
        <f>SUM(E356:F356)/(1-SUM('Custos e ML'!$B$5:$B$6,I356))</f>
        <v>79.533378458414418</v>
      </c>
      <c r="L356" s="199">
        <v>75</v>
      </c>
      <c r="M356" s="200" t="s">
        <v>180</v>
      </c>
      <c r="P356" s="125">
        <f t="shared" si="39"/>
        <v>44.587731618580264</v>
      </c>
      <c r="Q356" s="77">
        <f t="shared" si="40"/>
        <v>24.599999999999994</v>
      </c>
      <c r="R356" s="72">
        <f t="shared" si="41"/>
        <v>-0.21042434931323836</v>
      </c>
      <c r="S356" s="116">
        <f>IF(L356&lt;&gt;"",(L356-(L356*SUM('Custos e ML'!$B$5:$B$6))-H356)/L356,"")</f>
        <v>5.8594837261503961E-2</v>
      </c>
      <c r="T356" s="126"/>
    </row>
    <row r="357" spans="2:20">
      <c r="B357" s="216" t="s">
        <v>88</v>
      </c>
      <c r="C357" s="217" t="s">
        <v>232</v>
      </c>
      <c r="D357" s="218" t="s">
        <v>241</v>
      </c>
      <c r="E357" s="195">
        <v>7.2</v>
      </c>
      <c r="F357" s="195"/>
      <c r="G357" s="196"/>
      <c r="H357" s="196">
        <f t="shared" ref="H357" si="44">SUM(E357:G357)</f>
        <v>7.2</v>
      </c>
      <c r="I357" s="197">
        <v>0.08</v>
      </c>
      <c r="J357" s="198">
        <f>H357/(1-SUM('Custos e ML'!$B$5:$B$6,I357))</f>
        <v>11.066795473364614</v>
      </c>
      <c r="K357" s="196">
        <f>SUM(E357:F357)/(1-SUM('Custos e ML'!$B$5:$B$6,I357))</f>
        <v>11.066795473364614</v>
      </c>
      <c r="L357" s="199">
        <v>15</v>
      </c>
      <c r="M357" s="200" t="s">
        <v>179</v>
      </c>
      <c r="P357" s="125">
        <f t="shared" ref="P357" si="45">J357-H357</f>
        <v>3.8667954733646139</v>
      </c>
      <c r="Q357" s="77">
        <f t="shared" ref="Q357" si="46">L357-H357</f>
        <v>7.8</v>
      </c>
      <c r="R357" s="72">
        <f t="shared" ref="R357" si="47">IFERROR(IF(J357&lt;&gt;"",(L357-J357)/J357,""),"")</f>
        <v>0.35540591096146662</v>
      </c>
      <c r="S357" s="116">
        <f>IF(L357&lt;&gt;"",(L357-(L357*SUM('Custos e ML'!$B$5:$B$6))-H357)/L357,"")</f>
        <v>0.25059483726150394</v>
      </c>
      <c r="T357" s="126"/>
    </row>
    <row r="358" spans="2:20">
      <c r="B358" s="216" t="s">
        <v>91</v>
      </c>
      <c r="C358" s="217" t="s">
        <v>5</v>
      </c>
      <c r="D358" s="221" t="s">
        <v>242</v>
      </c>
      <c r="E358" s="195"/>
      <c r="F358" s="195" t="str">
        <f>IF(E358&lt;&gt;"",'Custos e ML'!$B$2,"")</f>
        <v/>
      </c>
      <c r="G358" s="196" t="str">
        <f>IF(E358&lt;&gt;"",'Custos e ML'!$B$3,"")</f>
        <v/>
      </c>
      <c r="H358" s="196">
        <f t="shared" si="43"/>
        <v>0</v>
      </c>
      <c r="I358" s="197">
        <v>0.2</v>
      </c>
      <c r="J358" s="198">
        <f>H358/(1-SUM('Custos e ML'!$B$5:$B$6,I358))</f>
        <v>0</v>
      </c>
      <c r="K358" s="196">
        <f>SUM(E358:F358)/(1-SUM('Custos e ML'!$B$5:$B$6,I358))</f>
        <v>0</v>
      </c>
      <c r="L358" s="199"/>
      <c r="M358" s="200"/>
      <c r="P358" s="125">
        <f t="shared" si="39"/>
        <v>0</v>
      </c>
      <c r="Q358" s="77">
        <f t="shared" si="40"/>
        <v>0</v>
      </c>
      <c r="R358" s="72" t="str">
        <f t="shared" si="41"/>
        <v/>
      </c>
      <c r="S358" s="116" t="str">
        <f>IF(L358&lt;&gt;"",(L358-(L358*SUM('Custos e ML'!$B$5:$B$6))-H358)/L358,"")</f>
        <v/>
      </c>
      <c r="T358" s="126"/>
    </row>
    <row r="359" spans="2:20">
      <c r="B359" s="216" t="s">
        <v>88</v>
      </c>
      <c r="C359" s="217" t="s">
        <v>216</v>
      </c>
      <c r="D359" s="218" t="s">
        <v>242</v>
      </c>
      <c r="E359" s="195"/>
      <c r="F359" s="195" t="str">
        <f>IF(E359&lt;&gt;"",'Custos e ML'!$B$2,"")</f>
        <v/>
      </c>
      <c r="G359" s="196" t="str">
        <f>IF(E359&lt;&gt;"",'Custos e ML'!$B$3,"")</f>
        <v/>
      </c>
      <c r="H359" s="196">
        <f t="shared" si="43"/>
        <v>0</v>
      </c>
      <c r="I359" s="197">
        <v>0.1</v>
      </c>
      <c r="J359" s="198">
        <f>H359/(1-SUM('Custos e ML'!$B$5:$B$6,I359))</f>
        <v>0</v>
      </c>
      <c r="K359" s="196">
        <f>SUM(E359:F359)/(1-SUM('Custos e ML'!$B$5:$B$6,I359))</f>
        <v>0</v>
      </c>
      <c r="L359" s="199"/>
      <c r="M359" s="200"/>
      <c r="P359" s="125">
        <f t="shared" si="39"/>
        <v>0</v>
      </c>
      <c r="Q359" s="77">
        <f t="shared" si="40"/>
        <v>0</v>
      </c>
      <c r="R359" s="72" t="str">
        <f t="shared" si="41"/>
        <v/>
      </c>
      <c r="S359" s="116" t="str">
        <f>IF(L359&lt;&gt;"",(L359-(L359*SUM('Custos e ML'!$B$5:$B$6))-H359)/L359,"")</f>
        <v/>
      </c>
      <c r="T359" s="126"/>
    </row>
    <row r="360" spans="2:20">
      <c r="B360" s="216" t="s">
        <v>88</v>
      </c>
      <c r="C360" s="217" t="s">
        <v>217</v>
      </c>
      <c r="D360" s="218" t="s">
        <v>242</v>
      </c>
      <c r="E360" s="195"/>
      <c r="F360" s="195" t="str">
        <f>IF(E360&lt;&gt;"",'Custos e ML'!$B$2,"")</f>
        <v/>
      </c>
      <c r="G360" s="196" t="str">
        <f>IF(E360&lt;&gt;"",'Custos e ML'!$B$3,"")</f>
        <v/>
      </c>
      <c r="H360" s="196">
        <f t="shared" si="43"/>
        <v>0</v>
      </c>
      <c r="I360" s="197">
        <v>0.12</v>
      </c>
      <c r="J360" s="198">
        <f>H360/(1-SUM('Custos e ML'!$B$5:$B$6,I360))</f>
        <v>0</v>
      </c>
      <c r="K360" s="196">
        <f>SUM(E360:F360)/(1-SUM('Custos e ML'!$B$5:$B$6,I360))</f>
        <v>0</v>
      </c>
      <c r="L360" s="199"/>
      <c r="M360" s="200"/>
      <c r="P360" s="125">
        <f t="shared" si="39"/>
        <v>0</v>
      </c>
      <c r="Q360" s="77">
        <f t="shared" si="40"/>
        <v>0</v>
      </c>
      <c r="R360" s="72" t="str">
        <f t="shared" si="41"/>
        <v/>
      </c>
      <c r="S360" s="116" t="str">
        <f>IF(L360&lt;&gt;"",(L360-(L360*SUM('Custos e ML'!$B$5:$B$6))-H360)/L360,"")</f>
        <v/>
      </c>
      <c r="T360" s="126"/>
    </row>
    <row r="361" spans="2:20">
      <c r="B361" s="216" t="s">
        <v>88</v>
      </c>
      <c r="C361" s="217" t="s">
        <v>220</v>
      </c>
      <c r="D361" s="218" t="s">
        <v>242</v>
      </c>
      <c r="E361" s="195">
        <v>120</v>
      </c>
      <c r="F361" s="195">
        <v>35</v>
      </c>
      <c r="G361" s="196">
        <f>13+8.2</f>
        <v>21.2</v>
      </c>
      <c r="H361" s="196">
        <f t="shared" si="43"/>
        <v>176.2</v>
      </c>
      <c r="I361" s="197">
        <v>0.1</v>
      </c>
      <c r="J361" s="198">
        <f>H361/(1-SUM('Custos e ML'!$B$5:$B$6,I361))</f>
        <v>279.41871640622213</v>
      </c>
      <c r="K361" s="196">
        <f>SUM(E361:F361)/(1-SUM('Custos e ML'!$B$5:$B$6,I361))</f>
        <v>245.79966539707397</v>
      </c>
      <c r="L361" s="199">
        <v>280</v>
      </c>
      <c r="M361" s="200" t="s">
        <v>191</v>
      </c>
      <c r="P361" s="125">
        <f t="shared" si="39"/>
        <v>103.21871640622214</v>
      </c>
      <c r="Q361" s="77">
        <f t="shared" si="40"/>
        <v>103.80000000000001</v>
      </c>
      <c r="R361" s="72">
        <f t="shared" si="41"/>
        <v>2.08033163008591E-3</v>
      </c>
      <c r="S361" s="116">
        <f>IF(L361&lt;&gt;"",(L361-(L361*SUM('Custos e ML'!$B$5:$B$6))-H361)/L361,"")</f>
        <v>0.10130912297578973</v>
      </c>
      <c r="T361" s="126"/>
    </row>
    <row r="362" spans="2:20">
      <c r="B362" s="216" t="s">
        <v>218</v>
      </c>
      <c r="C362" s="217" t="s">
        <v>219</v>
      </c>
      <c r="D362" s="218" t="s">
        <v>242</v>
      </c>
      <c r="E362" s="195"/>
      <c r="F362" s="195" t="str">
        <f>IF(E362&lt;&gt;"",'Custos e ML'!$B$2,"")</f>
        <v/>
      </c>
      <c r="G362" s="196" t="str">
        <f>IF(E362&lt;&gt;"",'Custos e ML'!$B$3,"")</f>
        <v/>
      </c>
      <c r="H362" s="196">
        <f t="shared" si="43"/>
        <v>0</v>
      </c>
      <c r="I362" s="197">
        <v>0.2</v>
      </c>
      <c r="J362" s="198">
        <f>H362/(1-SUM('Custos e ML'!$B$5:$B$6,I362))</f>
        <v>0</v>
      </c>
      <c r="K362" s="196">
        <f>SUM(E362:F362)/(1-SUM('Custos e ML'!$B$5:$B$6,I362))</f>
        <v>0</v>
      </c>
      <c r="L362" s="199"/>
      <c r="M362" s="200"/>
      <c r="P362" s="125">
        <f t="shared" si="39"/>
        <v>0</v>
      </c>
      <c r="Q362" s="77">
        <f t="shared" si="40"/>
        <v>0</v>
      </c>
      <c r="R362" s="72" t="str">
        <f t="shared" si="41"/>
        <v/>
      </c>
      <c r="S362" s="116" t="str">
        <f>IF(L362&lt;&gt;"",(L362-(L362*SUM('Custos e ML'!$B$5:$B$6))-H362)/L362,"")</f>
        <v/>
      </c>
      <c r="T362" s="126"/>
    </row>
    <row r="363" spans="2:20">
      <c r="B363" s="216" t="s">
        <v>88</v>
      </c>
      <c r="C363" s="217" t="s">
        <v>216</v>
      </c>
      <c r="D363" s="218" t="s">
        <v>243</v>
      </c>
      <c r="E363" s="195"/>
      <c r="F363" s="195" t="str">
        <f>IF(E363&lt;&gt;"",'Custos e ML'!$B$2,"")</f>
        <v/>
      </c>
      <c r="G363" s="196" t="str">
        <f>IF(E363&lt;&gt;"",'Custos e ML'!$B$3,"")</f>
        <v/>
      </c>
      <c r="H363" s="196">
        <f t="shared" si="43"/>
        <v>0</v>
      </c>
      <c r="I363" s="197">
        <v>0.1</v>
      </c>
      <c r="J363" s="198">
        <f>H363/(1-SUM('Custos e ML'!$B$5:$B$6,I363))</f>
        <v>0</v>
      </c>
      <c r="K363" s="196">
        <f>SUM(E363:F363)/(1-SUM('Custos e ML'!$B$5:$B$6,I363))</f>
        <v>0</v>
      </c>
      <c r="L363" s="199"/>
      <c r="M363" s="200"/>
      <c r="P363" s="125">
        <f t="shared" si="39"/>
        <v>0</v>
      </c>
      <c r="Q363" s="77">
        <f t="shared" si="40"/>
        <v>0</v>
      </c>
      <c r="R363" s="72" t="str">
        <f t="shared" si="41"/>
        <v/>
      </c>
      <c r="S363" s="116" t="str">
        <f>IF(L363&lt;&gt;"",(L363-(L363*SUM('Custos e ML'!$B$5:$B$6))-H363)/L363,"")</f>
        <v/>
      </c>
      <c r="T363" s="126"/>
    </row>
    <row r="364" spans="2:20">
      <c r="B364" s="216" t="s">
        <v>88</v>
      </c>
      <c r="C364" s="217" t="s">
        <v>217</v>
      </c>
      <c r="D364" s="218" t="s">
        <v>243</v>
      </c>
      <c r="E364" s="195"/>
      <c r="F364" s="195" t="str">
        <f>IF(E364&lt;&gt;"",'Custos e ML'!$B$2,"")</f>
        <v/>
      </c>
      <c r="G364" s="196" t="str">
        <f>IF(E364&lt;&gt;"",'Custos e ML'!$B$3,"")</f>
        <v/>
      </c>
      <c r="H364" s="196">
        <f t="shared" si="43"/>
        <v>0</v>
      </c>
      <c r="I364" s="197">
        <v>0.12</v>
      </c>
      <c r="J364" s="198">
        <f>H364/(1-SUM('Custos e ML'!$B$5:$B$6,I364))</f>
        <v>0</v>
      </c>
      <c r="K364" s="196">
        <f>SUM(E364:F364)/(1-SUM('Custos e ML'!$B$5:$B$6,I364))</f>
        <v>0</v>
      </c>
      <c r="L364" s="199"/>
      <c r="M364" s="200"/>
      <c r="P364" s="125">
        <f t="shared" si="39"/>
        <v>0</v>
      </c>
      <c r="Q364" s="77">
        <f t="shared" si="40"/>
        <v>0</v>
      </c>
      <c r="R364" s="72" t="str">
        <f t="shared" si="41"/>
        <v/>
      </c>
      <c r="S364" s="116" t="str">
        <f>IF(L364&lt;&gt;"",(L364-(L364*SUM('Custos e ML'!$B$5:$B$6))-H364)/L364,"")</f>
        <v/>
      </c>
      <c r="T364" s="126"/>
    </row>
    <row r="365" spans="2:20">
      <c r="B365" s="216" t="s">
        <v>88</v>
      </c>
      <c r="C365" s="217" t="s">
        <v>220</v>
      </c>
      <c r="D365" s="218" t="s">
        <v>243</v>
      </c>
      <c r="E365" s="195"/>
      <c r="F365" s="195" t="str">
        <f>IF(E365&lt;&gt;"",'Custos e ML'!$B$2,"")</f>
        <v/>
      </c>
      <c r="G365" s="196" t="str">
        <f>IF(E365&lt;&gt;"",'Custos e ML'!$B$3,"")</f>
        <v/>
      </c>
      <c r="H365" s="196">
        <f t="shared" si="43"/>
        <v>0</v>
      </c>
      <c r="I365" s="197">
        <v>0.15</v>
      </c>
      <c r="J365" s="198">
        <f>H365/(1-SUM('Custos e ML'!$B$5:$B$6,I365))</f>
        <v>0</v>
      </c>
      <c r="K365" s="196">
        <f>SUM(E365:F365)/(1-SUM('Custos e ML'!$B$5:$B$6,I365))</f>
        <v>0</v>
      </c>
      <c r="L365" s="199"/>
      <c r="M365" s="200"/>
      <c r="P365" s="125">
        <f t="shared" si="39"/>
        <v>0</v>
      </c>
      <c r="Q365" s="77">
        <f t="shared" si="40"/>
        <v>0</v>
      </c>
      <c r="R365" s="72" t="str">
        <f t="shared" si="41"/>
        <v/>
      </c>
      <c r="S365" s="116" t="str">
        <f>IF(L365&lt;&gt;"",(L365-(L365*SUM('Custos e ML'!$B$5:$B$6))-H365)/L365,"")</f>
        <v/>
      </c>
      <c r="T365" s="126"/>
    </row>
    <row r="366" spans="2:20">
      <c r="B366" s="216" t="s">
        <v>218</v>
      </c>
      <c r="C366" s="217" t="s">
        <v>219</v>
      </c>
      <c r="D366" s="218" t="s">
        <v>243</v>
      </c>
      <c r="E366" s="195"/>
      <c r="F366" s="195" t="str">
        <f>IF(E366&lt;&gt;"",'Custos e ML'!$B$2,"")</f>
        <v/>
      </c>
      <c r="G366" s="196" t="str">
        <f>IF(E366&lt;&gt;"",'Custos e ML'!$B$3,"")</f>
        <v/>
      </c>
      <c r="H366" s="196">
        <f t="shared" si="43"/>
        <v>0</v>
      </c>
      <c r="I366" s="197">
        <v>0.2</v>
      </c>
      <c r="J366" s="198">
        <f>H366/(1-SUM('Custos e ML'!$B$5:$B$6,I366))</f>
        <v>0</v>
      </c>
      <c r="K366" s="196">
        <f>SUM(E366:F366)/(1-SUM('Custos e ML'!$B$5:$B$6,I366))</f>
        <v>0</v>
      </c>
      <c r="L366" s="199"/>
      <c r="M366" s="200"/>
      <c r="P366" s="125">
        <f t="shared" si="39"/>
        <v>0</v>
      </c>
      <c r="Q366" s="77">
        <f t="shared" si="40"/>
        <v>0</v>
      </c>
      <c r="R366" s="72" t="str">
        <f t="shared" si="41"/>
        <v/>
      </c>
      <c r="S366" s="116" t="str">
        <f>IF(L366&lt;&gt;"",(L366-(L366*SUM('Custos e ML'!$B$5:$B$6))-H366)/L366,"")</f>
        <v/>
      </c>
      <c r="T366" s="126"/>
    </row>
    <row r="367" spans="2:20">
      <c r="B367" s="216" t="s">
        <v>88</v>
      </c>
      <c r="C367" s="217" t="s">
        <v>216</v>
      </c>
      <c r="D367" s="218" t="s">
        <v>244</v>
      </c>
      <c r="E367" s="195"/>
      <c r="F367" s="195" t="str">
        <f>IF(E367&lt;&gt;"",'Custos e ML'!$B$2,"")</f>
        <v/>
      </c>
      <c r="G367" s="196" t="str">
        <f>IF(E367&lt;&gt;"",'Custos e ML'!$B$3,"")</f>
        <v/>
      </c>
      <c r="H367" s="196">
        <f t="shared" si="43"/>
        <v>0</v>
      </c>
      <c r="I367" s="197">
        <v>0.1</v>
      </c>
      <c r="J367" s="198">
        <f>H367/(1-SUM('Custos e ML'!$B$5:$B$6,I367))</f>
        <v>0</v>
      </c>
      <c r="K367" s="196">
        <f>SUM(E367:F367)/(1-SUM('Custos e ML'!$B$5:$B$6,I367))</f>
        <v>0</v>
      </c>
      <c r="L367" s="199"/>
      <c r="M367" s="200"/>
      <c r="P367" s="125">
        <f t="shared" si="39"/>
        <v>0</v>
      </c>
      <c r="Q367" s="77">
        <f t="shared" si="40"/>
        <v>0</v>
      </c>
      <c r="R367" s="72" t="str">
        <f t="shared" si="41"/>
        <v/>
      </c>
      <c r="S367" s="116" t="str">
        <f>IF(L367&lt;&gt;"",(L367-(L367*SUM('Custos e ML'!$B$5:$B$6))-H367)/L367,"")</f>
        <v/>
      </c>
      <c r="T367" s="126"/>
    </row>
    <row r="368" spans="2:20">
      <c r="B368" s="216" t="s">
        <v>88</v>
      </c>
      <c r="C368" s="217" t="s">
        <v>217</v>
      </c>
      <c r="D368" s="218" t="s">
        <v>244</v>
      </c>
      <c r="E368" s="195"/>
      <c r="F368" s="195" t="str">
        <f>IF(E368&lt;&gt;"",'Custos e ML'!$B$2,"")</f>
        <v/>
      </c>
      <c r="G368" s="196" t="str">
        <f>IF(E368&lt;&gt;"",'Custos e ML'!$B$3,"")</f>
        <v/>
      </c>
      <c r="H368" s="196">
        <f t="shared" si="43"/>
        <v>0</v>
      </c>
      <c r="I368" s="197">
        <v>0.12</v>
      </c>
      <c r="J368" s="198">
        <f>H368/(1-SUM('Custos e ML'!$B$5:$B$6,I368))</f>
        <v>0</v>
      </c>
      <c r="K368" s="196">
        <f>SUM(E368:F368)/(1-SUM('Custos e ML'!$B$5:$B$6,I368))</f>
        <v>0</v>
      </c>
      <c r="L368" s="199"/>
      <c r="M368" s="200"/>
      <c r="P368" s="125">
        <f t="shared" si="39"/>
        <v>0</v>
      </c>
      <c r="Q368" s="77">
        <f t="shared" si="40"/>
        <v>0</v>
      </c>
      <c r="R368" s="72" t="str">
        <f t="shared" si="41"/>
        <v/>
      </c>
      <c r="S368" s="116" t="str">
        <f>IF(L368&lt;&gt;"",(L368-(L368*SUM('Custos e ML'!$B$5:$B$6))-H368)/L368,"")</f>
        <v/>
      </c>
      <c r="T368" s="126"/>
    </row>
    <row r="369" spans="2:20">
      <c r="B369" s="216" t="s">
        <v>88</v>
      </c>
      <c r="C369" s="217" t="s">
        <v>220</v>
      </c>
      <c r="D369" s="218" t="s">
        <v>244</v>
      </c>
      <c r="E369" s="195"/>
      <c r="F369" s="195" t="str">
        <f>IF(E369&lt;&gt;"",'Custos e ML'!$B$2,"")</f>
        <v/>
      </c>
      <c r="G369" s="196" t="str">
        <f>IF(E369&lt;&gt;"",'Custos e ML'!$B$3,"")</f>
        <v/>
      </c>
      <c r="H369" s="196">
        <f t="shared" si="43"/>
        <v>0</v>
      </c>
      <c r="I369" s="197">
        <v>0.15</v>
      </c>
      <c r="J369" s="198">
        <f>H369/(1-SUM('Custos e ML'!$B$5:$B$6,I369))</f>
        <v>0</v>
      </c>
      <c r="K369" s="196">
        <f>SUM(E369:F369)/(1-SUM('Custos e ML'!$B$5:$B$6,I369))</f>
        <v>0</v>
      </c>
      <c r="L369" s="199"/>
      <c r="M369" s="200"/>
      <c r="P369" s="125">
        <f t="shared" si="39"/>
        <v>0</v>
      </c>
      <c r="Q369" s="77">
        <f t="shared" si="40"/>
        <v>0</v>
      </c>
      <c r="R369" s="72" t="str">
        <f t="shared" si="41"/>
        <v/>
      </c>
      <c r="S369" s="116" t="str">
        <f>IF(L369&lt;&gt;"",(L369-(L369*SUM('Custos e ML'!$B$5:$B$6))-H369)/L369,"")</f>
        <v/>
      </c>
      <c r="T369" s="126"/>
    </row>
    <row r="370" spans="2:20">
      <c r="B370" s="216" t="s">
        <v>218</v>
      </c>
      <c r="C370" s="217" t="s">
        <v>219</v>
      </c>
      <c r="D370" s="218" t="s">
        <v>244</v>
      </c>
      <c r="E370" s="195"/>
      <c r="F370" s="195" t="str">
        <f>IF(E370&lt;&gt;"",'Custos e ML'!$B$2,"")</f>
        <v/>
      </c>
      <c r="G370" s="196" t="str">
        <f>IF(E370&lt;&gt;"",'Custos e ML'!$B$3,"")</f>
        <v/>
      </c>
      <c r="H370" s="196">
        <f t="shared" si="43"/>
        <v>0</v>
      </c>
      <c r="I370" s="197">
        <v>0.2</v>
      </c>
      <c r="J370" s="198">
        <f>H370/(1-SUM('Custos e ML'!$B$5:$B$6,I370))</f>
        <v>0</v>
      </c>
      <c r="K370" s="196">
        <f>SUM(E370:F370)/(1-SUM('Custos e ML'!$B$5:$B$6,I370))</f>
        <v>0</v>
      </c>
      <c r="L370" s="199"/>
      <c r="M370" s="200"/>
      <c r="P370" s="125">
        <f t="shared" si="39"/>
        <v>0</v>
      </c>
      <c r="Q370" s="77">
        <f t="shared" si="40"/>
        <v>0</v>
      </c>
      <c r="R370" s="72" t="str">
        <f t="shared" si="41"/>
        <v/>
      </c>
      <c r="S370" s="116" t="str">
        <f>IF(L370&lt;&gt;"",(L370-(L370*SUM('Custos e ML'!$B$5:$B$6))-H370)/L370,"")</f>
        <v/>
      </c>
      <c r="T370" s="126"/>
    </row>
    <row r="371" spans="2:20">
      <c r="B371" s="216"/>
      <c r="C371" s="217"/>
      <c r="D371" s="218"/>
      <c r="E371" s="195"/>
      <c r="F371" s="195"/>
      <c r="G371" s="196"/>
      <c r="H371" s="196">
        <f>SUM(E371:G371)</f>
        <v>0</v>
      </c>
      <c r="I371" s="197">
        <v>0.2</v>
      </c>
      <c r="J371" s="198">
        <f>H371/(1-SUM('Custos e ML'!$B$5:$B$6,I371))</f>
        <v>0</v>
      </c>
      <c r="K371" s="196">
        <f>SUM(E371:F371)/(1-SUM('Custos e ML'!$B$5:$B$6,I371))</f>
        <v>0</v>
      </c>
      <c r="L371" s="199"/>
      <c r="M371" s="200"/>
      <c r="P371" s="125">
        <f t="shared" si="39"/>
        <v>0</v>
      </c>
      <c r="Q371" s="77">
        <f t="shared" si="40"/>
        <v>0</v>
      </c>
      <c r="R371" s="72" t="str">
        <f t="shared" si="41"/>
        <v/>
      </c>
      <c r="S371" s="116" t="str">
        <f>IF(L371&lt;&gt;"",(L371-(L371*SUM('Custos e ML'!$B$5:$B$6))-H371)/L371,"")</f>
        <v/>
      </c>
      <c r="T371" s="126"/>
    </row>
    <row r="372" spans="2:20">
      <c r="B372" s="216"/>
      <c r="C372" s="217"/>
      <c r="D372" s="218"/>
      <c r="E372" s="195"/>
      <c r="F372" s="195"/>
      <c r="G372" s="196"/>
      <c r="H372" s="196">
        <f>SUM(E372:G372)</f>
        <v>0</v>
      </c>
      <c r="I372" s="197" t="str">
        <f>IF(E372&lt;&gt;"",'Custos e ML'!$B$7,"")</f>
        <v/>
      </c>
      <c r="J372" s="198">
        <f>H372/(1-SUM('Custos e ML'!$B$5:$B$6,I372))</f>
        <v>0</v>
      </c>
      <c r="K372" s="196">
        <f>SUM(E372:F372)/(1-SUM('Custos e ML'!$B$5:$B$6,I372))</f>
        <v>0</v>
      </c>
      <c r="L372" s="199"/>
      <c r="M372" s="200"/>
      <c r="P372" s="125">
        <f t="shared" si="39"/>
        <v>0</v>
      </c>
      <c r="Q372" s="77">
        <f t="shared" si="40"/>
        <v>0</v>
      </c>
      <c r="R372" s="72" t="str">
        <f t="shared" si="41"/>
        <v/>
      </c>
      <c r="S372" s="116" t="str">
        <f>IF(L372&lt;&gt;"",(L372-(L372*SUM('Custos e ML'!$B$5:$B$6))-H372)/L372,"")</f>
        <v/>
      </c>
      <c r="T372" s="126"/>
    </row>
    <row r="373" spans="2:20" ht="15.75" thickBot="1">
      <c r="B373" s="216"/>
      <c r="C373" s="217"/>
      <c r="D373" s="215"/>
      <c r="E373" s="173"/>
      <c r="F373" s="173" t="str">
        <f>IF(E373&lt;&gt;"",'Custos e ML'!$B$2,"")</f>
        <v/>
      </c>
      <c r="G373" s="174" t="str">
        <f>IF(E373&lt;&gt;"",'Custos e ML'!$B$3,"")</f>
        <v/>
      </c>
      <c r="H373" s="174">
        <f>SUM(E373:G373)</f>
        <v>0</v>
      </c>
      <c r="I373" s="175" t="str">
        <f>IF(E373&lt;&gt;"",'Custos e ML'!$B$7,"")</f>
        <v/>
      </c>
      <c r="J373" s="176">
        <f>H373/(1-SUM('Custos e ML'!$B$5:$B$6,I373))</f>
        <v>0</v>
      </c>
      <c r="K373" s="174">
        <f>SUM(E373:F373)/(1-SUM('Custos e ML'!$B$5:$B$6,I373))</f>
        <v>0</v>
      </c>
      <c r="L373" s="177"/>
      <c r="M373" s="178"/>
      <c r="P373" s="125">
        <f t="shared" si="39"/>
        <v>0</v>
      </c>
      <c r="Q373" s="77">
        <f t="shared" si="40"/>
        <v>0</v>
      </c>
      <c r="R373" s="72" t="str">
        <f t="shared" si="41"/>
        <v/>
      </c>
      <c r="S373" s="116" t="str">
        <f>IF(L373&lt;&gt;"",(L373-(L373*SUM('Custos e ML'!$B$5:$B$6))-H373)/L373,"")</f>
        <v/>
      </c>
      <c r="T373" s="126"/>
    </row>
    <row r="374" spans="2:20" ht="16.5" thickBot="1">
      <c r="B374" s="208" t="s">
        <v>213</v>
      </c>
      <c r="C374" s="164" t="s">
        <v>214</v>
      </c>
      <c r="D374" s="166" t="s">
        <v>117</v>
      </c>
      <c r="E374" s="15"/>
      <c r="F374" s="15"/>
      <c r="G374" s="15"/>
      <c r="H374" s="19"/>
      <c r="I374" s="19"/>
      <c r="P374" s="125">
        <f t="shared" si="39"/>
        <v>0</v>
      </c>
      <c r="Q374" s="77">
        <f t="shared" si="40"/>
        <v>0</v>
      </c>
      <c r="R374" s="72" t="str">
        <f t="shared" si="41"/>
        <v/>
      </c>
      <c r="S374" s="116" t="str">
        <f>IF(L374&lt;&gt;"",(L374-(L374*SUM('Custos e ML'!$B$5:$B$6))-H374)/L374,"")</f>
        <v/>
      </c>
      <c r="T374" s="126"/>
    </row>
    <row r="375" spans="2:20" ht="16.5" thickBot="1">
      <c r="B375" s="206" t="s">
        <v>213</v>
      </c>
      <c r="C375" s="207" t="s">
        <v>214</v>
      </c>
      <c r="D375" s="166" t="s">
        <v>148</v>
      </c>
      <c r="E375" s="15"/>
      <c r="F375" s="15"/>
      <c r="G375" s="15"/>
      <c r="H375" s="19"/>
      <c r="I375" s="19"/>
      <c r="P375" s="125">
        <f t="shared" si="39"/>
        <v>0</v>
      </c>
      <c r="Q375" s="77">
        <f t="shared" si="40"/>
        <v>0</v>
      </c>
      <c r="R375" s="72" t="str">
        <f t="shared" si="41"/>
        <v/>
      </c>
      <c r="S375" s="116" t="str">
        <f>IF(L375&lt;&gt;"",(L375-(L375*SUM('Custos e ML'!$B$5:$B$6))-H375)/L375,"")</f>
        <v/>
      </c>
      <c r="T375" s="126"/>
    </row>
    <row r="376" spans="2:20" ht="16.5" thickBot="1">
      <c r="B376" s="206" t="s">
        <v>213</v>
      </c>
      <c r="C376" s="207" t="s">
        <v>214</v>
      </c>
      <c r="D376" s="166" t="s">
        <v>149</v>
      </c>
      <c r="E376" s="15"/>
      <c r="F376" s="15"/>
      <c r="G376" s="15"/>
      <c r="H376" s="19"/>
      <c r="I376" s="19"/>
      <c r="P376" s="125">
        <f t="shared" si="39"/>
        <v>0</v>
      </c>
      <c r="Q376" s="77">
        <f t="shared" si="40"/>
        <v>0</v>
      </c>
      <c r="R376" s="72" t="str">
        <f t="shared" si="41"/>
        <v/>
      </c>
      <c r="S376" s="116" t="str">
        <f>IF(L376&lt;&gt;"",(L376-(L376*SUM('Custos e ML'!$B$5:$B$6))-H376)/L376,"")</f>
        <v/>
      </c>
      <c r="T376" s="126"/>
    </row>
    <row r="377" spans="2:20" ht="16.5" thickBot="1">
      <c r="B377" s="209" t="s">
        <v>213</v>
      </c>
      <c r="C377" s="210" t="s">
        <v>214</v>
      </c>
      <c r="D377" s="166" t="s">
        <v>122</v>
      </c>
      <c r="E377" s="15"/>
      <c r="F377" s="15"/>
      <c r="G377" s="15"/>
      <c r="H377" s="19"/>
      <c r="I377" s="19"/>
      <c r="P377" s="125">
        <f t="shared" si="39"/>
        <v>0</v>
      </c>
      <c r="Q377" s="77">
        <f t="shared" si="40"/>
        <v>0</v>
      </c>
      <c r="R377" s="72" t="str">
        <f t="shared" si="41"/>
        <v/>
      </c>
      <c r="S377" s="116" t="str">
        <f>IF(L377&lt;&gt;"",(L377-(L377*SUM('Custos e ML'!$B$5:$B$6))-H377)/L377,"")</f>
        <v/>
      </c>
      <c r="T377" s="126"/>
    </row>
    <row r="378" spans="2:20" ht="15.75">
      <c r="D378" s="205"/>
      <c r="E378" s="15"/>
      <c r="F378" s="15"/>
      <c r="G378" s="15"/>
      <c r="H378" s="19"/>
      <c r="I378" s="19"/>
      <c r="P378" s="125">
        <f>J378-H378</f>
        <v>0</v>
      </c>
      <c r="Q378" s="77">
        <f>L378-H378</f>
        <v>0</v>
      </c>
      <c r="R378" s="72" t="str">
        <f>IFERROR(IF(J378&lt;&gt;"",(L378-J378)/J378,""),"")</f>
        <v/>
      </c>
      <c r="S378" s="116" t="str">
        <f>IF(L378&lt;&gt;"",(L378-(L378*SUM('Custos e ML'!$B$5:$B$6))-H378)/L378,"")</f>
        <v/>
      </c>
      <c r="T378" s="126"/>
    </row>
    <row r="380" spans="2:20" ht="42" customHeight="1">
      <c r="H380" s="23"/>
    </row>
    <row r="381" spans="2:20">
      <c r="D381" s="24"/>
    </row>
  </sheetData>
  <autoFilter ref="B12:T377"/>
  <mergeCells count="4">
    <mergeCell ref="B10:M10"/>
    <mergeCell ref="B8:M8"/>
    <mergeCell ref="Q4:R4"/>
    <mergeCell ref="D1:G6"/>
  </mergeCells>
  <pageMargins left="0.25" right="0.25"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T67"/>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RowHeight="12.75"/>
  <cols>
    <col min="1" max="1" width="2" style="1" customWidth="1"/>
    <col min="2" max="2" width="10.5703125" style="2" customWidth="1"/>
    <col min="3" max="3" width="29" style="2" customWidth="1"/>
    <col min="4" max="4" width="12.42578125" style="2" customWidth="1"/>
    <col min="5" max="5" width="11.140625" style="2" customWidth="1"/>
    <col min="6" max="6" width="9.42578125" style="2" customWidth="1"/>
    <col min="7" max="7" width="9.42578125" style="1" customWidth="1"/>
    <col min="8" max="8" width="6" style="1" customWidth="1"/>
    <col min="9" max="11" width="13.42578125" style="1" customWidth="1"/>
    <col min="12" max="12" width="11.42578125" style="1" customWidth="1"/>
    <col min="13" max="14" width="2" style="1" customWidth="1"/>
    <col min="15" max="16" width="13.7109375" style="1" customWidth="1"/>
    <col min="17" max="18" width="9.140625" style="1"/>
    <col min="19" max="19" width="11.5703125" style="1" customWidth="1"/>
    <col min="20" max="16384" width="9.140625" style="1"/>
  </cols>
  <sheetData>
    <row r="1" spans="1:19">
      <c r="B1" s="281"/>
      <c r="C1" s="281"/>
      <c r="D1" s="281"/>
      <c r="E1" s="281"/>
      <c r="F1" s="281"/>
    </row>
    <row r="2" spans="1:19">
      <c r="B2" s="281"/>
      <c r="C2" s="281"/>
      <c r="D2" s="281"/>
      <c r="E2" s="281"/>
      <c r="F2" s="281"/>
    </row>
    <row r="3" spans="1:19">
      <c r="B3" s="281"/>
      <c r="C3" s="281"/>
      <c r="D3" s="281"/>
      <c r="E3" s="281"/>
      <c r="F3" s="281"/>
    </row>
    <row r="4" spans="1:19">
      <c r="B4" s="281"/>
      <c r="C4" s="281"/>
      <c r="D4" s="281"/>
      <c r="E4" s="281"/>
      <c r="F4" s="281"/>
    </row>
    <row r="5" spans="1:19">
      <c r="B5" s="281"/>
      <c r="C5" s="281"/>
      <c r="D5" s="281"/>
      <c r="E5" s="281"/>
      <c r="F5" s="281"/>
    </row>
    <row r="6" spans="1:19">
      <c r="B6" s="281"/>
      <c r="C6" s="281"/>
      <c r="D6" s="281"/>
      <c r="E6" s="281"/>
      <c r="F6" s="281"/>
    </row>
    <row r="7" spans="1:19" ht="13.5" thickBot="1">
      <c r="B7" s="281"/>
      <c r="C7" s="281"/>
      <c r="D7" s="281"/>
      <c r="E7" s="281"/>
      <c r="F7" s="281"/>
    </row>
    <row r="8" spans="1:19" ht="15.75" customHeight="1" thickBot="1">
      <c r="B8" s="278" t="s">
        <v>0</v>
      </c>
      <c r="C8" s="279"/>
      <c r="D8" s="279"/>
      <c r="E8" s="279"/>
      <c r="F8" s="279"/>
      <c r="G8" s="279"/>
      <c r="H8" s="279"/>
      <c r="I8" s="279"/>
      <c r="J8" s="279"/>
      <c r="K8" s="279"/>
      <c r="L8" s="280"/>
    </row>
    <row r="9" spans="1:19" ht="3.75" customHeight="1" thickBot="1">
      <c r="A9" s="3"/>
      <c r="B9" s="25"/>
      <c r="C9" s="25"/>
      <c r="D9" s="25"/>
      <c r="E9" s="25"/>
      <c r="F9" s="26"/>
    </row>
    <row r="10" spans="1:19" ht="15.75" customHeight="1" thickBot="1">
      <c r="B10" s="278" t="s">
        <v>118</v>
      </c>
      <c r="C10" s="279"/>
      <c r="D10" s="279"/>
      <c r="E10" s="279"/>
      <c r="F10" s="279"/>
      <c r="G10" s="279"/>
      <c r="H10" s="279"/>
      <c r="I10" s="279"/>
      <c r="J10" s="279"/>
      <c r="K10" s="279"/>
      <c r="L10" s="280"/>
    </row>
    <row r="11" spans="1:19" ht="3.75" customHeight="1" thickBot="1">
      <c r="B11" s="27"/>
      <c r="C11" s="28"/>
      <c r="D11" s="28"/>
      <c r="E11" s="29"/>
      <c r="F11" s="26"/>
    </row>
    <row r="12" spans="1:19" ht="15.75" customHeight="1" thickBot="1">
      <c r="B12" s="275" t="s">
        <v>256</v>
      </c>
      <c r="C12" s="276"/>
      <c r="D12" s="276"/>
      <c r="E12" s="276"/>
      <c r="F12" s="276"/>
      <c r="G12" s="276"/>
      <c r="H12" s="276"/>
      <c r="I12" s="276"/>
      <c r="J12" s="276"/>
      <c r="K12" s="276"/>
      <c r="L12" s="277"/>
    </row>
    <row r="13" spans="1:19" s="59" customFormat="1" ht="41.25" customHeight="1" thickBot="1">
      <c r="B13" s="184" t="s">
        <v>200</v>
      </c>
      <c r="C13" s="184" t="s">
        <v>198</v>
      </c>
      <c r="D13" s="185" t="s">
        <v>156</v>
      </c>
      <c r="E13" s="185" t="s">
        <v>162</v>
      </c>
      <c r="F13" s="185" t="s">
        <v>163</v>
      </c>
      <c r="G13" s="185" t="s">
        <v>164</v>
      </c>
      <c r="H13" s="185" t="s">
        <v>160</v>
      </c>
      <c r="I13" s="186" t="s">
        <v>165</v>
      </c>
      <c r="J13" s="185" t="s">
        <v>166</v>
      </c>
      <c r="K13" s="187" t="s">
        <v>169</v>
      </c>
      <c r="L13" s="188" t="s">
        <v>64</v>
      </c>
      <c r="M13" s="112"/>
      <c r="N13" s="123"/>
      <c r="O13" s="231" t="s">
        <v>154</v>
      </c>
      <c r="P13" s="232" t="s">
        <v>155</v>
      </c>
      <c r="Q13" s="233" t="s">
        <v>170</v>
      </c>
      <c r="R13" s="234" t="s">
        <v>171</v>
      </c>
      <c r="S13" s="233" t="s">
        <v>172</v>
      </c>
    </row>
    <row r="14" spans="1:19" s="12" customFormat="1" ht="15">
      <c r="B14" s="208" t="s">
        <v>91</v>
      </c>
      <c r="C14" s="241" t="s">
        <v>119</v>
      </c>
      <c r="D14" s="189"/>
      <c r="E14" s="189" t="str">
        <f>IF(D14&lt;&gt;"",'Custos e ML'!$B$2,"")</f>
        <v/>
      </c>
      <c r="F14" s="190" t="str">
        <f>IF(D14&lt;&gt;"",'Custos e ML'!$B$3,"")</f>
        <v/>
      </c>
      <c r="G14" s="190">
        <f t="shared" ref="G14:G20" si="0">SUM(D14:F14)</f>
        <v>0</v>
      </c>
      <c r="H14" s="191" t="str">
        <f>IF(D14&lt;&gt;"",'Custos e ML'!$B$7,"")</f>
        <v/>
      </c>
      <c r="I14" s="192">
        <f>G14/(1-SUM('Custos e ML'!$B$5:$B$6,H14))</f>
        <v>0</v>
      </c>
      <c r="J14" s="190">
        <f>SUM(D14:E14)/(1-SUM('Custos e ML'!$B$5:$B$6,H14))</f>
        <v>0</v>
      </c>
      <c r="K14" s="193"/>
      <c r="L14" s="194" t="s">
        <v>191</v>
      </c>
      <c r="O14" s="179">
        <f t="shared" ref="O14:O20" si="1">I14-G14</f>
        <v>0</v>
      </c>
      <c r="P14" s="180">
        <f t="shared" ref="P14:P20" si="2">K14-G14</f>
        <v>0</v>
      </c>
      <c r="Q14" s="181" t="str">
        <f t="shared" ref="Q14:Q20" si="3">IFERROR(IF(I14&lt;&gt;"",(K14-I14)/I14,""),"")</f>
        <v/>
      </c>
      <c r="R14" s="182" t="str">
        <f>IF(K14&lt;&gt;"",(K14-(K14*SUM('Custos e ML'!$B$5:$B$6))-G14)/K14,"")</f>
        <v/>
      </c>
      <c r="S14" s="183">
        <v>195</v>
      </c>
    </row>
    <row r="15" spans="1:19" s="12" customFormat="1" ht="15">
      <c r="B15" s="204" t="s">
        <v>91</v>
      </c>
      <c r="C15" s="230" t="s">
        <v>253</v>
      </c>
      <c r="D15" s="167"/>
      <c r="E15" s="167" t="str">
        <f>IF(D15&lt;&gt;"",'Custos e ML'!$B$2,"")</f>
        <v/>
      </c>
      <c r="F15" s="168" t="str">
        <f>IF(D15&lt;&gt;"",'Custos e ML'!$B$3,"")</f>
        <v/>
      </c>
      <c r="G15" s="168">
        <f t="shared" si="0"/>
        <v>0</v>
      </c>
      <c r="H15" s="169" t="str">
        <f>IF(D15&lt;&gt;"",'Custos e ML'!$B$7,"")</f>
        <v/>
      </c>
      <c r="I15" s="170">
        <f>G15/(1-SUM('Custos e ML'!$B$5:$B$6,H15))</f>
        <v>0</v>
      </c>
      <c r="J15" s="168">
        <f>SUM(D15:E15)/(1-SUM('Custos e ML'!$B$5:$B$6,H15))</f>
        <v>0</v>
      </c>
      <c r="K15" s="171"/>
      <c r="L15" s="172" t="s">
        <v>191</v>
      </c>
      <c r="O15" s="125">
        <f t="shared" si="1"/>
        <v>0</v>
      </c>
      <c r="P15" s="77">
        <f t="shared" si="2"/>
        <v>0</v>
      </c>
      <c r="Q15" s="72" t="str">
        <f t="shared" si="3"/>
        <v/>
      </c>
      <c r="R15" s="116" t="str">
        <f>IF(K15&lt;&gt;"",(K15-(K15*SUM('Custos e ML'!$B$5:$B$6))-G15)/K15,"")</f>
        <v/>
      </c>
      <c r="S15" s="126">
        <v>195</v>
      </c>
    </row>
    <row r="16" spans="1:19" s="12" customFormat="1" ht="15">
      <c r="B16" s="204" t="s">
        <v>88</v>
      </c>
      <c r="C16" s="230" t="s">
        <v>216</v>
      </c>
      <c r="D16" s="167"/>
      <c r="E16" s="167" t="str">
        <f>IF(D16&lt;&gt;"",'Custos e ML'!$B$2,"")</f>
        <v/>
      </c>
      <c r="F16" s="168" t="str">
        <f>IF(D16&lt;&gt;"",'Custos e ML'!$B$3,"")</f>
        <v/>
      </c>
      <c r="G16" s="168">
        <f t="shared" si="0"/>
        <v>0</v>
      </c>
      <c r="H16" s="169">
        <v>0.1</v>
      </c>
      <c r="I16" s="170">
        <f>G16/(1-SUM('Custos e ML'!$B$5:$B$6,H16))</f>
        <v>0</v>
      </c>
      <c r="J16" s="168">
        <f>SUM(D16:E16)/(1-SUM('Custos e ML'!$B$5:$B$6,H16))</f>
        <v>0</v>
      </c>
      <c r="K16" s="171"/>
      <c r="L16" s="172" t="s">
        <v>191</v>
      </c>
      <c r="O16" s="125">
        <f t="shared" si="1"/>
        <v>0</v>
      </c>
      <c r="P16" s="77">
        <f t="shared" si="2"/>
        <v>0</v>
      </c>
      <c r="Q16" s="72" t="str">
        <f t="shared" si="3"/>
        <v/>
      </c>
      <c r="R16" s="116" t="str">
        <f>IF(K16&lt;&gt;"",(K16-(K16*SUM('Custos e ML'!$B$5:$B$6))-G16)/K16,"")</f>
        <v/>
      </c>
      <c r="S16" s="126">
        <v>195</v>
      </c>
    </row>
    <row r="17" spans="2:20" s="12" customFormat="1" ht="15">
      <c r="B17" s="204" t="s">
        <v>88</v>
      </c>
      <c r="C17" s="230" t="s">
        <v>217</v>
      </c>
      <c r="D17" s="167"/>
      <c r="E17" s="167" t="str">
        <f>IF(D17&lt;&gt;"",'Custos e ML'!$B$2,"")</f>
        <v/>
      </c>
      <c r="F17" s="168" t="str">
        <f>IF(D17&lt;&gt;"",'Custos e ML'!$B$3,"")</f>
        <v/>
      </c>
      <c r="G17" s="168">
        <f t="shared" si="0"/>
        <v>0</v>
      </c>
      <c r="H17" s="169">
        <v>0.15</v>
      </c>
      <c r="I17" s="170">
        <f>G17/(1-SUM('Custos e ML'!$B$5:$B$6,H17))</f>
        <v>0</v>
      </c>
      <c r="J17" s="168">
        <f>SUM(D17:E17)/(1-SUM('Custos e ML'!$B$5:$B$6,H17))</f>
        <v>0</v>
      </c>
      <c r="K17" s="171"/>
      <c r="L17" s="172" t="s">
        <v>191</v>
      </c>
      <c r="O17" s="125">
        <f t="shared" si="1"/>
        <v>0</v>
      </c>
      <c r="P17" s="77">
        <f t="shared" si="2"/>
        <v>0</v>
      </c>
      <c r="Q17" s="72" t="str">
        <f t="shared" si="3"/>
        <v/>
      </c>
      <c r="R17" s="116" t="str">
        <f>IF(K17&lt;&gt;"",(K17-(K17*SUM('Custos e ML'!$B$5:$B$6))-G17)/K17,"")</f>
        <v/>
      </c>
      <c r="S17" s="126">
        <v>195</v>
      </c>
    </row>
    <row r="18" spans="2:20" s="12" customFormat="1" ht="15">
      <c r="B18" s="204" t="s">
        <v>88</v>
      </c>
      <c r="C18" s="230" t="s">
        <v>220</v>
      </c>
      <c r="D18" s="167"/>
      <c r="E18" s="167" t="str">
        <f>IF(D18&lt;&gt;"",'Custos e ML'!$B$2,"")</f>
        <v/>
      </c>
      <c r="F18" s="168" t="str">
        <f>IF(D18&lt;&gt;"",'Custos e ML'!$B$3,"")</f>
        <v/>
      </c>
      <c r="G18" s="168">
        <f t="shared" si="0"/>
        <v>0</v>
      </c>
      <c r="H18" s="169" t="str">
        <f>IF(D18&lt;&gt;"",'Custos e ML'!$B$7,"")</f>
        <v/>
      </c>
      <c r="I18" s="170">
        <f>G18/(1-SUM('Custos e ML'!$B$5:$B$6,H18))</f>
        <v>0</v>
      </c>
      <c r="J18" s="168">
        <f>SUM(D18:E18)/(1-SUM('Custos e ML'!$B$5:$B$6,H18))</f>
        <v>0</v>
      </c>
      <c r="K18" s="171"/>
      <c r="L18" s="172" t="s">
        <v>191</v>
      </c>
      <c r="O18" s="125">
        <f t="shared" si="1"/>
        <v>0</v>
      </c>
      <c r="P18" s="77">
        <f t="shared" si="2"/>
        <v>0</v>
      </c>
      <c r="Q18" s="72" t="str">
        <f t="shared" si="3"/>
        <v/>
      </c>
      <c r="R18" s="116" t="str">
        <f>IF(K18&lt;&gt;"",(K18-(K18*SUM('Custos e ML'!$B$5:$B$6))-G18)/K18,"")</f>
        <v/>
      </c>
      <c r="S18" s="126">
        <v>195</v>
      </c>
    </row>
    <row r="19" spans="2:20" s="12" customFormat="1" ht="15">
      <c r="B19" s="204" t="s">
        <v>218</v>
      </c>
      <c r="C19" s="230" t="s">
        <v>254</v>
      </c>
      <c r="D19" s="167"/>
      <c r="E19" s="167" t="str">
        <f>IF(D19&lt;&gt;"",'Custos e ML'!$B$2,"")</f>
        <v/>
      </c>
      <c r="F19" s="168" t="str">
        <f>IF(D19&lt;&gt;"",'Custos e ML'!$B$3,"")</f>
        <v/>
      </c>
      <c r="G19" s="168">
        <f t="shared" si="0"/>
        <v>0</v>
      </c>
      <c r="H19" s="169" t="str">
        <f>IF(D19&lt;&gt;"",'Custos e ML'!$B$7,"")</f>
        <v/>
      </c>
      <c r="I19" s="170">
        <f>G19/(1-SUM('Custos e ML'!$B$5:$B$6,H19))</f>
        <v>0</v>
      </c>
      <c r="J19" s="168">
        <f>SUM(D19:E19)/(1-SUM('Custos e ML'!$B$5:$B$6,H19))</f>
        <v>0</v>
      </c>
      <c r="K19" s="171"/>
      <c r="L19" s="172" t="s">
        <v>191</v>
      </c>
      <c r="O19" s="125">
        <f t="shared" si="1"/>
        <v>0</v>
      </c>
      <c r="P19" s="77">
        <f t="shared" si="2"/>
        <v>0</v>
      </c>
      <c r="Q19" s="72" t="str">
        <f t="shared" si="3"/>
        <v/>
      </c>
      <c r="R19" s="116" t="str">
        <f>IF(K19&lt;&gt;"",(K19-(K19*SUM('Custos e ML'!$B$5:$B$6))-G19)/K19,"")</f>
        <v/>
      </c>
      <c r="S19" s="126">
        <v>195</v>
      </c>
    </row>
    <row r="20" spans="2:20" s="12" customFormat="1" ht="15.75" thickBot="1">
      <c r="B20" s="238" t="s">
        <v>218</v>
      </c>
      <c r="C20" s="242" t="s">
        <v>255</v>
      </c>
      <c r="D20" s="173"/>
      <c r="E20" s="173" t="str">
        <f>IF(D20&lt;&gt;"",'Custos e ML'!$B$2,"")</f>
        <v/>
      </c>
      <c r="F20" s="174" t="str">
        <f>IF(D20&lt;&gt;"",'Custos e ML'!$B$3,"")</f>
        <v/>
      </c>
      <c r="G20" s="174">
        <f t="shared" si="0"/>
        <v>0</v>
      </c>
      <c r="H20" s="175" t="str">
        <f>IF(D20&lt;&gt;"",'Custos e ML'!$B$7,"")</f>
        <v/>
      </c>
      <c r="I20" s="176">
        <f>G20/(1-SUM('Custos e ML'!$B$5:$B$6,H20))</f>
        <v>0</v>
      </c>
      <c r="J20" s="174">
        <f>SUM(D20:E20)/(1-SUM('Custos e ML'!$B$5:$B$6,H20))</f>
        <v>0</v>
      </c>
      <c r="K20" s="177"/>
      <c r="L20" s="178" t="s">
        <v>191</v>
      </c>
      <c r="O20" s="127">
        <f t="shared" si="1"/>
        <v>0</v>
      </c>
      <c r="P20" s="128">
        <f t="shared" si="2"/>
        <v>0</v>
      </c>
      <c r="Q20" s="129" t="str">
        <f t="shared" si="3"/>
        <v/>
      </c>
      <c r="R20" s="130" t="str">
        <f>IF(K20&lt;&gt;"",(K20-(K20*SUM('Custos e ML'!$B$5:$B$6))-G20)/K20,"")</f>
        <v/>
      </c>
      <c r="S20" s="131">
        <v>195</v>
      </c>
    </row>
    <row r="21" spans="2:20" s="12" customFormat="1" ht="15.75" thickBot="1">
      <c r="B21" s="223"/>
      <c r="C21" s="224"/>
      <c r="D21" s="225"/>
      <c r="E21" s="225"/>
      <c r="F21" s="57"/>
      <c r="G21" s="57"/>
      <c r="H21" s="226"/>
      <c r="I21" s="57"/>
      <c r="J21" s="57"/>
      <c r="K21" s="57"/>
      <c r="L21" s="227"/>
      <c r="O21" s="236"/>
      <c r="P21" s="236"/>
      <c r="Q21" s="228"/>
      <c r="R21" s="237"/>
      <c r="S21" s="229"/>
      <c r="T21" s="235"/>
    </row>
    <row r="22" spans="2:20" ht="15.75" customHeight="1" thickBot="1">
      <c r="B22" s="275" t="s">
        <v>257</v>
      </c>
      <c r="C22" s="276"/>
      <c r="D22" s="276"/>
      <c r="E22" s="276"/>
      <c r="F22" s="276"/>
      <c r="G22" s="276"/>
      <c r="H22" s="276"/>
      <c r="I22" s="276"/>
      <c r="J22" s="276"/>
      <c r="K22" s="276"/>
      <c r="L22" s="277"/>
    </row>
    <row r="23" spans="2:20" s="59" customFormat="1" ht="41.25" customHeight="1" thickBot="1">
      <c r="B23" s="184" t="s">
        <v>200</v>
      </c>
      <c r="C23" s="184" t="s">
        <v>198</v>
      </c>
      <c r="D23" s="185" t="s">
        <v>156</v>
      </c>
      <c r="E23" s="185" t="s">
        <v>162</v>
      </c>
      <c r="F23" s="185" t="s">
        <v>163</v>
      </c>
      <c r="G23" s="185" t="s">
        <v>164</v>
      </c>
      <c r="H23" s="185" t="s">
        <v>160</v>
      </c>
      <c r="I23" s="186" t="s">
        <v>165</v>
      </c>
      <c r="J23" s="185" t="s">
        <v>166</v>
      </c>
      <c r="K23" s="187" t="s">
        <v>169</v>
      </c>
      <c r="L23" s="188" t="s">
        <v>64</v>
      </c>
      <c r="M23" s="112"/>
      <c r="N23" s="123"/>
      <c r="O23" s="231" t="s">
        <v>154</v>
      </c>
      <c r="P23" s="232" t="s">
        <v>155</v>
      </c>
      <c r="Q23" s="233" t="s">
        <v>170</v>
      </c>
      <c r="R23" s="234" t="s">
        <v>171</v>
      </c>
      <c r="S23" s="233" t="s">
        <v>172</v>
      </c>
    </row>
    <row r="24" spans="2:20" s="12" customFormat="1" ht="15">
      <c r="B24" s="208" t="s">
        <v>91</v>
      </c>
      <c r="C24" s="241" t="s">
        <v>119</v>
      </c>
      <c r="D24" s="189"/>
      <c r="E24" s="189" t="str">
        <f>IF(D24&lt;&gt;"",'Custos e ML'!$B$2,"")</f>
        <v/>
      </c>
      <c r="F24" s="190" t="str">
        <f>IF(D24&lt;&gt;"",'Custos e ML'!$B$3,"")</f>
        <v/>
      </c>
      <c r="G24" s="190">
        <f t="shared" ref="G24:G30" si="4">SUM(D24:F24)</f>
        <v>0</v>
      </c>
      <c r="H24" s="191" t="str">
        <f>IF(D24&lt;&gt;"",'Custos e ML'!$B$7,"")</f>
        <v/>
      </c>
      <c r="I24" s="192">
        <f>G24/(1-SUM('Custos e ML'!$B$5:$B$6,H24))</f>
        <v>0</v>
      </c>
      <c r="J24" s="190">
        <f>SUM(D24:E24)/(1-SUM('Custos e ML'!$B$5:$B$6,H24))</f>
        <v>0</v>
      </c>
      <c r="K24" s="193"/>
      <c r="L24" s="194" t="s">
        <v>180</v>
      </c>
      <c r="O24" s="179">
        <f t="shared" ref="O24:O30" si="5">I24-G24</f>
        <v>0</v>
      </c>
      <c r="P24" s="180">
        <f t="shared" ref="P24:P30" si="6">K24-G24</f>
        <v>0</v>
      </c>
      <c r="Q24" s="181" t="str">
        <f t="shared" ref="Q24:Q30" si="7">IFERROR(IF(I24&lt;&gt;"",(K24-I24)/I24,""),"")</f>
        <v/>
      </c>
      <c r="R24" s="182" t="str">
        <f>IF(K24&lt;&gt;"",(K24-(K24*SUM('Custos e ML'!$B$5:$B$6))-G24)/K24,"")</f>
        <v/>
      </c>
      <c r="S24" s="183">
        <v>195</v>
      </c>
    </row>
    <row r="25" spans="2:20" s="12" customFormat="1" ht="15">
      <c r="B25" s="204" t="s">
        <v>91</v>
      </c>
      <c r="C25" s="230" t="s">
        <v>253</v>
      </c>
      <c r="D25" s="167"/>
      <c r="E25" s="167" t="str">
        <f>IF(D25&lt;&gt;"",'Custos e ML'!$B$2,"")</f>
        <v/>
      </c>
      <c r="F25" s="168" t="str">
        <f>IF(D25&lt;&gt;"",'Custos e ML'!$B$3,"")</f>
        <v/>
      </c>
      <c r="G25" s="168">
        <f t="shared" si="4"/>
        <v>0</v>
      </c>
      <c r="H25" s="169" t="str">
        <f>IF(D25&lt;&gt;"",'Custos e ML'!$B$7,"")</f>
        <v/>
      </c>
      <c r="I25" s="170">
        <f>G25/(1-SUM('Custos e ML'!$B$5:$B$6,H25))</f>
        <v>0</v>
      </c>
      <c r="J25" s="168">
        <f>SUM(D25:E25)/(1-SUM('Custos e ML'!$B$5:$B$6,H25))</f>
        <v>0</v>
      </c>
      <c r="K25" s="171"/>
      <c r="L25" s="172" t="s">
        <v>180</v>
      </c>
      <c r="O25" s="125">
        <f t="shared" si="5"/>
        <v>0</v>
      </c>
      <c r="P25" s="77">
        <f t="shared" si="6"/>
        <v>0</v>
      </c>
      <c r="Q25" s="72" t="str">
        <f t="shared" si="7"/>
        <v/>
      </c>
      <c r="R25" s="116" t="str">
        <f>IF(K25&lt;&gt;"",(K25-(K25*SUM('Custos e ML'!$B$5:$B$6))-G25)/K25,"")</f>
        <v/>
      </c>
      <c r="S25" s="126">
        <v>195</v>
      </c>
    </row>
    <row r="26" spans="2:20" s="12" customFormat="1" ht="15">
      <c r="B26" s="204" t="s">
        <v>88</v>
      </c>
      <c r="C26" s="230" t="s">
        <v>216</v>
      </c>
      <c r="D26" s="167"/>
      <c r="E26" s="167" t="str">
        <f>IF(D26&lt;&gt;"",'Custos e ML'!$B$2,"")</f>
        <v/>
      </c>
      <c r="F26" s="168" t="str">
        <f>IF(D26&lt;&gt;"",'Custos e ML'!$B$3,"")</f>
        <v/>
      </c>
      <c r="G26" s="168">
        <f t="shared" si="4"/>
        <v>0</v>
      </c>
      <c r="H26" s="169">
        <v>0.1</v>
      </c>
      <c r="I26" s="170">
        <f>G26/(1-SUM('Custos e ML'!$B$5:$B$6,H26))</f>
        <v>0</v>
      </c>
      <c r="J26" s="168">
        <f>SUM(D26:E26)/(1-SUM('Custos e ML'!$B$5:$B$6,H26))</f>
        <v>0</v>
      </c>
      <c r="K26" s="171"/>
      <c r="L26" s="172" t="s">
        <v>180</v>
      </c>
      <c r="O26" s="125">
        <f t="shared" si="5"/>
        <v>0</v>
      </c>
      <c r="P26" s="77">
        <f t="shared" si="6"/>
        <v>0</v>
      </c>
      <c r="Q26" s="72" t="str">
        <f t="shared" si="7"/>
        <v/>
      </c>
      <c r="R26" s="116" t="str">
        <f>IF(K26&lt;&gt;"",(K26-(K26*SUM('Custos e ML'!$B$5:$B$6))-G26)/K26,"")</f>
        <v/>
      </c>
      <c r="S26" s="126">
        <v>195</v>
      </c>
    </row>
    <row r="27" spans="2:20" s="12" customFormat="1" ht="15">
      <c r="B27" s="204" t="s">
        <v>88</v>
      </c>
      <c r="C27" s="230" t="s">
        <v>217</v>
      </c>
      <c r="D27" s="167"/>
      <c r="E27" s="167" t="str">
        <f>IF(D27&lt;&gt;"",'Custos e ML'!$B$2,"")</f>
        <v/>
      </c>
      <c r="F27" s="168" t="str">
        <f>IF(D27&lt;&gt;"",'Custos e ML'!$B$3,"")</f>
        <v/>
      </c>
      <c r="G27" s="168">
        <f t="shared" si="4"/>
        <v>0</v>
      </c>
      <c r="H27" s="169">
        <v>0.15</v>
      </c>
      <c r="I27" s="170">
        <f>G27/(1-SUM('Custos e ML'!$B$5:$B$6,H27))</f>
        <v>0</v>
      </c>
      <c r="J27" s="168">
        <f>SUM(D27:E27)/(1-SUM('Custos e ML'!$B$5:$B$6,H27))</f>
        <v>0</v>
      </c>
      <c r="K27" s="171"/>
      <c r="L27" s="172" t="s">
        <v>180</v>
      </c>
      <c r="O27" s="125">
        <f t="shared" si="5"/>
        <v>0</v>
      </c>
      <c r="P27" s="77">
        <f t="shared" si="6"/>
        <v>0</v>
      </c>
      <c r="Q27" s="72" t="str">
        <f t="shared" si="7"/>
        <v/>
      </c>
      <c r="R27" s="116" t="str">
        <f>IF(K27&lt;&gt;"",(K27-(K27*SUM('Custos e ML'!$B$5:$B$6))-G27)/K27,"")</f>
        <v/>
      </c>
      <c r="S27" s="126">
        <v>195</v>
      </c>
    </row>
    <row r="28" spans="2:20" s="12" customFormat="1" ht="15">
      <c r="B28" s="204" t="s">
        <v>88</v>
      </c>
      <c r="C28" s="230" t="s">
        <v>220</v>
      </c>
      <c r="D28" s="167"/>
      <c r="E28" s="167" t="str">
        <f>IF(D28&lt;&gt;"",'Custos e ML'!$B$2,"")</f>
        <v/>
      </c>
      <c r="F28" s="168" t="str">
        <f>IF(D28&lt;&gt;"",'Custos e ML'!$B$3,"")</f>
        <v/>
      </c>
      <c r="G28" s="168">
        <f t="shared" si="4"/>
        <v>0</v>
      </c>
      <c r="H28" s="169" t="str">
        <f>IF(D28&lt;&gt;"",'Custos e ML'!$B$7,"")</f>
        <v/>
      </c>
      <c r="I28" s="170">
        <f>G28/(1-SUM('Custos e ML'!$B$5:$B$6,H28))</f>
        <v>0</v>
      </c>
      <c r="J28" s="168">
        <f>SUM(D28:E28)/(1-SUM('Custos e ML'!$B$5:$B$6,H28))</f>
        <v>0</v>
      </c>
      <c r="K28" s="171"/>
      <c r="L28" s="172" t="s">
        <v>180</v>
      </c>
      <c r="O28" s="125">
        <f t="shared" si="5"/>
        <v>0</v>
      </c>
      <c r="P28" s="77">
        <f t="shared" si="6"/>
        <v>0</v>
      </c>
      <c r="Q28" s="72" t="str">
        <f t="shared" si="7"/>
        <v/>
      </c>
      <c r="R28" s="116" t="str">
        <f>IF(K28&lt;&gt;"",(K28-(K28*SUM('Custos e ML'!$B$5:$B$6))-G28)/K28,"")</f>
        <v/>
      </c>
      <c r="S28" s="126">
        <v>195</v>
      </c>
    </row>
    <row r="29" spans="2:20" s="12" customFormat="1" ht="15">
      <c r="B29" s="204" t="s">
        <v>218</v>
      </c>
      <c r="C29" s="230" t="s">
        <v>254</v>
      </c>
      <c r="D29" s="167"/>
      <c r="E29" s="167" t="str">
        <f>IF(D29&lt;&gt;"",'Custos e ML'!$B$2,"")</f>
        <v/>
      </c>
      <c r="F29" s="168" t="str">
        <f>IF(D29&lt;&gt;"",'Custos e ML'!$B$3,"")</f>
        <v/>
      </c>
      <c r="G29" s="168">
        <f t="shared" si="4"/>
        <v>0</v>
      </c>
      <c r="H29" s="169" t="str">
        <f>IF(D29&lt;&gt;"",'Custos e ML'!$B$7,"")</f>
        <v/>
      </c>
      <c r="I29" s="170">
        <f>G29/(1-SUM('Custos e ML'!$B$5:$B$6,H29))</f>
        <v>0</v>
      </c>
      <c r="J29" s="168">
        <f>SUM(D29:E29)/(1-SUM('Custos e ML'!$B$5:$B$6,H29))</f>
        <v>0</v>
      </c>
      <c r="K29" s="171">
        <v>125</v>
      </c>
      <c r="L29" s="172" t="s">
        <v>191</v>
      </c>
      <c r="O29" s="125">
        <f t="shared" si="5"/>
        <v>0</v>
      </c>
      <c r="P29" s="77">
        <f t="shared" si="6"/>
        <v>125</v>
      </c>
      <c r="Q29" s="72" t="str">
        <f t="shared" si="7"/>
        <v/>
      </c>
      <c r="R29" s="116">
        <f>IF(K29&lt;&gt;"",(K29-(K29*SUM('Custos e ML'!$B$5:$B$6))-G29)/K29,"")</f>
        <v>0.73059483726150387</v>
      </c>
      <c r="S29" s="126">
        <v>195</v>
      </c>
    </row>
    <row r="30" spans="2:20" s="12" customFormat="1" ht="15.75" thickBot="1">
      <c r="B30" s="238" t="s">
        <v>218</v>
      </c>
      <c r="C30" s="242" t="s">
        <v>255</v>
      </c>
      <c r="D30" s="173"/>
      <c r="E30" s="173" t="str">
        <f>IF(D30&lt;&gt;"",'Custos e ML'!$B$2,"")</f>
        <v/>
      </c>
      <c r="F30" s="174" t="str">
        <f>IF(D30&lt;&gt;"",'Custos e ML'!$B$3,"")</f>
        <v/>
      </c>
      <c r="G30" s="174">
        <f t="shared" si="4"/>
        <v>0</v>
      </c>
      <c r="H30" s="175" t="str">
        <f>IF(D30&lt;&gt;"",'Custos e ML'!$B$7,"")</f>
        <v/>
      </c>
      <c r="I30" s="176">
        <f>G30/(1-SUM('Custos e ML'!$B$5:$B$6,H30))</f>
        <v>0</v>
      </c>
      <c r="J30" s="174">
        <f>SUM(D30:E30)/(1-SUM('Custos e ML'!$B$5:$B$6,H30))</f>
        <v>0</v>
      </c>
      <c r="K30" s="177"/>
      <c r="L30" s="178" t="s">
        <v>191</v>
      </c>
      <c r="O30" s="127">
        <f t="shared" si="5"/>
        <v>0</v>
      </c>
      <c r="P30" s="128">
        <f t="shared" si="6"/>
        <v>0</v>
      </c>
      <c r="Q30" s="129" t="str">
        <f t="shared" si="7"/>
        <v/>
      </c>
      <c r="R30" s="130" t="str">
        <f>IF(K30&lt;&gt;"",(K30-(K30*SUM('Custos e ML'!$B$5:$B$6))-G30)/K30,"")</f>
        <v/>
      </c>
      <c r="S30" s="131">
        <v>195</v>
      </c>
    </row>
    <row r="31" spans="2:20" s="12" customFormat="1" ht="15.75" thickBot="1">
      <c r="B31" s="223"/>
      <c r="C31" s="224"/>
      <c r="D31" s="225"/>
      <c r="E31" s="225"/>
      <c r="F31" s="57"/>
      <c r="G31" s="57"/>
      <c r="H31" s="226"/>
      <c r="I31" s="57"/>
      <c r="J31" s="57"/>
      <c r="K31" s="57"/>
      <c r="L31" s="227"/>
      <c r="O31" s="236"/>
      <c r="P31" s="236"/>
      <c r="Q31" s="228"/>
      <c r="R31" s="237"/>
      <c r="S31" s="229"/>
      <c r="T31" s="235"/>
    </row>
    <row r="32" spans="2:20" ht="15.75" customHeight="1" thickBot="1">
      <c r="B32" s="275" t="s">
        <v>258</v>
      </c>
      <c r="C32" s="276"/>
      <c r="D32" s="276"/>
      <c r="E32" s="276"/>
      <c r="F32" s="276"/>
      <c r="G32" s="276"/>
      <c r="H32" s="276"/>
      <c r="I32" s="276"/>
      <c r="J32" s="276"/>
      <c r="K32" s="276"/>
      <c r="L32" s="277"/>
    </row>
    <row r="33" spans="2:20" s="59" customFormat="1" ht="41.25" customHeight="1" thickBot="1">
      <c r="B33" s="184" t="s">
        <v>200</v>
      </c>
      <c r="C33" s="184" t="s">
        <v>198</v>
      </c>
      <c r="D33" s="185" t="s">
        <v>156</v>
      </c>
      <c r="E33" s="185" t="s">
        <v>162</v>
      </c>
      <c r="F33" s="185" t="s">
        <v>163</v>
      </c>
      <c r="G33" s="185" t="s">
        <v>164</v>
      </c>
      <c r="H33" s="185" t="s">
        <v>160</v>
      </c>
      <c r="I33" s="186" t="s">
        <v>165</v>
      </c>
      <c r="J33" s="185" t="s">
        <v>166</v>
      </c>
      <c r="K33" s="187" t="s">
        <v>169</v>
      </c>
      <c r="L33" s="188" t="s">
        <v>64</v>
      </c>
      <c r="M33" s="112"/>
      <c r="N33" s="123"/>
      <c r="O33" s="231" t="s">
        <v>154</v>
      </c>
      <c r="P33" s="232" t="s">
        <v>155</v>
      </c>
      <c r="Q33" s="233" t="s">
        <v>170</v>
      </c>
      <c r="R33" s="234" t="s">
        <v>171</v>
      </c>
      <c r="S33" s="233" t="s">
        <v>172</v>
      </c>
    </row>
    <row r="34" spans="2:20" s="12" customFormat="1" ht="15">
      <c r="B34" s="208" t="s">
        <v>91</v>
      </c>
      <c r="C34" s="241" t="s">
        <v>119</v>
      </c>
      <c r="D34" s="189"/>
      <c r="E34" s="189" t="str">
        <f>IF(D34&lt;&gt;"",'Custos e ML'!$B$2,"")</f>
        <v/>
      </c>
      <c r="F34" s="190" t="str">
        <f>IF(D34&lt;&gt;"",'Custos e ML'!$B$3,"")</f>
        <v/>
      </c>
      <c r="G34" s="190">
        <f>SUM(D34:F34)</f>
        <v>0</v>
      </c>
      <c r="H34" s="191" t="str">
        <f>IF(D34&lt;&gt;"",'Custos e ML'!$B$7,"")</f>
        <v/>
      </c>
      <c r="I34" s="192">
        <f>G34/(1-SUM('Custos e ML'!$B$5:$B$6,H34))</f>
        <v>0</v>
      </c>
      <c r="J34" s="190">
        <f>SUM(D34:E34)/(1-SUM('Custos e ML'!$B$5:$B$6,H34))</f>
        <v>0</v>
      </c>
      <c r="K34" s="193"/>
      <c r="L34" s="194" t="s">
        <v>180</v>
      </c>
      <c r="O34" s="179">
        <f>I34-G34</f>
        <v>0</v>
      </c>
      <c r="P34" s="180">
        <f>K34-G34</f>
        <v>0</v>
      </c>
      <c r="Q34" s="181" t="str">
        <f>IFERROR(IF(I34&lt;&gt;"",(K34-I34)/I34,""),"")</f>
        <v/>
      </c>
      <c r="R34" s="182" t="str">
        <f>IF(K34&lt;&gt;"",(K34-(K34*SUM('Custos e ML'!$B$5:$B$6))-G34)/K34,"")</f>
        <v/>
      </c>
      <c r="S34" s="183">
        <v>195</v>
      </c>
    </row>
    <row r="35" spans="2:20" s="12" customFormat="1" ht="15">
      <c r="B35" s="204" t="s">
        <v>91</v>
      </c>
      <c r="C35" s="230" t="s">
        <v>253</v>
      </c>
      <c r="D35" s="167"/>
      <c r="E35" s="167" t="str">
        <f>IF(D35&lt;&gt;"",'Custos e ML'!$B$2,"")</f>
        <v/>
      </c>
      <c r="F35" s="168" t="str">
        <f>IF(D35&lt;&gt;"",'Custos e ML'!$B$3,"")</f>
        <v/>
      </c>
      <c r="G35" s="168">
        <f>SUM(D35:F35)</f>
        <v>0</v>
      </c>
      <c r="H35" s="169" t="str">
        <f>IF(D35&lt;&gt;"",'Custos e ML'!$B$7,"")</f>
        <v/>
      </c>
      <c r="I35" s="170">
        <f>G35/(1-SUM('Custos e ML'!$B$5:$B$6,H35))</f>
        <v>0</v>
      </c>
      <c r="J35" s="168">
        <f>SUM(D35:E35)/(1-SUM('Custos e ML'!$B$5:$B$6,H35))</f>
        <v>0</v>
      </c>
      <c r="K35" s="171"/>
      <c r="L35" s="172" t="s">
        <v>180</v>
      </c>
      <c r="O35" s="125">
        <f>I35-G35</f>
        <v>0</v>
      </c>
      <c r="P35" s="77">
        <f>K35-G35</f>
        <v>0</v>
      </c>
      <c r="Q35" s="72" t="str">
        <f>IFERROR(IF(I35&lt;&gt;"",(K35-I35)/I35,""),"")</f>
        <v/>
      </c>
      <c r="R35" s="116" t="str">
        <f>IF(K35&lt;&gt;"",(K35-(K35*SUM('Custos e ML'!$B$5:$B$6))-G35)/K35,"")</f>
        <v/>
      </c>
      <c r="S35" s="126">
        <v>195</v>
      </c>
    </row>
    <row r="36" spans="2:20" s="12" customFormat="1" ht="15">
      <c r="B36" s="204" t="s">
        <v>88</v>
      </c>
      <c r="C36" s="230" t="s">
        <v>211</v>
      </c>
      <c r="D36" s="167">
        <v>48.1</v>
      </c>
      <c r="E36" s="167">
        <f>IF(D36&lt;&gt;"",'Custos e ML'!$B$2,"")</f>
        <v>35</v>
      </c>
      <c r="F36" s="168">
        <f>IF(D36&lt;&gt;"",'Custos e ML'!$B$3,"")</f>
        <v>8.1999999999999993</v>
      </c>
      <c r="G36" s="168">
        <f t="shared" ref="G36:G40" si="8">SUM(D36:F36)</f>
        <v>91.3</v>
      </c>
      <c r="H36" s="169">
        <f>IF(D36&lt;&gt;"",'Custos e ML'!$B$7,"")</f>
        <v>0.15</v>
      </c>
      <c r="I36" s="170">
        <f>G36/(1-SUM('Custos e ML'!$B$5:$B$6,H36))</f>
        <v>157.2525178326342</v>
      </c>
      <c r="J36" s="168">
        <f>SUM(D36:E36)/(1-SUM('Custos e ML'!$B$5:$B$6,H36))</f>
        <v>143.12907154317526</v>
      </c>
      <c r="K36" s="171">
        <v>150</v>
      </c>
      <c r="L36" s="172" t="s">
        <v>180</v>
      </c>
      <c r="O36" s="125"/>
      <c r="P36" s="77"/>
      <c r="Q36" s="72"/>
      <c r="R36" s="116"/>
      <c r="S36" s="126"/>
    </row>
    <row r="37" spans="2:20" s="12" customFormat="1" ht="15">
      <c r="B37" s="204" t="s">
        <v>88</v>
      </c>
      <c r="C37" s="230" t="s">
        <v>216</v>
      </c>
      <c r="D37" s="167">
        <v>18.600000000000001</v>
      </c>
      <c r="E37" s="167">
        <v>20</v>
      </c>
      <c r="F37" s="168"/>
      <c r="G37" s="168">
        <f t="shared" si="8"/>
        <v>38.6</v>
      </c>
      <c r="H37" s="169">
        <v>0.1</v>
      </c>
      <c r="I37" s="170">
        <f>G37/(1-SUM('Custos e ML'!$B$5:$B$6,H37))</f>
        <v>61.212045705335846</v>
      </c>
      <c r="J37" s="168">
        <f>SUM(D37:E37)/(1-SUM('Custos e ML'!$B$5:$B$6,H37))</f>
        <v>61.212045705335846</v>
      </c>
      <c r="K37" s="171">
        <v>65</v>
      </c>
      <c r="L37" s="172" t="s">
        <v>179</v>
      </c>
      <c r="O37" s="125">
        <f>I37-G37</f>
        <v>22.612045705335845</v>
      </c>
      <c r="P37" s="77">
        <f>K37-G37</f>
        <v>26.4</v>
      </c>
      <c r="Q37" s="72">
        <f>IFERROR(IF(I37&lt;&gt;"",(K37-I37)/I37,""),"")</f>
        <v>6.1882497979216501E-2</v>
      </c>
      <c r="R37" s="116">
        <f>IF(K37&lt;&gt;"",(K37-(K37*SUM('Custos e ML'!$B$5:$B$6))-G37)/K37,"")</f>
        <v>0.13674868341535004</v>
      </c>
      <c r="S37" s="126">
        <v>195</v>
      </c>
    </row>
    <row r="38" spans="2:20" s="12" customFormat="1" ht="15">
      <c r="B38" s="204" t="s">
        <v>88</v>
      </c>
      <c r="C38" s="230" t="s">
        <v>217</v>
      </c>
      <c r="D38" s="167">
        <v>18.600000000000001</v>
      </c>
      <c r="E38" s="167">
        <f>IF(D38&lt;&gt;"",'Custos e ML'!$B$2,"")</f>
        <v>35</v>
      </c>
      <c r="F38" s="168">
        <f>IF(D38&lt;&gt;"",'Custos e ML'!$B$3,"")</f>
        <v>8.1999999999999993</v>
      </c>
      <c r="G38" s="168">
        <f t="shared" si="8"/>
        <v>61.8</v>
      </c>
      <c r="H38" s="169">
        <v>0.12</v>
      </c>
      <c r="I38" s="170">
        <f>G38/(1-SUM('Custos e ML'!$B$5:$B$6,H38))</f>
        <v>101.21277847217115</v>
      </c>
      <c r="J38" s="168">
        <f>SUM(D38:E38)/(1-SUM('Custos e ML'!$B$5:$B$6,H38))</f>
        <v>87.783251231527089</v>
      </c>
      <c r="K38" s="171">
        <v>100</v>
      </c>
      <c r="L38" s="172" t="s">
        <v>189</v>
      </c>
      <c r="O38" s="125">
        <f>I38-G38</f>
        <v>39.412778472171155</v>
      </c>
      <c r="P38" s="77">
        <f>K38-G38</f>
        <v>38.200000000000003</v>
      </c>
      <c r="Q38" s="72">
        <f>IFERROR(IF(I38&lt;&gt;"",(K38-I38)/I38,""),"")</f>
        <v>-1.1982463978148868E-2</v>
      </c>
      <c r="R38" s="116">
        <f>IF(K38&lt;&gt;"",(K38-(K38*SUM('Custos e ML'!$B$5:$B$6))-G38)/K38,"")</f>
        <v>0.11259483726150407</v>
      </c>
      <c r="S38" s="126">
        <v>195</v>
      </c>
    </row>
    <row r="39" spans="2:20" s="12" customFormat="1" ht="15">
      <c r="B39" s="204" t="s">
        <v>88</v>
      </c>
      <c r="C39" s="230" t="s">
        <v>220</v>
      </c>
      <c r="D39" s="167">
        <v>18.600000000000001</v>
      </c>
      <c r="E39" s="167">
        <f>IF(D39&lt;&gt;"",'Custos e ML'!$B$2,"")</f>
        <v>35</v>
      </c>
      <c r="F39" s="168">
        <f>IF(D39&lt;&gt;"",'Custos e ML'!$B$3,"")</f>
        <v>8.1999999999999993</v>
      </c>
      <c r="G39" s="168">
        <f t="shared" si="8"/>
        <v>61.8</v>
      </c>
      <c r="H39" s="169">
        <f>IF(D39&lt;&gt;"",'Custos e ML'!$B$7,"")</f>
        <v>0.15</v>
      </c>
      <c r="I39" s="170">
        <f>G39/(1-SUM('Custos e ML'!$B$5:$B$6,H39))</f>
        <v>106.44255862055633</v>
      </c>
      <c r="J39" s="168">
        <f>SUM(D39:E39)/(1-SUM('Custos e ML'!$B$5:$B$6,H39))</f>
        <v>92.319112331097401</v>
      </c>
      <c r="K39" s="171">
        <v>120</v>
      </c>
      <c r="L39" s="172" t="s">
        <v>180</v>
      </c>
      <c r="O39" s="125">
        <f>I39-G39</f>
        <v>44.642558620556329</v>
      </c>
      <c r="P39" s="77">
        <f>K39-G39</f>
        <v>58.2</v>
      </c>
      <c r="Q39" s="72">
        <f>IFERROR(IF(I39&lt;&gt;"",(K39-I39)/I39,""),"")</f>
        <v>0.12736861604175534</v>
      </c>
      <c r="R39" s="116">
        <f>IF(K39&lt;&gt;"",(K39-(K39*SUM('Custos e ML'!$B$5:$B$6))-G39)/K39,"")</f>
        <v>0.21559483726150397</v>
      </c>
      <c r="S39" s="126">
        <v>195</v>
      </c>
    </row>
    <row r="40" spans="2:20" s="12" customFormat="1" ht="15">
      <c r="B40" s="204" t="s">
        <v>218</v>
      </c>
      <c r="C40" s="230" t="s">
        <v>254</v>
      </c>
      <c r="D40" s="167"/>
      <c r="E40" s="167" t="str">
        <f>IF(D40&lt;&gt;"",'Custos e ML'!$B$2,"")</f>
        <v/>
      </c>
      <c r="F40" s="168" t="str">
        <f>IF(D40&lt;&gt;"",'Custos e ML'!$B$3,"")</f>
        <v/>
      </c>
      <c r="G40" s="168">
        <f t="shared" si="8"/>
        <v>0</v>
      </c>
      <c r="H40" s="169" t="str">
        <f>IF(D40&lt;&gt;"",'Custos e ML'!$B$7,"")</f>
        <v/>
      </c>
      <c r="I40" s="170">
        <f>G40/(1-SUM('Custos e ML'!$B$5:$B$6,H40))</f>
        <v>0</v>
      </c>
      <c r="J40" s="168">
        <f>SUM(D40:E40)/(1-SUM('Custos e ML'!$B$5:$B$6,H40))</f>
        <v>0</v>
      </c>
      <c r="K40" s="171"/>
      <c r="L40" s="172" t="s">
        <v>191</v>
      </c>
      <c r="O40" s="125">
        <f>I40-G40</f>
        <v>0</v>
      </c>
      <c r="P40" s="77">
        <f>K40-G40</f>
        <v>0</v>
      </c>
      <c r="Q40" s="72" t="str">
        <f>IFERROR(IF(I40&lt;&gt;"",(K40-I40)/I40,""),"")</f>
        <v/>
      </c>
      <c r="R40" s="116" t="str">
        <f>IF(K40&lt;&gt;"",(K40-(K40*SUM('Custos e ML'!$B$5:$B$6))-G40)/K40,"")</f>
        <v/>
      </c>
      <c r="S40" s="126">
        <v>195</v>
      </c>
    </row>
    <row r="41" spans="2:20" s="12" customFormat="1" ht="15.75" thickBot="1">
      <c r="B41" s="238" t="s">
        <v>218</v>
      </c>
      <c r="C41" s="242" t="s">
        <v>255</v>
      </c>
      <c r="D41" s="173"/>
      <c r="E41" s="173" t="str">
        <f>IF(D41&lt;&gt;"",'Custos e ML'!$B$2,"")</f>
        <v/>
      </c>
      <c r="F41" s="174" t="str">
        <f>IF(D41&lt;&gt;"",'Custos e ML'!$B$3,"")</f>
        <v/>
      </c>
      <c r="G41" s="174">
        <f>SUM(D41:F41)</f>
        <v>0</v>
      </c>
      <c r="H41" s="175" t="str">
        <f>IF(D41&lt;&gt;"",'Custos e ML'!$B$7,"")</f>
        <v/>
      </c>
      <c r="I41" s="176">
        <f>G41/(1-SUM('Custos e ML'!$B$5:$B$6,H41))</f>
        <v>0</v>
      </c>
      <c r="J41" s="174">
        <f>SUM(D41:E41)/(1-SUM('Custos e ML'!$B$5:$B$6,H41))</f>
        <v>0</v>
      </c>
      <c r="K41" s="177"/>
      <c r="L41" s="178" t="s">
        <v>191</v>
      </c>
      <c r="O41" s="127">
        <f>I41-G41</f>
        <v>0</v>
      </c>
      <c r="P41" s="128">
        <f>K41-G41</f>
        <v>0</v>
      </c>
      <c r="Q41" s="129" t="str">
        <f>IFERROR(IF(I41&lt;&gt;"",(K41-I41)/I41,""),"")</f>
        <v/>
      </c>
      <c r="R41" s="130" t="str">
        <f>IF(K41&lt;&gt;"",(K41-(K41*SUM('Custos e ML'!$B$5:$B$6))-G41)/K41,"")</f>
        <v/>
      </c>
      <c r="S41" s="131">
        <v>195</v>
      </c>
    </row>
    <row r="42" spans="2:20" s="12" customFormat="1" ht="15.75" thickBot="1">
      <c r="B42" s="223"/>
      <c r="C42" s="224"/>
      <c r="D42" s="225"/>
      <c r="E42" s="225"/>
      <c r="F42" s="57"/>
      <c r="G42" s="57"/>
      <c r="H42" s="226"/>
      <c r="I42" s="57"/>
      <c r="J42" s="57"/>
      <c r="K42" s="57"/>
      <c r="L42" s="227"/>
      <c r="O42" s="236"/>
      <c r="P42" s="236"/>
      <c r="Q42" s="228"/>
      <c r="R42" s="237"/>
      <c r="S42" s="229"/>
      <c r="T42" s="235"/>
    </row>
    <row r="43" spans="2:20" ht="15.75" customHeight="1" thickBot="1">
      <c r="B43" s="275" t="s">
        <v>259</v>
      </c>
      <c r="C43" s="276"/>
      <c r="D43" s="276"/>
      <c r="E43" s="276"/>
      <c r="F43" s="276"/>
      <c r="G43" s="276"/>
      <c r="H43" s="276"/>
      <c r="I43" s="276"/>
      <c r="J43" s="276"/>
      <c r="K43" s="276"/>
      <c r="L43" s="277"/>
    </row>
    <row r="44" spans="2:20" s="59" customFormat="1" ht="41.25" customHeight="1" thickBot="1">
      <c r="B44" s="184" t="s">
        <v>200</v>
      </c>
      <c r="C44" s="184" t="s">
        <v>198</v>
      </c>
      <c r="D44" s="185" t="s">
        <v>156</v>
      </c>
      <c r="E44" s="185" t="s">
        <v>162</v>
      </c>
      <c r="F44" s="185" t="s">
        <v>163</v>
      </c>
      <c r="G44" s="185" t="s">
        <v>164</v>
      </c>
      <c r="H44" s="185" t="s">
        <v>160</v>
      </c>
      <c r="I44" s="186" t="s">
        <v>165</v>
      </c>
      <c r="J44" s="185" t="s">
        <v>166</v>
      </c>
      <c r="K44" s="187" t="s">
        <v>169</v>
      </c>
      <c r="L44" s="188" t="s">
        <v>64</v>
      </c>
      <c r="M44" s="112"/>
      <c r="N44" s="123"/>
      <c r="O44" s="231" t="s">
        <v>154</v>
      </c>
      <c r="P44" s="232" t="s">
        <v>155</v>
      </c>
      <c r="Q44" s="233" t="s">
        <v>170</v>
      </c>
      <c r="R44" s="234" t="s">
        <v>171</v>
      </c>
      <c r="S44" s="233" t="s">
        <v>172</v>
      </c>
    </row>
    <row r="45" spans="2:20" s="12" customFormat="1" ht="15">
      <c r="B45" s="208" t="s">
        <v>91</v>
      </c>
      <c r="C45" s="241" t="s">
        <v>119</v>
      </c>
      <c r="D45" s="189"/>
      <c r="E45" s="189" t="str">
        <f>IF(D45&lt;&gt;"",'Custos e ML'!$B$2,"")</f>
        <v/>
      </c>
      <c r="F45" s="190" t="str">
        <f>IF(D45&lt;&gt;"",'Custos e ML'!$B$3,"")</f>
        <v/>
      </c>
      <c r="G45" s="190">
        <f>SUM(D45:F45)</f>
        <v>0</v>
      </c>
      <c r="H45" s="191" t="str">
        <f>IF(D45&lt;&gt;"",'Custos e ML'!$B$7,"")</f>
        <v/>
      </c>
      <c r="I45" s="192">
        <f>G45/(1-SUM('Custos e ML'!$B$5:$B$6,H45))</f>
        <v>0</v>
      </c>
      <c r="J45" s="190">
        <f>SUM(D45:E45)/(1-SUM('Custos e ML'!$B$5:$B$6,H45))</f>
        <v>0</v>
      </c>
      <c r="K45" s="193"/>
      <c r="L45" s="194"/>
      <c r="O45" s="179">
        <f>I45-G45</f>
        <v>0</v>
      </c>
      <c r="P45" s="180">
        <f>K45-G45</f>
        <v>0</v>
      </c>
      <c r="Q45" s="181" t="str">
        <f>IFERROR(IF(I45&lt;&gt;"",(K45-I45)/I45,""),"")</f>
        <v/>
      </c>
      <c r="R45" s="182" t="str">
        <f>IF(K45&lt;&gt;"",(K45-(K45*SUM('Custos e ML'!$B$5:$B$6))-G45)/K45,"")</f>
        <v/>
      </c>
      <c r="S45" s="183">
        <v>195</v>
      </c>
    </row>
    <row r="46" spans="2:20" s="12" customFormat="1" ht="15">
      <c r="B46" s="204" t="s">
        <v>91</v>
      </c>
      <c r="C46" s="230" t="s">
        <v>253</v>
      </c>
      <c r="D46" s="167"/>
      <c r="E46" s="167" t="str">
        <f>IF(D46&lt;&gt;"",'Custos e ML'!$B$2,"")</f>
        <v/>
      </c>
      <c r="F46" s="168" t="str">
        <f>IF(D46&lt;&gt;"",'Custos e ML'!$B$3,"")</f>
        <v/>
      </c>
      <c r="G46" s="168">
        <f>SUM(D46:F46)</f>
        <v>0</v>
      </c>
      <c r="H46" s="169" t="str">
        <f>IF(D46&lt;&gt;"",'Custos e ML'!$B$7,"")</f>
        <v/>
      </c>
      <c r="I46" s="170">
        <f>G46/(1-SUM('Custos e ML'!$B$5:$B$6,H46))</f>
        <v>0</v>
      </c>
      <c r="J46" s="168">
        <f>SUM(D46:E46)/(1-SUM('Custos e ML'!$B$5:$B$6,H46))</f>
        <v>0</v>
      </c>
      <c r="K46" s="171"/>
      <c r="L46" s="172"/>
      <c r="O46" s="125">
        <f>I46-G46</f>
        <v>0</v>
      </c>
      <c r="P46" s="77">
        <f>K46-G46</f>
        <v>0</v>
      </c>
      <c r="Q46" s="72" t="str">
        <f>IFERROR(IF(I46&lt;&gt;"",(K46-I46)/I46,""),"")</f>
        <v/>
      </c>
      <c r="R46" s="116" t="str">
        <f>IF(K46&lt;&gt;"",(K46-(K46*SUM('Custos e ML'!$B$5:$B$6))-G46)/K46,"")</f>
        <v/>
      </c>
      <c r="S46" s="126">
        <v>195</v>
      </c>
    </row>
    <row r="47" spans="2:20" s="12" customFormat="1" ht="15">
      <c r="B47" s="204" t="s">
        <v>88</v>
      </c>
      <c r="C47" s="230" t="s">
        <v>211</v>
      </c>
      <c r="D47" s="167"/>
      <c r="E47" s="167" t="str">
        <f>IF(D47&lt;&gt;"",'Custos e ML'!$B$2,"")</f>
        <v/>
      </c>
      <c r="F47" s="168" t="str">
        <f>IF(D47&lt;&gt;"",'Custos e ML'!$B$3,"")</f>
        <v/>
      </c>
      <c r="G47" s="168">
        <f t="shared" ref="G47:G51" si="9">SUM(D47:F47)</f>
        <v>0</v>
      </c>
      <c r="H47" s="169" t="str">
        <f>IF(D47&lt;&gt;"",'Custos e ML'!$B$7,"")</f>
        <v/>
      </c>
      <c r="I47" s="170">
        <f>G47/(1-SUM('Custos e ML'!$B$5:$B$6,H47))</f>
        <v>0</v>
      </c>
      <c r="J47" s="168">
        <f>SUM(D47:E47)/(1-SUM('Custos e ML'!$B$5:$B$6,H47))</f>
        <v>0</v>
      </c>
      <c r="K47" s="171"/>
      <c r="L47" s="172"/>
      <c r="O47" s="125"/>
      <c r="P47" s="77"/>
      <c r="Q47" s="72"/>
      <c r="R47" s="116"/>
      <c r="S47" s="126"/>
    </row>
    <row r="48" spans="2:20" s="12" customFormat="1" ht="15">
      <c r="B48" s="204" t="s">
        <v>88</v>
      </c>
      <c r="C48" s="230" t="s">
        <v>216</v>
      </c>
      <c r="D48" s="167"/>
      <c r="E48" s="167"/>
      <c r="F48" s="168"/>
      <c r="G48" s="168">
        <f t="shared" si="9"/>
        <v>0</v>
      </c>
      <c r="H48" s="169">
        <v>0.1</v>
      </c>
      <c r="I48" s="170">
        <f>G48/(1-SUM('Custos e ML'!$B$5:$B$6,H48))</f>
        <v>0</v>
      </c>
      <c r="J48" s="168">
        <f>SUM(D48:E48)/(1-SUM('Custos e ML'!$B$5:$B$6,H48))</f>
        <v>0</v>
      </c>
      <c r="K48" s="171"/>
      <c r="L48" s="172"/>
      <c r="O48" s="125">
        <f>I48-G48</f>
        <v>0</v>
      </c>
      <c r="P48" s="77">
        <f>K48-G48</f>
        <v>0</v>
      </c>
      <c r="Q48" s="72" t="str">
        <f>IFERROR(IF(I48&lt;&gt;"",(K48-I48)/I48,""),"")</f>
        <v/>
      </c>
      <c r="R48" s="116" t="str">
        <f>IF(K48&lt;&gt;"",(K48-(K48*SUM('Custos e ML'!$B$5:$B$6))-G48)/K48,"")</f>
        <v/>
      </c>
      <c r="S48" s="126">
        <v>195</v>
      </c>
    </row>
    <row r="49" spans="1:19" s="12" customFormat="1" ht="15">
      <c r="B49" s="204" t="s">
        <v>88</v>
      </c>
      <c r="C49" s="230" t="s">
        <v>217</v>
      </c>
      <c r="D49" s="167"/>
      <c r="E49" s="167" t="str">
        <f>IF(D49&lt;&gt;"",'Custos e ML'!$B$2,"")</f>
        <v/>
      </c>
      <c r="F49" s="168" t="str">
        <f>IF(D49&lt;&gt;"",'Custos e ML'!$B$3,"")</f>
        <v/>
      </c>
      <c r="G49" s="168">
        <f t="shared" si="9"/>
        <v>0</v>
      </c>
      <c r="H49" s="169">
        <v>0.12</v>
      </c>
      <c r="I49" s="170">
        <f>G49/(1-SUM('Custos e ML'!$B$5:$B$6,H49))</f>
        <v>0</v>
      </c>
      <c r="J49" s="168">
        <f>SUM(D49:E49)/(1-SUM('Custos e ML'!$B$5:$B$6,H49))</f>
        <v>0</v>
      </c>
      <c r="K49" s="171"/>
      <c r="L49" s="172"/>
      <c r="O49" s="125">
        <f>I49-G49</f>
        <v>0</v>
      </c>
      <c r="P49" s="77">
        <f>K49-G49</f>
        <v>0</v>
      </c>
      <c r="Q49" s="72" t="str">
        <f>IFERROR(IF(I49&lt;&gt;"",(K49-I49)/I49,""),"")</f>
        <v/>
      </c>
      <c r="R49" s="116" t="str">
        <f>IF(K49&lt;&gt;"",(K49-(K49*SUM('Custos e ML'!$B$5:$B$6))-G49)/K49,"")</f>
        <v/>
      </c>
      <c r="S49" s="126">
        <v>195</v>
      </c>
    </row>
    <row r="50" spans="1:19" s="12" customFormat="1" ht="15">
      <c r="B50" s="204" t="s">
        <v>88</v>
      </c>
      <c r="C50" s="230" t="s">
        <v>220</v>
      </c>
      <c r="D50" s="167"/>
      <c r="E50" s="167" t="str">
        <f>IF(D50&lt;&gt;"",'Custos e ML'!$B$2,"")</f>
        <v/>
      </c>
      <c r="F50" s="168" t="str">
        <f>IF(D50&lt;&gt;"",'Custos e ML'!$B$3,"")</f>
        <v/>
      </c>
      <c r="G50" s="168">
        <f t="shared" si="9"/>
        <v>0</v>
      </c>
      <c r="H50" s="169" t="str">
        <f>IF(D50&lt;&gt;"",'Custos e ML'!$B$7,"")</f>
        <v/>
      </c>
      <c r="I50" s="170">
        <f>G50/(1-SUM('Custos e ML'!$B$5:$B$6,H50))</f>
        <v>0</v>
      </c>
      <c r="J50" s="168">
        <f>SUM(D50:E50)/(1-SUM('Custos e ML'!$B$5:$B$6,H50))</f>
        <v>0</v>
      </c>
      <c r="K50" s="171"/>
      <c r="L50" s="172"/>
      <c r="O50" s="125">
        <f>I50-G50</f>
        <v>0</v>
      </c>
      <c r="P50" s="77">
        <f>K50-G50</f>
        <v>0</v>
      </c>
      <c r="Q50" s="72" t="str">
        <f>IFERROR(IF(I50&lt;&gt;"",(K50-I50)/I50,""),"")</f>
        <v/>
      </c>
      <c r="R50" s="116" t="str">
        <f>IF(K50&lt;&gt;"",(K50-(K50*SUM('Custos e ML'!$B$5:$B$6))-G50)/K50,"")</f>
        <v/>
      </c>
      <c r="S50" s="126">
        <v>195</v>
      </c>
    </row>
    <row r="51" spans="1:19" s="12" customFormat="1" ht="15">
      <c r="B51" s="204" t="s">
        <v>218</v>
      </c>
      <c r="C51" s="230" t="s">
        <v>254</v>
      </c>
      <c r="D51" s="167"/>
      <c r="E51" s="167" t="str">
        <f>IF(D51&lt;&gt;"",'Custos e ML'!$B$2,"")</f>
        <v/>
      </c>
      <c r="F51" s="168" t="str">
        <f>IF(D51&lt;&gt;"",'Custos e ML'!$B$3,"")</f>
        <v/>
      </c>
      <c r="G51" s="168">
        <f t="shared" si="9"/>
        <v>0</v>
      </c>
      <c r="H51" s="169" t="str">
        <f>IF(D51&lt;&gt;"",'Custos e ML'!$B$7,"")</f>
        <v/>
      </c>
      <c r="I51" s="170">
        <f>G51/(1-SUM('Custos e ML'!$B$5:$B$6,H51))</f>
        <v>0</v>
      </c>
      <c r="J51" s="168">
        <f>SUM(D51:E51)/(1-SUM('Custos e ML'!$B$5:$B$6,H51))</f>
        <v>0</v>
      </c>
      <c r="K51" s="171"/>
      <c r="L51" s="172"/>
      <c r="O51" s="125">
        <f>I51-G51</f>
        <v>0</v>
      </c>
      <c r="P51" s="77">
        <f>K51-G51</f>
        <v>0</v>
      </c>
      <c r="Q51" s="72" t="str">
        <f>IFERROR(IF(I51&lt;&gt;"",(K51-I51)/I51,""),"")</f>
        <v/>
      </c>
      <c r="R51" s="116" t="str">
        <f>IF(K51&lt;&gt;"",(K51-(K51*SUM('Custos e ML'!$B$5:$B$6))-G51)/K51,"")</f>
        <v/>
      </c>
      <c r="S51" s="126">
        <v>195</v>
      </c>
    </row>
    <row r="52" spans="1:19" s="12" customFormat="1" ht="15.75" thickBot="1">
      <c r="B52" s="238" t="s">
        <v>218</v>
      </c>
      <c r="C52" s="242" t="s">
        <v>255</v>
      </c>
      <c r="D52" s="173"/>
      <c r="E52" s="173" t="str">
        <f>IF(D52&lt;&gt;"",'Custos e ML'!$B$2,"")</f>
        <v/>
      </c>
      <c r="F52" s="174" t="str">
        <f>IF(D52&lt;&gt;"",'Custos e ML'!$B$3,"")</f>
        <v/>
      </c>
      <c r="G52" s="174">
        <f>SUM(D52:F52)</f>
        <v>0</v>
      </c>
      <c r="H52" s="175" t="str">
        <f>IF(D52&lt;&gt;"",'Custos e ML'!$B$7,"")</f>
        <v/>
      </c>
      <c r="I52" s="176">
        <f>G52/(1-SUM('Custos e ML'!$B$5:$B$6,H52))</f>
        <v>0</v>
      </c>
      <c r="J52" s="174">
        <f>SUM(D52:E52)/(1-SUM('Custos e ML'!$B$5:$B$6,H52))</f>
        <v>0</v>
      </c>
      <c r="K52" s="177"/>
      <c r="L52" s="178"/>
      <c r="O52" s="127">
        <f>I52-G52</f>
        <v>0</v>
      </c>
      <c r="P52" s="128">
        <f>K52-G52</f>
        <v>0</v>
      </c>
      <c r="Q52" s="129" t="str">
        <f>IFERROR(IF(I52&lt;&gt;"",(K52-I52)/I52,""),"")</f>
        <v/>
      </c>
      <c r="R52" s="130" t="str">
        <f>IF(K52&lt;&gt;"",(K52-(K52*SUM('Custos e ML'!$B$5:$B$6))-G52)/K52,"")</f>
        <v/>
      </c>
      <c r="S52" s="131">
        <v>195</v>
      </c>
    </row>
    <row r="53" spans="1:19" s="12" customFormat="1" ht="15.75" thickBot="1">
      <c r="A53" s="13"/>
      <c r="B53" s="243"/>
      <c r="C53" s="239"/>
      <c r="D53" s="240"/>
      <c r="E53" s="240"/>
      <c r="F53" s="57"/>
      <c r="G53" s="57"/>
      <c r="H53" s="226"/>
      <c r="I53" s="57"/>
      <c r="J53" s="57"/>
      <c r="K53" s="57"/>
      <c r="L53" s="227"/>
      <c r="O53" s="236"/>
      <c r="P53" s="236"/>
      <c r="Q53" s="228"/>
      <c r="R53" s="237"/>
      <c r="S53" s="229"/>
    </row>
    <row r="54" spans="1:19" ht="15.75" customHeight="1" thickBot="1">
      <c r="B54" s="275" t="s">
        <v>260</v>
      </c>
      <c r="C54" s="276"/>
      <c r="D54" s="276"/>
      <c r="E54" s="276"/>
      <c r="F54" s="276"/>
      <c r="G54" s="276"/>
      <c r="H54" s="276"/>
      <c r="I54" s="276"/>
      <c r="J54" s="276"/>
      <c r="K54" s="276"/>
      <c r="L54" s="277"/>
    </row>
    <row r="55" spans="1:19" s="59" customFormat="1" ht="41.25" customHeight="1" thickBot="1">
      <c r="B55" s="184" t="s">
        <v>200</v>
      </c>
      <c r="C55" s="184" t="s">
        <v>198</v>
      </c>
      <c r="D55" s="185" t="s">
        <v>156</v>
      </c>
      <c r="E55" s="185" t="s">
        <v>162</v>
      </c>
      <c r="F55" s="185" t="s">
        <v>163</v>
      </c>
      <c r="G55" s="185" t="s">
        <v>164</v>
      </c>
      <c r="H55" s="185" t="s">
        <v>160</v>
      </c>
      <c r="I55" s="186" t="s">
        <v>165</v>
      </c>
      <c r="J55" s="185" t="s">
        <v>166</v>
      </c>
      <c r="K55" s="187" t="s">
        <v>169</v>
      </c>
      <c r="L55" s="188" t="s">
        <v>64</v>
      </c>
      <c r="M55" s="112"/>
      <c r="N55" s="123"/>
      <c r="O55" s="231" t="s">
        <v>154</v>
      </c>
      <c r="P55" s="232" t="s">
        <v>155</v>
      </c>
      <c r="Q55" s="233" t="s">
        <v>170</v>
      </c>
      <c r="R55" s="234" t="s">
        <v>171</v>
      </c>
      <c r="S55" s="233" t="s">
        <v>172</v>
      </c>
    </row>
    <row r="56" spans="1:19" s="12" customFormat="1" ht="15">
      <c r="B56" s="208" t="s">
        <v>91</v>
      </c>
      <c r="C56" s="241" t="s">
        <v>261</v>
      </c>
      <c r="D56" s="189"/>
      <c r="E56" s="189" t="str">
        <f>IF(D56&lt;&gt;"",'Custos e ML'!$B$2,"")</f>
        <v/>
      </c>
      <c r="F56" s="190" t="str">
        <f>IF(D56&lt;&gt;"",'Custos e ML'!$B$3,"")</f>
        <v/>
      </c>
      <c r="G56" s="190">
        <f>SUM(D56:F56)</f>
        <v>0</v>
      </c>
      <c r="H56" s="191" t="str">
        <f>IF(D56&lt;&gt;"",'Custos e ML'!$B$7,"")</f>
        <v/>
      </c>
      <c r="I56" s="192">
        <f>G56/(1-SUM('Custos e ML'!$B$5:$B$6,H56))</f>
        <v>0</v>
      </c>
      <c r="J56" s="190">
        <f>SUM(D56:E56)/(1-SUM('Custos e ML'!$B$5:$B$6,H56))</f>
        <v>0</v>
      </c>
      <c r="K56" s="193"/>
      <c r="L56" s="194"/>
      <c r="O56" s="179">
        <f>I56-G56</f>
        <v>0</v>
      </c>
      <c r="P56" s="180">
        <f>K56-G56</f>
        <v>0</v>
      </c>
      <c r="Q56" s="181" t="str">
        <f>IFERROR(IF(I56&lt;&gt;"",(K56-I56)/I56,""),"")</f>
        <v/>
      </c>
      <c r="R56" s="182" t="str">
        <f>IF(K56&lt;&gt;"",(K56-(K56*SUM('Custos e ML'!$B$5:$B$6))-G56)/K56,"")</f>
        <v/>
      </c>
      <c r="S56" s="183">
        <v>195</v>
      </c>
    </row>
    <row r="57" spans="1:19" s="12" customFormat="1" ht="15">
      <c r="B57" s="204" t="s">
        <v>88</v>
      </c>
      <c r="C57" s="230" t="s">
        <v>263</v>
      </c>
      <c r="D57" s="167"/>
      <c r="E57" s="167" t="str">
        <f>IF(D57&lt;&gt;"",'Custos e ML'!$B$2,"")</f>
        <v/>
      </c>
      <c r="F57" s="168" t="str">
        <f>IF(D57&lt;&gt;"",'Custos e ML'!$B$3,"")</f>
        <v/>
      </c>
      <c r="G57" s="168">
        <f>SUM(D57:F57)</f>
        <v>0</v>
      </c>
      <c r="H57" s="169" t="str">
        <f>IF(D57&lt;&gt;"",'Custos e ML'!$B$7,"")</f>
        <v/>
      </c>
      <c r="I57" s="170">
        <f>G57/(1-SUM('Custos e ML'!$B$5:$B$6,H57))</f>
        <v>0</v>
      </c>
      <c r="J57" s="168">
        <f>SUM(D57:E57)/(1-SUM('Custos e ML'!$B$5:$B$6,H57))</f>
        <v>0</v>
      </c>
      <c r="K57" s="171"/>
      <c r="L57" s="172"/>
      <c r="O57" s="125">
        <f>I57-G57</f>
        <v>0</v>
      </c>
      <c r="P57" s="77">
        <f>K57-G57</f>
        <v>0</v>
      </c>
      <c r="Q57" s="72" t="str">
        <f>IFERROR(IF(I57&lt;&gt;"",(K57-I57)/I57,""),"")</f>
        <v/>
      </c>
      <c r="R57" s="116" t="str">
        <f>IF(K57&lt;&gt;"",(K57-(K57*SUM('Custos e ML'!$B$5:$B$6))-G57)/K57,"")</f>
        <v/>
      </c>
      <c r="S57" s="126">
        <v>195</v>
      </c>
    </row>
    <row r="58" spans="1:19" s="12" customFormat="1" ht="15">
      <c r="B58" s="204" t="s">
        <v>88</v>
      </c>
      <c r="C58" s="230" t="s">
        <v>264</v>
      </c>
      <c r="D58" s="167"/>
      <c r="E58" s="167" t="str">
        <f>IF(D58&lt;&gt;"",'Custos e ML'!$B$2,"")</f>
        <v/>
      </c>
      <c r="F58" s="168" t="str">
        <f>IF(D58&lt;&gt;"",'Custos e ML'!$B$3,"")</f>
        <v/>
      </c>
      <c r="G58" s="168">
        <f t="shared" ref="G58:G59" si="10">SUM(D58:F58)</f>
        <v>0</v>
      </c>
      <c r="H58" s="169" t="str">
        <f>IF(D58&lt;&gt;"",'Custos e ML'!$B$7,"")</f>
        <v/>
      </c>
      <c r="I58" s="170">
        <f>G58/(1-SUM('Custos e ML'!$B$5:$B$6,H58))</f>
        <v>0</v>
      </c>
      <c r="J58" s="168">
        <f>SUM(D58:E58)/(1-SUM('Custos e ML'!$B$5:$B$6,H58))</f>
        <v>0</v>
      </c>
      <c r="K58" s="171"/>
      <c r="L58" s="172"/>
      <c r="O58" s="125"/>
      <c r="P58" s="77"/>
      <c r="Q58" s="72"/>
      <c r="R58" s="116"/>
      <c r="S58" s="126"/>
    </row>
    <row r="59" spans="1:19" s="12" customFormat="1" ht="15.75" thickBot="1">
      <c r="B59" s="238" t="s">
        <v>218</v>
      </c>
      <c r="C59" s="242" t="s">
        <v>262</v>
      </c>
      <c r="D59" s="173"/>
      <c r="E59" s="173"/>
      <c r="F59" s="174"/>
      <c r="G59" s="174">
        <f t="shared" si="10"/>
        <v>0</v>
      </c>
      <c r="H59" s="175" t="str">
        <f>IF(D59&lt;&gt;"",'Custos e ML'!$B$7,"")</f>
        <v/>
      </c>
      <c r="I59" s="176">
        <f>G59/(1-SUM('Custos e ML'!$B$5:$B$6,H59))</f>
        <v>0</v>
      </c>
      <c r="J59" s="174">
        <f>SUM(D59:E59)/(1-SUM('Custos e ML'!$B$5:$B$6,H59))</f>
        <v>0</v>
      </c>
      <c r="K59" s="177"/>
      <c r="L59" s="178"/>
      <c r="O59" s="127">
        <f>I59-G59</f>
        <v>0</v>
      </c>
      <c r="P59" s="128">
        <f>K59-G59</f>
        <v>0</v>
      </c>
      <c r="Q59" s="129" t="str">
        <f>IFERROR(IF(I59&lt;&gt;"",(K59-I59)/I59,""),"")</f>
        <v/>
      </c>
      <c r="R59" s="130" t="str">
        <f>IF(K59&lt;&gt;"",(K59-(K59*SUM('Custos e ML'!$B$5:$B$6))-G59)/K59,"")</f>
        <v/>
      </c>
      <c r="S59" s="131">
        <v>195</v>
      </c>
    </row>
    <row r="60" spans="1:19" s="12" customFormat="1" ht="15">
      <c r="A60" s="13"/>
      <c r="B60" s="223"/>
      <c r="C60" s="224"/>
      <c r="D60" s="225"/>
      <c r="E60" s="225"/>
      <c r="F60" s="57"/>
      <c r="G60" s="57"/>
      <c r="H60" s="226"/>
      <c r="I60" s="57"/>
      <c r="J60" s="57"/>
      <c r="K60" s="57"/>
      <c r="L60" s="227"/>
      <c r="O60" s="236"/>
      <c r="P60" s="236"/>
      <c r="Q60" s="228"/>
      <c r="R60" s="237"/>
      <c r="S60" s="229"/>
    </row>
    <row r="61" spans="1:19" s="3" customFormat="1">
      <c r="B61" s="244"/>
      <c r="C61" s="244"/>
      <c r="D61" s="244"/>
      <c r="E61" s="244"/>
      <c r="F61" s="244"/>
    </row>
    <row r="64" spans="1:19">
      <c r="C64" s="30"/>
      <c r="D64" s="30"/>
      <c r="E64" s="30"/>
      <c r="F64" s="30"/>
    </row>
    <row r="65" spans="3:6">
      <c r="C65" s="31"/>
      <c r="D65" s="31"/>
      <c r="E65" s="32"/>
      <c r="F65" s="31"/>
    </row>
    <row r="66" spans="3:6">
      <c r="C66" s="31"/>
      <c r="D66" s="31"/>
      <c r="E66" s="32"/>
      <c r="F66" s="31"/>
    </row>
    <row r="67" spans="3:6">
      <c r="C67" s="31"/>
      <c r="D67" s="31"/>
      <c r="E67" s="32"/>
      <c r="F67" s="31"/>
    </row>
  </sheetData>
  <mergeCells count="8">
    <mergeCell ref="B43:L43"/>
    <mergeCell ref="B10:L10"/>
    <mergeCell ref="B8:L8"/>
    <mergeCell ref="B54:L54"/>
    <mergeCell ref="B1:F7"/>
    <mergeCell ref="B12:L12"/>
    <mergeCell ref="B22:L22"/>
    <mergeCell ref="B32:L32"/>
  </mergeCells>
  <pageMargins left="0.25" right="0.25"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S106"/>
  <sheetViews>
    <sheetView topLeftCell="A16" zoomScaleNormal="100" workbookViewId="0">
      <selection activeCell="F33" sqref="F33"/>
    </sheetView>
  </sheetViews>
  <sheetFormatPr defaultRowHeight="12.75"/>
  <cols>
    <col min="1" max="1" width="3.42578125" style="1" customWidth="1"/>
    <col min="2" max="2" width="10.5703125" style="2" customWidth="1"/>
    <col min="3" max="3" width="38.85546875" style="2" customWidth="1"/>
    <col min="4" max="4" width="12.42578125" style="2" customWidth="1"/>
    <col min="5" max="5" width="11.140625" style="2" customWidth="1"/>
    <col min="6" max="7" width="9.42578125" style="1" customWidth="1"/>
    <col min="8" max="8" width="6" style="1" customWidth="1"/>
    <col min="9" max="11" width="13.42578125" style="1" customWidth="1"/>
    <col min="12" max="12" width="11.42578125" style="1" customWidth="1"/>
    <col min="13" max="14" width="2" style="1" customWidth="1"/>
    <col min="15" max="16" width="13.7109375" style="1" customWidth="1"/>
    <col min="17" max="18" width="9.140625" style="1"/>
    <col min="19" max="19" width="11.5703125" style="1" customWidth="1"/>
    <col min="20" max="16384" width="9.140625" style="1"/>
  </cols>
  <sheetData>
    <row r="1" spans="1:19">
      <c r="B1" s="288"/>
      <c r="C1" s="288"/>
      <c r="D1" s="288"/>
      <c r="E1" s="288"/>
    </row>
    <row r="2" spans="1:19">
      <c r="B2" s="288"/>
      <c r="C2" s="288"/>
      <c r="D2" s="288"/>
      <c r="E2" s="288"/>
    </row>
    <row r="3" spans="1:19">
      <c r="B3" s="288"/>
      <c r="C3" s="288"/>
      <c r="D3" s="288"/>
      <c r="E3" s="288"/>
    </row>
    <row r="4" spans="1:19">
      <c r="B4" s="288"/>
      <c r="C4" s="288"/>
      <c r="D4" s="288"/>
      <c r="E4" s="288"/>
    </row>
    <row r="5" spans="1:19">
      <c r="B5" s="288"/>
      <c r="C5" s="288"/>
      <c r="D5" s="288"/>
      <c r="E5" s="288"/>
    </row>
    <row r="6" spans="1:19">
      <c r="B6" s="288"/>
      <c r="C6" s="288"/>
      <c r="D6" s="288"/>
      <c r="E6" s="288"/>
    </row>
    <row r="7" spans="1:19">
      <c r="B7" s="288"/>
      <c r="C7" s="288"/>
      <c r="D7" s="288"/>
      <c r="E7" s="288"/>
    </row>
    <row r="8" spans="1:19" ht="13.5" thickBot="1">
      <c r="A8" s="3"/>
      <c r="B8" s="222"/>
      <c r="C8" s="222"/>
      <c r="D8" s="222"/>
      <c r="E8" s="222"/>
    </row>
    <row r="9" spans="1:19" ht="15.75" customHeight="1" thickBot="1">
      <c r="B9" s="289" t="s">
        <v>0</v>
      </c>
      <c r="C9" s="290"/>
      <c r="D9" s="290"/>
      <c r="E9" s="290"/>
      <c r="F9" s="290"/>
      <c r="G9" s="290"/>
      <c r="H9" s="290"/>
      <c r="I9" s="290"/>
      <c r="J9" s="290"/>
      <c r="K9" s="290"/>
      <c r="L9" s="291"/>
    </row>
    <row r="10" spans="1:19" ht="13.5" thickBot="1">
      <c r="B10" s="33"/>
      <c r="C10" s="33"/>
      <c r="D10" s="33"/>
      <c r="E10" s="222"/>
    </row>
    <row r="11" spans="1:19" ht="15.75" customHeight="1" thickBot="1">
      <c r="B11" s="289" t="s">
        <v>1</v>
      </c>
      <c r="C11" s="290"/>
      <c r="D11" s="290"/>
      <c r="E11" s="290"/>
      <c r="F11" s="290"/>
      <c r="G11" s="290"/>
      <c r="H11" s="290"/>
      <c r="I11" s="290"/>
      <c r="J11" s="290"/>
      <c r="K11" s="290"/>
      <c r="L11" s="291"/>
    </row>
    <row r="12" spans="1:19" ht="13.5" thickBot="1">
      <c r="B12" s="33"/>
      <c r="C12" s="34"/>
      <c r="D12" s="34"/>
      <c r="E12" s="222"/>
    </row>
    <row r="13" spans="1:19" ht="15.75" customHeight="1" thickBot="1">
      <c r="B13" s="275" t="s">
        <v>271</v>
      </c>
      <c r="C13" s="276"/>
      <c r="D13" s="276"/>
      <c r="E13" s="276"/>
      <c r="F13" s="276"/>
      <c r="G13" s="276"/>
      <c r="H13" s="276"/>
      <c r="I13" s="276"/>
      <c r="J13" s="276"/>
      <c r="K13" s="276"/>
      <c r="L13" s="277"/>
    </row>
    <row r="14" spans="1:19" s="59" customFormat="1" ht="41.25" customHeight="1" thickBot="1">
      <c r="B14" s="184" t="s">
        <v>200</v>
      </c>
      <c r="C14" s="184" t="s">
        <v>198</v>
      </c>
      <c r="D14" s="185" t="s">
        <v>156</v>
      </c>
      <c r="E14" s="185" t="s">
        <v>162</v>
      </c>
      <c r="F14" s="185" t="s">
        <v>163</v>
      </c>
      <c r="G14" s="185" t="s">
        <v>164</v>
      </c>
      <c r="H14" s="185" t="s">
        <v>160</v>
      </c>
      <c r="I14" s="186" t="s">
        <v>165</v>
      </c>
      <c r="J14" s="185" t="s">
        <v>166</v>
      </c>
      <c r="K14" s="187" t="s">
        <v>169</v>
      </c>
      <c r="L14" s="188" t="s">
        <v>64</v>
      </c>
      <c r="M14" s="112"/>
      <c r="N14" s="123"/>
      <c r="O14" s="231" t="s">
        <v>154</v>
      </c>
      <c r="P14" s="232" t="s">
        <v>155</v>
      </c>
      <c r="Q14" s="233" t="s">
        <v>170</v>
      </c>
      <c r="R14" s="234" t="s">
        <v>171</v>
      </c>
      <c r="S14" s="233" t="s">
        <v>172</v>
      </c>
    </row>
    <row r="15" spans="1:19" s="12" customFormat="1" ht="15">
      <c r="B15" s="208" t="s">
        <v>218</v>
      </c>
      <c r="C15" s="241" t="s">
        <v>265</v>
      </c>
      <c r="D15" s="189">
        <f>14.5+10</f>
        <v>24.5</v>
      </c>
      <c r="E15" s="189"/>
      <c r="F15" s="190"/>
      <c r="G15" s="190">
        <f t="shared" ref="G15:G19" si="0">SUM(D15:F15)</f>
        <v>24.5</v>
      </c>
      <c r="H15" s="191">
        <v>0.15</v>
      </c>
      <c r="I15" s="192">
        <f>G15/(1-SUM('Custos e ML'!$B$5:$B$6,H15))</f>
        <v>42.198101718505342</v>
      </c>
      <c r="J15" s="190">
        <f>SUM(D15:E15)/(1-SUM('Custos e ML'!$B$5:$B$6,H15))</f>
        <v>42.198101718505342</v>
      </c>
      <c r="K15" s="193"/>
      <c r="L15" s="194" t="s">
        <v>191</v>
      </c>
      <c r="O15" s="179">
        <f t="shared" ref="O15" si="1">I15-G15</f>
        <v>17.698101718505342</v>
      </c>
      <c r="P15" s="180">
        <f t="shared" ref="P15" si="2">K15-G15</f>
        <v>-24.5</v>
      </c>
      <c r="Q15" s="181">
        <f t="shared" ref="Q15" si="3">IFERROR(IF(I15&lt;&gt;"",(K15-I15)/I15,""),"")</f>
        <v>-1</v>
      </c>
      <c r="R15" s="182" t="str">
        <f>IF(K15&lt;&gt;"",(K15-(K15*SUM('Custos e ML'!$B$5:$B$6))-G15)/K15,"")</f>
        <v/>
      </c>
      <c r="S15" s="183">
        <v>195</v>
      </c>
    </row>
    <row r="16" spans="1:19" s="12" customFormat="1" ht="15">
      <c r="B16" s="204" t="s">
        <v>218</v>
      </c>
      <c r="C16" s="230" t="s">
        <v>268</v>
      </c>
      <c r="D16" s="167"/>
      <c r="E16" s="167" t="str">
        <f>IF(D16&lt;&gt;"",'Custos e ML'!$B$2,"")</f>
        <v/>
      </c>
      <c r="F16" s="168" t="str">
        <f>IF(D16&lt;&gt;"",'Custos e ML'!$B$3,"")</f>
        <v/>
      </c>
      <c r="G16" s="168">
        <f t="shared" si="0"/>
        <v>0</v>
      </c>
      <c r="H16" s="169">
        <v>0.15</v>
      </c>
      <c r="I16" s="170">
        <f>G16/(1-SUM('Custos e ML'!$B$5:$B$6,H16))</f>
        <v>0</v>
      </c>
      <c r="J16" s="168">
        <f>SUM(D16:E16)/(1-SUM('Custos e ML'!$B$5:$B$6,H16))</f>
        <v>0</v>
      </c>
      <c r="K16" s="171"/>
      <c r="L16" s="172" t="s">
        <v>191</v>
      </c>
      <c r="O16" s="125">
        <f t="shared" ref="O16:O30" si="4">I16-G16</f>
        <v>0</v>
      </c>
      <c r="P16" s="77">
        <f t="shared" ref="P16:P30" si="5">K16-G16</f>
        <v>0</v>
      </c>
      <c r="Q16" s="72" t="str">
        <f t="shared" ref="Q16:Q30" si="6">IFERROR(IF(I16&lt;&gt;"",(K16-I16)/I16,""),"")</f>
        <v/>
      </c>
      <c r="R16" s="116" t="str">
        <f>IF(K16&lt;&gt;"",(K16-(K16*SUM('Custos e ML'!$B$5:$B$6))-G16)/K16,"")</f>
        <v/>
      </c>
      <c r="S16" s="126">
        <v>195</v>
      </c>
    </row>
    <row r="17" spans="2:19" s="12" customFormat="1" ht="15">
      <c r="B17" s="204" t="s">
        <v>218</v>
      </c>
      <c r="C17" s="230" t="s">
        <v>269</v>
      </c>
      <c r="D17" s="167"/>
      <c r="E17" s="167" t="str">
        <f>IF(D17&lt;&gt;"",'Custos e ML'!$B$2,"")</f>
        <v/>
      </c>
      <c r="F17" s="168" t="str">
        <f>IF(D17&lt;&gt;"",'Custos e ML'!$B$3,"")</f>
        <v/>
      </c>
      <c r="G17" s="168">
        <f t="shared" ref="G17" si="7">SUM(D17:F17)</f>
        <v>0</v>
      </c>
      <c r="H17" s="169">
        <v>0.15</v>
      </c>
      <c r="I17" s="170">
        <f>G17/(1-SUM('Custos e ML'!$B$5:$B$6,H17))</f>
        <v>0</v>
      </c>
      <c r="J17" s="168">
        <f>SUM(D17:E17)/(1-SUM('Custos e ML'!$B$5:$B$6,H17))</f>
        <v>0</v>
      </c>
      <c r="K17" s="171"/>
      <c r="L17" s="172" t="s">
        <v>191</v>
      </c>
      <c r="O17" s="125">
        <f t="shared" si="4"/>
        <v>0</v>
      </c>
      <c r="P17" s="77">
        <f t="shared" si="5"/>
        <v>0</v>
      </c>
      <c r="Q17" s="72" t="str">
        <f t="shared" si="6"/>
        <v/>
      </c>
      <c r="R17" s="116" t="str">
        <f>IF(K17&lt;&gt;"",(K17-(K17*SUM('Custos e ML'!$B$5:$B$6))-G17)/K17,"")</f>
        <v/>
      </c>
      <c r="S17" s="126">
        <v>195</v>
      </c>
    </row>
    <row r="18" spans="2:19" s="12" customFormat="1" ht="15">
      <c r="B18" s="204" t="s">
        <v>218</v>
      </c>
      <c r="C18" s="230" t="s">
        <v>270</v>
      </c>
      <c r="D18" s="167"/>
      <c r="E18" s="167" t="str">
        <f>IF(D18&lt;&gt;"",'Custos e ML'!$B$2,"")</f>
        <v/>
      </c>
      <c r="F18" s="168" t="str">
        <f>IF(D18&lt;&gt;"",'Custos e ML'!$B$3,"")</f>
        <v/>
      </c>
      <c r="G18" s="168">
        <f t="shared" ref="G18" si="8">SUM(D18:F18)</f>
        <v>0</v>
      </c>
      <c r="H18" s="169">
        <v>0.15</v>
      </c>
      <c r="I18" s="170">
        <f>G18/(1-SUM('Custos e ML'!$B$5:$B$6,H18))</f>
        <v>0</v>
      </c>
      <c r="J18" s="168">
        <f>SUM(D18:E18)/(1-SUM('Custos e ML'!$B$5:$B$6,H18))</f>
        <v>0</v>
      </c>
      <c r="K18" s="171"/>
      <c r="L18" s="172" t="s">
        <v>191</v>
      </c>
      <c r="O18" s="125">
        <f t="shared" si="4"/>
        <v>0</v>
      </c>
      <c r="P18" s="77">
        <f t="shared" si="5"/>
        <v>0</v>
      </c>
      <c r="Q18" s="72" t="str">
        <f t="shared" si="6"/>
        <v/>
      </c>
      <c r="R18" s="116" t="str">
        <f>IF(K18&lt;&gt;"",(K18-(K18*SUM('Custos e ML'!$B$5:$B$6))-G18)/K18,"")</f>
        <v/>
      </c>
      <c r="S18" s="126">
        <v>195</v>
      </c>
    </row>
    <row r="19" spans="2:19" s="12" customFormat="1" ht="15">
      <c r="B19" s="204" t="s">
        <v>266</v>
      </c>
      <c r="C19" s="230" t="s">
        <v>265</v>
      </c>
      <c r="D19" s="167">
        <v>6.65</v>
      </c>
      <c r="E19" s="167">
        <f>IF(D19&lt;&gt;"",'Custos e ML'!$B$2,"")</f>
        <v>35</v>
      </c>
      <c r="F19" s="168">
        <f>IF(D19&lt;&gt;"",'Custos e ML'!$B$3,"")</f>
        <v>8.1999999999999993</v>
      </c>
      <c r="G19" s="168">
        <f t="shared" si="0"/>
        <v>49.849999999999994</v>
      </c>
      <c r="H19" s="169">
        <v>0.1</v>
      </c>
      <c r="I19" s="170">
        <f>G19/(1-SUM('Custos e ML'!$B$5:$B$6,H19))</f>
        <v>79.052344000284748</v>
      </c>
      <c r="J19" s="168">
        <f>SUM(D19:E19)/(1-SUM('Custos e ML'!$B$5:$B$6,H19))</f>
        <v>66.048748798633099</v>
      </c>
      <c r="K19" s="171"/>
      <c r="L19" s="172" t="s">
        <v>191</v>
      </c>
      <c r="O19" s="125">
        <f t="shared" si="4"/>
        <v>29.202344000284754</v>
      </c>
      <c r="P19" s="77">
        <f t="shared" si="5"/>
        <v>-49.849999999999994</v>
      </c>
      <c r="Q19" s="72">
        <f t="shared" si="6"/>
        <v>-1</v>
      </c>
      <c r="R19" s="116" t="str">
        <f>IF(K19&lt;&gt;"",(K19-(K19*SUM('Custos e ML'!$B$5:$B$6))-G19)/K19,"")</f>
        <v/>
      </c>
      <c r="S19" s="126">
        <v>195</v>
      </c>
    </row>
    <row r="20" spans="2:19" s="12" customFormat="1" ht="15">
      <c r="B20" s="204" t="s">
        <v>266</v>
      </c>
      <c r="C20" s="230" t="s">
        <v>268</v>
      </c>
      <c r="D20" s="167"/>
      <c r="E20" s="167" t="str">
        <f>IF(D20&lt;&gt;"",'Custos e ML'!$B$2,"")</f>
        <v/>
      </c>
      <c r="F20" s="168" t="str">
        <f>IF(D20&lt;&gt;"",'Custos e ML'!$B$3,"")</f>
        <v/>
      </c>
      <c r="G20" s="168">
        <f t="shared" ref="G20:G30" si="9">SUM(D20:F20)</f>
        <v>0</v>
      </c>
      <c r="H20" s="169">
        <v>0.1</v>
      </c>
      <c r="I20" s="170">
        <f>G20/(1-SUM('Custos e ML'!$B$5:$B$6,H20))</f>
        <v>0</v>
      </c>
      <c r="J20" s="168">
        <f>SUM(D20:E20)/(1-SUM('Custos e ML'!$B$5:$B$6,H20))</f>
        <v>0</v>
      </c>
      <c r="K20" s="171"/>
      <c r="L20" s="172" t="s">
        <v>191</v>
      </c>
      <c r="O20" s="125">
        <f t="shared" si="4"/>
        <v>0</v>
      </c>
      <c r="P20" s="77">
        <f t="shared" si="5"/>
        <v>0</v>
      </c>
      <c r="Q20" s="72" t="str">
        <f t="shared" si="6"/>
        <v/>
      </c>
      <c r="R20" s="116" t="str">
        <f>IF(K20&lt;&gt;"",(K20-(K20*SUM('Custos e ML'!$B$5:$B$6))-G20)/K20,"")</f>
        <v/>
      </c>
      <c r="S20" s="126">
        <v>195</v>
      </c>
    </row>
    <row r="21" spans="2:19" s="12" customFormat="1" ht="15">
      <c r="B21" s="204" t="s">
        <v>266</v>
      </c>
      <c r="C21" s="230" t="s">
        <v>269</v>
      </c>
      <c r="D21" s="167"/>
      <c r="E21" s="167" t="str">
        <f>IF(D21&lt;&gt;"",'Custos e ML'!$B$2,"")</f>
        <v/>
      </c>
      <c r="F21" s="168" t="str">
        <f>IF(D21&lt;&gt;"",'Custos e ML'!$B$3,"")</f>
        <v/>
      </c>
      <c r="G21" s="168">
        <f t="shared" si="9"/>
        <v>0</v>
      </c>
      <c r="H21" s="169">
        <v>0.1</v>
      </c>
      <c r="I21" s="170">
        <f>G21/(1-SUM('Custos e ML'!$B$5:$B$6,H21))</f>
        <v>0</v>
      </c>
      <c r="J21" s="168">
        <f>SUM(D21:E21)/(1-SUM('Custos e ML'!$B$5:$B$6,H21))</f>
        <v>0</v>
      </c>
      <c r="K21" s="171"/>
      <c r="L21" s="172" t="s">
        <v>191</v>
      </c>
      <c r="O21" s="125">
        <f t="shared" si="4"/>
        <v>0</v>
      </c>
      <c r="P21" s="77">
        <f t="shared" si="5"/>
        <v>0</v>
      </c>
      <c r="Q21" s="72" t="str">
        <f t="shared" si="6"/>
        <v/>
      </c>
      <c r="R21" s="116" t="str">
        <f>IF(K21&lt;&gt;"",(K21-(K21*SUM('Custos e ML'!$B$5:$B$6))-G21)/K21,"")</f>
        <v/>
      </c>
      <c r="S21" s="126">
        <v>195</v>
      </c>
    </row>
    <row r="22" spans="2:19" s="12" customFormat="1" ht="15">
      <c r="B22" s="204" t="s">
        <v>266</v>
      </c>
      <c r="C22" s="230" t="s">
        <v>270</v>
      </c>
      <c r="D22" s="167"/>
      <c r="E22" s="167" t="str">
        <f>IF(D22&lt;&gt;"",'Custos e ML'!$B$2,"")</f>
        <v/>
      </c>
      <c r="F22" s="168" t="str">
        <f>IF(D22&lt;&gt;"",'Custos e ML'!$B$3,"")</f>
        <v/>
      </c>
      <c r="G22" s="168">
        <f t="shared" si="9"/>
        <v>0</v>
      </c>
      <c r="H22" s="169">
        <v>0.1</v>
      </c>
      <c r="I22" s="170">
        <f>G22/(1-SUM('Custos e ML'!$B$5:$B$6,H22))</f>
        <v>0</v>
      </c>
      <c r="J22" s="168">
        <f>SUM(D22:E22)/(1-SUM('Custos e ML'!$B$5:$B$6,H22))</f>
        <v>0</v>
      </c>
      <c r="K22" s="171"/>
      <c r="L22" s="172" t="s">
        <v>191</v>
      </c>
      <c r="O22" s="125">
        <f t="shared" si="4"/>
        <v>0</v>
      </c>
      <c r="P22" s="77">
        <f t="shared" si="5"/>
        <v>0</v>
      </c>
      <c r="Q22" s="72" t="str">
        <f t="shared" si="6"/>
        <v/>
      </c>
      <c r="R22" s="116" t="str">
        <f>IF(K22&lt;&gt;"",(K22-(K22*SUM('Custos e ML'!$B$5:$B$6))-G22)/K22,"")</f>
        <v/>
      </c>
      <c r="S22" s="126">
        <v>195</v>
      </c>
    </row>
    <row r="23" spans="2:19" s="12" customFormat="1" ht="15">
      <c r="B23" s="204" t="s">
        <v>267</v>
      </c>
      <c r="C23" s="230" t="s">
        <v>265</v>
      </c>
      <c r="D23" s="167"/>
      <c r="E23" s="167" t="str">
        <f>IF(D23&lt;&gt;"",'Custos e ML'!$B$2,"")</f>
        <v/>
      </c>
      <c r="F23" s="168" t="str">
        <f>IF(D23&lt;&gt;"",'Custos e ML'!$B$3,"")</f>
        <v/>
      </c>
      <c r="G23" s="168">
        <f t="shared" si="9"/>
        <v>0</v>
      </c>
      <c r="H23" s="169">
        <v>0.12</v>
      </c>
      <c r="I23" s="170">
        <f>G23/(1-SUM('Custos e ML'!$B$5:$B$6,H23))</f>
        <v>0</v>
      </c>
      <c r="J23" s="168">
        <f>SUM(D23:E23)/(1-SUM('Custos e ML'!$B$5:$B$6,H23))</f>
        <v>0</v>
      </c>
      <c r="K23" s="171"/>
      <c r="L23" s="172" t="s">
        <v>191</v>
      </c>
      <c r="O23" s="125">
        <f t="shared" si="4"/>
        <v>0</v>
      </c>
      <c r="P23" s="77">
        <f t="shared" si="5"/>
        <v>0</v>
      </c>
      <c r="Q23" s="72" t="str">
        <f t="shared" si="6"/>
        <v/>
      </c>
      <c r="R23" s="116" t="str">
        <f>IF(K23&lt;&gt;"",(K23-(K23*SUM('Custos e ML'!$B$5:$B$6))-G23)/K23,"")</f>
        <v/>
      </c>
      <c r="S23" s="126">
        <v>195</v>
      </c>
    </row>
    <row r="24" spans="2:19" s="12" customFormat="1" ht="15">
      <c r="B24" s="204" t="s">
        <v>267</v>
      </c>
      <c r="C24" s="230" t="s">
        <v>268</v>
      </c>
      <c r="D24" s="167"/>
      <c r="E24" s="167" t="str">
        <f>IF(D24&lt;&gt;"",'Custos e ML'!$B$2,"")</f>
        <v/>
      </c>
      <c r="F24" s="168" t="str">
        <f>IF(D24&lt;&gt;"",'Custos e ML'!$B$3,"")</f>
        <v/>
      </c>
      <c r="G24" s="168">
        <f t="shared" si="9"/>
        <v>0</v>
      </c>
      <c r="H24" s="169">
        <v>0.12</v>
      </c>
      <c r="I24" s="170">
        <f>G24/(1-SUM('Custos e ML'!$B$5:$B$6,H24))</f>
        <v>0</v>
      </c>
      <c r="J24" s="168">
        <f>SUM(D24:E24)/(1-SUM('Custos e ML'!$B$5:$B$6,H24))</f>
        <v>0</v>
      </c>
      <c r="K24" s="171"/>
      <c r="L24" s="172" t="s">
        <v>191</v>
      </c>
      <c r="O24" s="125">
        <f t="shared" si="4"/>
        <v>0</v>
      </c>
      <c r="P24" s="77">
        <f t="shared" si="5"/>
        <v>0</v>
      </c>
      <c r="Q24" s="72" t="str">
        <f t="shared" si="6"/>
        <v/>
      </c>
      <c r="R24" s="116" t="str">
        <f>IF(K24&lt;&gt;"",(K24-(K24*SUM('Custos e ML'!$B$5:$B$6))-G24)/K24,"")</f>
        <v/>
      </c>
      <c r="S24" s="126">
        <v>195</v>
      </c>
    </row>
    <row r="25" spans="2:19" s="12" customFormat="1" ht="15">
      <c r="B25" s="204" t="s">
        <v>267</v>
      </c>
      <c r="C25" s="230" t="s">
        <v>269</v>
      </c>
      <c r="D25" s="167"/>
      <c r="E25" s="167" t="str">
        <f>IF(D25&lt;&gt;"",'Custos e ML'!$B$2,"")</f>
        <v/>
      </c>
      <c r="F25" s="168" t="str">
        <f>IF(D25&lt;&gt;"",'Custos e ML'!$B$3,"")</f>
        <v/>
      </c>
      <c r="G25" s="168">
        <f t="shared" si="9"/>
        <v>0</v>
      </c>
      <c r="H25" s="169">
        <v>0.12</v>
      </c>
      <c r="I25" s="170">
        <f>G25/(1-SUM('Custos e ML'!$B$5:$B$6,H25))</f>
        <v>0</v>
      </c>
      <c r="J25" s="168">
        <f>SUM(D25:E25)/(1-SUM('Custos e ML'!$B$5:$B$6,H25))</f>
        <v>0</v>
      </c>
      <c r="K25" s="171"/>
      <c r="L25" s="172" t="s">
        <v>191</v>
      </c>
      <c r="O25" s="125">
        <f t="shared" si="4"/>
        <v>0</v>
      </c>
      <c r="P25" s="77">
        <f t="shared" si="5"/>
        <v>0</v>
      </c>
      <c r="Q25" s="72" t="str">
        <f t="shared" si="6"/>
        <v/>
      </c>
      <c r="R25" s="116" t="str">
        <f>IF(K25&lt;&gt;"",(K25-(K25*SUM('Custos e ML'!$B$5:$B$6))-G25)/K25,"")</f>
        <v/>
      </c>
      <c r="S25" s="126">
        <v>195</v>
      </c>
    </row>
    <row r="26" spans="2:19" s="12" customFormat="1" ht="15">
      <c r="B26" s="204" t="s">
        <v>267</v>
      </c>
      <c r="C26" s="230" t="s">
        <v>270</v>
      </c>
      <c r="D26" s="167"/>
      <c r="E26" s="167" t="str">
        <f>IF(D26&lt;&gt;"",'Custos e ML'!$B$2,"")</f>
        <v/>
      </c>
      <c r="F26" s="168" t="str">
        <f>IF(D26&lt;&gt;"",'Custos e ML'!$B$3,"")</f>
        <v/>
      </c>
      <c r="G26" s="168">
        <f t="shared" si="9"/>
        <v>0</v>
      </c>
      <c r="H26" s="169">
        <v>0.12</v>
      </c>
      <c r="I26" s="170">
        <f>G26/(1-SUM('Custos e ML'!$B$5:$B$6,H26))</f>
        <v>0</v>
      </c>
      <c r="J26" s="168">
        <f>SUM(D26:E26)/(1-SUM('Custos e ML'!$B$5:$B$6,H26))</f>
        <v>0</v>
      </c>
      <c r="K26" s="171"/>
      <c r="L26" s="172" t="s">
        <v>191</v>
      </c>
      <c r="O26" s="125">
        <f t="shared" si="4"/>
        <v>0</v>
      </c>
      <c r="P26" s="77">
        <f t="shared" si="5"/>
        <v>0</v>
      </c>
      <c r="Q26" s="72" t="str">
        <f t="shared" si="6"/>
        <v/>
      </c>
      <c r="R26" s="116" t="str">
        <f>IF(K26&lt;&gt;"",(K26-(K26*SUM('Custos e ML'!$B$5:$B$6))-G26)/K26,"")</f>
        <v/>
      </c>
      <c r="S26" s="126">
        <v>195</v>
      </c>
    </row>
    <row r="27" spans="2:19" s="12" customFormat="1" ht="15">
      <c r="B27" s="204" t="s">
        <v>88</v>
      </c>
      <c r="C27" s="230" t="s">
        <v>265</v>
      </c>
      <c r="D27" s="167"/>
      <c r="E27" s="167" t="str">
        <f>IF(D27&lt;&gt;"",'Custos e ML'!$B$2,"")</f>
        <v/>
      </c>
      <c r="F27" s="168" t="str">
        <f>IF(D27&lt;&gt;"",'Custos e ML'!$B$3,"")</f>
        <v/>
      </c>
      <c r="G27" s="168">
        <f t="shared" si="9"/>
        <v>0</v>
      </c>
      <c r="H27" s="169">
        <v>0.15</v>
      </c>
      <c r="I27" s="170">
        <f>G27/(1-SUM('Custos e ML'!$B$5:$B$6,H27))</f>
        <v>0</v>
      </c>
      <c r="J27" s="168">
        <f>SUM(D27:E27)/(1-SUM('Custos e ML'!$B$5:$B$6,H27))</f>
        <v>0</v>
      </c>
      <c r="K27" s="171"/>
      <c r="L27" s="172" t="s">
        <v>191</v>
      </c>
      <c r="O27" s="125">
        <f t="shared" si="4"/>
        <v>0</v>
      </c>
      <c r="P27" s="77">
        <f t="shared" si="5"/>
        <v>0</v>
      </c>
      <c r="Q27" s="72" t="str">
        <f t="shared" si="6"/>
        <v/>
      </c>
      <c r="R27" s="116" t="str">
        <f>IF(K27&lt;&gt;"",(K27-(K27*SUM('Custos e ML'!$B$5:$B$6))-G27)/K27,"")</f>
        <v/>
      </c>
      <c r="S27" s="126">
        <v>195</v>
      </c>
    </row>
    <row r="28" spans="2:19" s="12" customFormat="1" ht="15">
      <c r="B28" s="204" t="s">
        <v>88</v>
      </c>
      <c r="C28" s="230" t="s">
        <v>268</v>
      </c>
      <c r="D28" s="167"/>
      <c r="E28" s="167" t="str">
        <f>IF(D28&lt;&gt;"",'Custos e ML'!$B$2,"")</f>
        <v/>
      </c>
      <c r="F28" s="168" t="str">
        <f>IF(D28&lt;&gt;"",'Custos e ML'!$B$3,"")</f>
        <v/>
      </c>
      <c r="G28" s="168">
        <f t="shared" si="9"/>
        <v>0</v>
      </c>
      <c r="H28" s="169">
        <v>0.15</v>
      </c>
      <c r="I28" s="170">
        <f>G28/(1-SUM('Custos e ML'!$B$5:$B$6,H28))</f>
        <v>0</v>
      </c>
      <c r="J28" s="168">
        <f>SUM(D28:E28)/(1-SUM('Custos e ML'!$B$5:$B$6,H28))</f>
        <v>0</v>
      </c>
      <c r="K28" s="171"/>
      <c r="L28" s="172" t="s">
        <v>191</v>
      </c>
      <c r="O28" s="125">
        <f t="shared" si="4"/>
        <v>0</v>
      </c>
      <c r="P28" s="77">
        <f t="shared" si="5"/>
        <v>0</v>
      </c>
      <c r="Q28" s="72" t="str">
        <f t="shared" si="6"/>
        <v/>
      </c>
      <c r="R28" s="116" t="str">
        <f>IF(K28&lt;&gt;"",(K28-(K28*SUM('Custos e ML'!$B$5:$B$6))-G28)/K28,"")</f>
        <v/>
      </c>
      <c r="S28" s="126">
        <v>195</v>
      </c>
    </row>
    <row r="29" spans="2:19" s="12" customFormat="1" ht="15">
      <c r="B29" s="204" t="s">
        <v>88</v>
      </c>
      <c r="C29" s="230" t="s">
        <v>269</v>
      </c>
      <c r="D29" s="167"/>
      <c r="E29" s="167" t="str">
        <f>IF(D29&lt;&gt;"",'Custos e ML'!$B$2,"")</f>
        <v/>
      </c>
      <c r="F29" s="168" t="str">
        <f>IF(D29&lt;&gt;"",'Custos e ML'!$B$3,"")</f>
        <v/>
      </c>
      <c r="G29" s="168">
        <f t="shared" si="9"/>
        <v>0</v>
      </c>
      <c r="H29" s="169">
        <v>0.15</v>
      </c>
      <c r="I29" s="170">
        <f>G29/(1-SUM('Custos e ML'!$B$5:$B$6,H29))</f>
        <v>0</v>
      </c>
      <c r="J29" s="168">
        <f>SUM(D29:E29)/(1-SUM('Custos e ML'!$B$5:$B$6,H29))</f>
        <v>0</v>
      </c>
      <c r="K29" s="171"/>
      <c r="L29" s="172" t="s">
        <v>191</v>
      </c>
      <c r="O29" s="125">
        <f t="shared" si="4"/>
        <v>0</v>
      </c>
      <c r="P29" s="77">
        <f t="shared" si="5"/>
        <v>0</v>
      </c>
      <c r="Q29" s="72" t="str">
        <f t="shared" si="6"/>
        <v/>
      </c>
      <c r="R29" s="116" t="str">
        <f>IF(K29&lt;&gt;"",(K29-(K29*SUM('Custos e ML'!$B$5:$B$6))-G29)/K29,"")</f>
        <v/>
      </c>
      <c r="S29" s="126">
        <v>195</v>
      </c>
    </row>
    <row r="30" spans="2:19" s="12" customFormat="1" ht="15.75" thickBot="1">
      <c r="B30" s="238" t="s">
        <v>88</v>
      </c>
      <c r="C30" s="242" t="s">
        <v>270</v>
      </c>
      <c r="D30" s="173"/>
      <c r="E30" s="173" t="str">
        <f>IF(D30&lt;&gt;"",'Custos e ML'!$B$2,"")</f>
        <v/>
      </c>
      <c r="F30" s="174" t="str">
        <f>IF(D30&lt;&gt;"",'Custos e ML'!$B$3,"")</f>
        <v/>
      </c>
      <c r="G30" s="174">
        <f t="shared" si="9"/>
        <v>0</v>
      </c>
      <c r="H30" s="175">
        <v>0.15</v>
      </c>
      <c r="I30" s="176">
        <f>G30/(1-SUM('Custos e ML'!$B$5:$B$6,H30))</f>
        <v>0</v>
      </c>
      <c r="J30" s="174">
        <f>SUM(D30:E30)/(1-SUM('Custos e ML'!$B$5:$B$6,H30))</f>
        <v>0</v>
      </c>
      <c r="K30" s="177"/>
      <c r="L30" s="178" t="s">
        <v>191</v>
      </c>
      <c r="O30" s="127">
        <f t="shared" si="4"/>
        <v>0</v>
      </c>
      <c r="P30" s="128">
        <f t="shared" si="5"/>
        <v>0</v>
      </c>
      <c r="Q30" s="129" t="str">
        <f t="shared" si="6"/>
        <v/>
      </c>
      <c r="R30" s="130" t="str">
        <f>IF(K30&lt;&gt;"",(K30-(K30*SUM('Custos e ML'!$B$5:$B$6))-G30)/K30,"")</f>
        <v/>
      </c>
      <c r="S30" s="131">
        <v>195</v>
      </c>
    </row>
    <row r="31" spans="2:19" ht="13.5" thickBot="1">
      <c r="B31" s="33"/>
      <c r="C31" s="34"/>
      <c r="D31" s="34"/>
      <c r="E31" s="222"/>
    </row>
    <row r="32" spans="2:19" ht="15.75" customHeight="1" thickBot="1">
      <c r="B32" s="275" t="s">
        <v>272</v>
      </c>
      <c r="C32" s="276"/>
      <c r="D32" s="276"/>
      <c r="E32" s="276"/>
      <c r="F32" s="276"/>
      <c r="G32" s="276"/>
      <c r="H32" s="276"/>
      <c r="I32" s="276"/>
      <c r="J32" s="276"/>
      <c r="K32" s="276"/>
      <c r="L32" s="277"/>
    </row>
    <row r="33" spans="2:19" s="59" customFormat="1" ht="41.25" customHeight="1" thickBot="1">
      <c r="B33" s="184" t="s">
        <v>200</v>
      </c>
      <c r="C33" s="184" t="s">
        <v>198</v>
      </c>
      <c r="D33" s="185" t="s">
        <v>156</v>
      </c>
      <c r="E33" s="185" t="s">
        <v>162</v>
      </c>
      <c r="F33" s="185" t="s">
        <v>163</v>
      </c>
      <c r="G33" s="185" t="s">
        <v>164</v>
      </c>
      <c r="H33" s="185" t="s">
        <v>160</v>
      </c>
      <c r="I33" s="186" t="s">
        <v>165</v>
      </c>
      <c r="J33" s="185" t="s">
        <v>166</v>
      </c>
      <c r="K33" s="187" t="s">
        <v>169</v>
      </c>
      <c r="L33" s="188" t="s">
        <v>64</v>
      </c>
      <c r="M33" s="112"/>
      <c r="N33" s="123"/>
      <c r="O33" s="231" t="s">
        <v>154</v>
      </c>
      <c r="P33" s="232" t="s">
        <v>155</v>
      </c>
      <c r="Q33" s="233" t="s">
        <v>170</v>
      </c>
      <c r="R33" s="234" t="s">
        <v>171</v>
      </c>
      <c r="S33" s="233" t="s">
        <v>172</v>
      </c>
    </row>
    <row r="34" spans="2:19" s="12" customFormat="1" ht="15">
      <c r="B34" s="208" t="s">
        <v>218</v>
      </c>
      <c r="C34" s="241" t="s">
        <v>273</v>
      </c>
      <c r="D34" s="189">
        <v>27.57</v>
      </c>
      <c r="E34" s="189">
        <f>IF(D34&lt;&gt;"",'Custos e ML'!$B$2,"")</f>
        <v>35</v>
      </c>
      <c r="F34" s="190">
        <f>IF(D34&lt;&gt;"",'Custos e ML'!$B$3,"")</f>
        <v>8.1999999999999993</v>
      </c>
      <c r="G34" s="190">
        <f t="shared" ref="G34:G45" si="10">SUM(D34:F34)</f>
        <v>70.77</v>
      </c>
      <c r="H34" s="169">
        <v>0.15</v>
      </c>
      <c r="I34" s="192">
        <f>G34/(1-SUM('Custos e ML'!$B$5:$B$6,H34))</f>
        <v>121.89223096402543</v>
      </c>
      <c r="J34" s="190">
        <f>SUM(D34:E34)/(1-SUM('Custos e ML'!$B$5:$B$6,H34))</f>
        <v>107.7687846745665</v>
      </c>
      <c r="K34" s="193"/>
      <c r="L34" s="194" t="s">
        <v>191</v>
      </c>
      <c r="O34" s="179">
        <f t="shared" ref="O34:O45" si="11">I34-G34</f>
        <v>51.122230964025434</v>
      </c>
      <c r="P34" s="180">
        <f t="shared" ref="P34:P45" si="12">K34-G34</f>
        <v>-70.77</v>
      </c>
      <c r="Q34" s="181">
        <f t="shared" ref="Q34:Q45" si="13">IFERROR(IF(I34&lt;&gt;"",(K34-I34)/I34,""),"")</f>
        <v>-1</v>
      </c>
      <c r="R34" s="182" t="str">
        <f>IF(K34&lt;&gt;"",(K34-(K34*SUM('Custos e ML'!$B$5:$B$6))-G34)/K34,"")</f>
        <v/>
      </c>
      <c r="S34" s="183">
        <v>195</v>
      </c>
    </row>
    <row r="35" spans="2:19" s="12" customFormat="1" ht="15">
      <c r="B35" s="204" t="s">
        <v>218</v>
      </c>
      <c r="C35" s="230" t="s">
        <v>274</v>
      </c>
      <c r="D35" s="167"/>
      <c r="E35" s="167" t="str">
        <f>IF(D35&lt;&gt;"",'Custos e ML'!$B$2,"")</f>
        <v/>
      </c>
      <c r="F35" s="168" t="str">
        <f>IF(D35&lt;&gt;"",'Custos e ML'!$B$3,"")</f>
        <v/>
      </c>
      <c r="G35" s="168">
        <f t="shared" si="10"/>
        <v>0</v>
      </c>
      <c r="H35" s="169">
        <v>0.15</v>
      </c>
      <c r="I35" s="170">
        <f>G35/(1-SUM('Custos e ML'!$B$5:$B$6,H35))</f>
        <v>0</v>
      </c>
      <c r="J35" s="168">
        <f>SUM(D35:E35)/(1-SUM('Custos e ML'!$B$5:$B$6,H35))</f>
        <v>0</v>
      </c>
      <c r="K35" s="171"/>
      <c r="L35" s="172" t="s">
        <v>191</v>
      </c>
      <c r="O35" s="125">
        <f t="shared" si="11"/>
        <v>0</v>
      </c>
      <c r="P35" s="77">
        <f t="shared" si="12"/>
        <v>0</v>
      </c>
      <c r="Q35" s="72" t="str">
        <f t="shared" si="13"/>
        <v/>
      </c>
      <c r="R35" s="116" t="str">
        <f>IF(K35&lt;&gt;"",(K35-(K35*SUM('Custos e ML'!$B$5:$B$6))-G35)/K35,"")</f>
        <v/>
      </c>
      <c r="S35" s="126">
        <v>195</v>
      </c>
    </row>
    <row r="36" spans="2:19" s="12" customFormat="1" ht="15">
      <c r="B36" s="204" t="s">
        <v>218</v>
      </c>
      <c r="C36" s="230" t="s">
        <v>275</v>
      </c>
      <c r="D36" s="167"/>
      <c r="E36" s="167" t="str">
        <f>IF(D36&lt;&gt;"",'Custos e ML'!$B$2,"")</f>
        <v/>
      </c>
      <c r="F36" s="168" t="str">
        <f>IF(D36&lt;&gt;"",'Custos e ML'!$B$3,"")</f>
        <v/>
      </c>
      <c r="G36" s="168">
        <f t="shared" si="10"/>
        <v>0</v>
      </c>
      <c r="H36" s="169">
        <v>0.15</v>
      </c>
      <c r="I36" s="170">
        <f>G36/(1-SUM('Custos e ML'!$B$5:$B$6,H36))</f>
        <v>0</v>
      </c>
      <c r="J36" s="168">
        <f>SUM(D36:E36)/(1-SUM('Custos e ML'!$B$5:$B$6,H36))</f>
        <v>0</v>
      </c>
      <c r="K36" s="171"/>
      <c r="L36" s="172" t="s">
        <v>191</v>
      </c>
      <c r="O36" s="125">
        <f t="shared" si="11"/>
        <v>0</v>
      </c>
      <c r="P36" s="77">
        <f t="shared" si="12"/>
        <v>0</v>
      </c>
      <c r="Q36" s="72" t="str">
        <f t="shared" si="13"/>
        <v/>
      </c>
      <c r="R36" s="116" t="str">
        <f>IF(K36&lt;&gt;"",(K36-(K36*SUM('Custos e ML'!$B$5:$B$6))-G36)/K36,"")</f>
        <v/>
      </c>
      <c r="S36" s="126">
        <v>195</v>
      </c>
    </row>
    <row r="37" spans="2:19" s="12" customFormat="1" ht="15">
      <c r="B37" s="204" t="s">
        <v>266</v>
      </c>
      <c r="C37" s="230" t="s">
        <v>273</v>
      </c>
      <c r="D37" s="167">
        <v>16.5</v>
      </c>
      <c r="E37" s="167">
        <v>5</v>
      </c>
      <c r="F37" s="168"/>
      <c r="G37" s="168">
        <f t="shared" si="10"/>
        <v>21.5</v>
      </c>
      <c r="H37" s="169">
        <v>0.05</v>
      </c>
      <c r="I37" s="170">
        <f>G37/(1-SUM('Custos e ML'!$B$5:$B$6,H37))</f>
        <v>31.590013357299512</v>
      </c>
      <c r="J37" s="168">
        <f>SUM(D37:E37)/(1-SUM('Custos e ML'!$B$5:$B$6,H37))</f>
        <v>31.590013357299512</v>
      </c>
      <c r="K37" s="171">
        <v>105</v>
      </c>
      <c r="L37" s="172" t="s">
        <v>191</v>
      </c>
      <c r="O37" s="125">
        <f t="shared" si="11"/>
        <v>10.090013357299512</v>
      </c>
      <c r="P37" s="77">
        <f t="shared" si="12"/>
        <v>83.5</v>
      </c>
      <c r="Q37" s="72">
        <f t="shared" si="13"/>
        <v>2.3238352517422292</v>
      </c>
      <c r="R37" s="116">
        <f>IF(K37&lt;&gt;"",(K37-(K37*SUM('Custos e ML'!$B$5:$B$6))-G37)/K37,"")</f>
        <v>0.52583293249959928</v>
      </c>
      <c r="S37" s="126">
        <v>195</v>
      </c>
    </row>
    <row r="38" spans="2:19" s="12" customFormat="1" ht="15">
      <c r="B38" s="204" t="s">
        <v>266</v>
      </c>
      <c r="C38" s="230" t="s">
        <v>274</v>
      </c>
      <c r="D38" s="167">
        <f>16.5+49.5</f>
        <v>66</v>
      </c>
      <c r="E38" s="167"/>
      <c r="F38" s="168"/>
      <c r="G38" s="168">
        <f t="shared" si="10"/>
        <v>66</v>
      </c>
      <c r="H38" s="169">
        <v>0.1</v>
      </c>
      <c r="I38" s="170">
        <f>G38/(1-SUM('Custos e ML'!$B$5:$B$6,H38))</f>
        <v>104.66308333036699</v>
      </c>
      <c r="J38" s="168">
        <f>SUM(D38:E38)/(1-SUM('Custos e ML'!$B$5:$B$6,H38))</f>
        <v>104.66308333036699</v>
      </c>
      <c r="K38" s="171">
        <v>100</v>
      </c>
      <c r="L38" s="172" t="s">
        <v>191</v>
      </c>
      <c r="O38" s="125">
        <f t="shared" si="11"/>
        <v>38.663083330366987</v>
      </c>
      <c r="P38" s="77">
        <f t="shared" si="12"/>
        <v>34</v>
      </c>
      <c r="Q38" s="72">
        <f t="shared" si="13"/>
        <v>-4.4553276876509125E-2</v>
      </c>
      <c r="R38" s="116">
        <f>IF(K38&lt;&gt;"",(K38-(K38*SUM('Custos e ML'!$B$5:$B$6))-G38)/K38,"")</f>
        <v>7.0594837261504034E-2</v>
      </c>
      <c r="S38" s="126">
        <v>195</v>
      </c>
    </row>
    <row r="39" spans="2:19" s="12" customFormat="1" ht="15">
      <c r="B39" s="204" t="s">
        <v>266</v>
      </c>
      <c r="C39" s="230" t="s">
        <v>275</v>
      </c>
      <c r="D39" s="167"/>
      <c r="E39" s="167" t="str">
        <f>IF(D39&lt;&gt;"",'Custos e ML'!$B$2,"")</f>
        <v/>
      </c>
      <c r="F39" s="168" t="str">
        <f>IF(D39&lt;&gt;"",'Custos e ML'!$B$3,"")</f>
        <v/>
      </c>
      <c r="G39" s="168">
        <f t="shared" si="10"/>
        <v>0</v>
      </c>
      <c r="H39" s="169">
        <v>0.1</v>
      </c>
      <c r="I39" s="170">
        <f>G39/(1-SUM('Custos e ML'!$B$5:$B$6,H39))</f>
        <v>0</v>
      </c>
      <c r="J39" s="168">
        <f>SUM(D39:E39)/(1-SUM('Custos e ML'!$B$5:$B$6,H39))</f>
        <v>0</v>
      </c>
      <c r="K39" s="171"/>
      <c r="L39" s="172" t="s">
        <v>191</v>
      </c>
      <c r="O39" s="125">
        <f t="shared" si="11"/>
        <v>0</v>
      </c>
      <c r="P39" s="77">
        <f t="shared" si="12"/>
        <v>0</v>
      </c>
      <c r="Q39" s="72" t="str">
        <f t="shared" si="13"/>
        <v/>
      </c>
      <c r="R39" s="116" t="str">
        <f>IF(K39&lt;&gt;"",(K39-(K39*SUM('Custos e ML'!$B$5:$B$6))-G39)/K39,"")</f>
        <v/>
      </c>
      <c r="S39" s="126">
        <v>195</v>
      </c>
    </row>
    <row r="40" spans="2:19" s="12" customFormat="1" ht="15">
      <c r="B40" s="204" t="s">
        <v>267</v>
      </c>
      <c r="C40" s="230" t="s">
        <v>273</v>
      </c>
      <c r="D40" s="167"/>
      <c r="E40" s="167" t="str">
        <f>IF(D40&lt;&gt;"",'Custos e ML'!$B$2,"")</f>
        <v/>
      </c>
      <c r="F40" s="168" t="str">
        <f>IF(D40&lt;&gt;"",'Custos e ML'!$B$3,"")</f>
        <v/>
      </c>
      <c r="G40" s="168">
        <f t="shared" si="10"/>
        <v>0</v>
      </c>
      <c r="H40" s="169">
        <v>0.12</v>
      </c>
      <c r="I40" s="170">
        <f>G40/(1-SUM('Custos e ML'!$B$5:$B$6,H40))</f>
        <v>0</v>
      </c>
      <c r="J40" s="168">
        <f>SUM(D40:E40)/(1-SUM('Custos e ML'!$B$5:$B$6,H40))</f>
        <v>0</v>
      </c>
      <c r="K40" s="171"/>
      <c r="L40" s="172" t="s">
        <v>191</v>
      </c>
      <c r="O40" s="125">
        <f t="shared" si="11"/>
        <v>0</v>
      </c>
      <c r="P40" s="77">
        <f t="shared" si="12"/>
        <v>0</v>
      </c>
      <c r="Q40" s="72" t="str">
        <f t="shared" si="13"/>
        <v/>
      </c>
      <c r="R40" s="116" t="str">
        <f>IF(K40&lt;&gt;"",(K40-(K40*SUM('Custos e ML'!$B$5:$B$6))-G40)/K40,"")</f>
        <v/>
      </c>
      <c r="S40" s="126">
        <v>195</v>
      </c>
    </row>
    <row r="41" spans="2:19" s="12" customFormat="1" ht="15">
      <c r="B41" s="204" t="s">
        <v>267</v>
      </c>
      <c r="C41" s="230" t="s">
        <v>274</v>
      </c>
      <c r="D41" s="167"/>
      <c r="E41" s="167" t="str">
        <f>IF(D41&lt;&gt;"",'Custos e ML'!$B$2,"")</f>
        <v/>
      </c>
      <c r="F41" s="168" t="str">
        <f>IF(D41&lt;&gt;"",'Custos e ML'!$B$3,"")</f>
        <v/>
      </c>
      <c r="G41" s="168">
        <f t="shared" si="10"/>
        <v>0</v>
      </c>
      <c r="H41" s="169">
        <v>0.12</v>
      </c>
      <c r="I41" s="170">
        <f>G41/(1-SUM('Custos e ML'!$B$5:$B$6,H41))</f>
        <v>0</v>
      </c>
      <c r="J41" s="168">
        <f>SUM(D41:E41)/(1-SUM('Custos e ML'!$B$5:$B$6,H41))</f>
        <v>0</v>
      </c>
      <c r="K41" s="171"/>
      <c r="L41" s="172" t="s">
        <v>191</v>
      </c>
      <c r="O41" s="125">
        <f t="shared" si="11"/>
        <v>0</v>
      </c>
      <c r="P41" s="77">
        <f t="shared" si="12"/>
        <v>0</v>
      </c>
      <c r="Q41" s="72" t="str">
        <f t="shared" si="13"/>
        <v/>
      </c>
      <c r="R41" s="116" t="str">
        <f>IF(K41&lt;&gt;"",(K41-(K41*SUM('Custos e ML'!$B$5:$B$6))-G41)/K41,"")</f>
        <v/>
      </c>
      <c r="S41" s="126">
        <v>195</v>
      </c>
    </row>
    <row r="42" spans="2:19" s="12" customFormat="1" ht="15">
      <c r="B42" s="204" t="s">
        <v>267</v>
      </c>
      <c r="C42" s="230" t="s">
        <v>275</v>
      </c>
      <c r="D42" s="167"/>
      <c r="E42" s="167" t="str">
        <f>IF(D42&lt;&gt;"",'Custos e ML'!$B$2,"")</f>
        <v/>
      </c>
      <c r="F42" s="168" t="str">
        <f>IF(D42&lt;&gt;"",'Custos e ML'!$B$3,"")</f>
        <v/>
      </c>
      <c r="G42" s="168">
        <f t="shared" si="10"/>
        <v>0</v>
      </c>
      <c r="H42" s="169">
        <v>0.12</v>
      </c>
      <c r="I42" s="170">
        <f>G42/(1-SUM('Custos e ML'!$B$5:$B$6,H42))</f>
        <v>0</v>
      </c>
      <c r="J42" s="168">
        <f>SUM(D42:E42)/(1-SUM('Custos e ML'!$B$5:$B$6,H42))</f>
        <v>0</v>
      </c>
      <c r="K42" s="171"/>
      <c r="L42" s="172" t="s">
        <v>191</v>
      </c>
      <c r="O42" s="125">
        <f t="shared" si="11"/>
        <v>0</v>
      </c>
      <c r="P42" s="77">
        <f t="shared" si="12"/>
        <v>0</v>
      </c>
      <c r="Q42" s="72" t="str">
        <f t="shared" si="13"/>
        <v/>
      </c>
      <c r="R42" s="116" t="str">
        <f>IF(K42&lt;&gt;"",(K42-(K42*SUM('Custos e ML'!$B$5:$B$6))-G42)/K42,"")</f>
        <v/>
      </c>
      <c r="S42" s="126">
        <v>195</v>
      </c>
    </row>
    <row r="43" spans="2:19" s="12" customFormat="1" ht="15">
      <c r="B43" s="204" t="s">
        <v>88</v>
      </c>
      <c r="C43" s="230" t="s">
        <v>273</v>
      </c>
      <c r="D43" s="167"/>
      <c r="E43" s="167" t="str">
        <f>IF(D43&lt;&gt;"",'Custos e ML'!$B$2,"")</f>
        <v/>
      </c>
      <c r="F43" s="168" t="str">
        <f>IF(D43&lt;&gt;"",'Custos e ML'!$B$3,"")</f>
        <v/>
      </c>
      <c r="G43" s="168">
        <f t="shared" si="10"/>
        <v>0</v>
      </c>
      <c r="H43" s="169">
        <v>0.15</v>
      </c>
      <c r="I43" s="170">
        <f>G43/(1-SUM('Custos e ML'!$B$5:$B$6,H43))</f>
        <v>0</v>
      </c>
      <c r="J43" s="168">
        <f>SUM(D43:E43)/(1-SUM('Custos e ML'!$B$5:$B$6,H43))</f>
        <v>0</v>
      </c>
      <c r="K43" s="171"/>
      <c r="L43" s="172" t="s">
        <v>191</v>
      </c>
      <c r="O43" s="125">
        <f t="shared" si="11"/>
        <v>0</v>
      </c>
      <c r="P43" s="77">
        <f t="shared" si="12"/>
        <v>0</v>
      </c>
      <c r="Q43" s="72" t="str">
        <f t="shared" si="13"/>
        <v/>
      </c>
      <c r="R43" s="116" t="str">
        <f>IF(K43&lt;&gt;"",(K43-(K43*SUM('Custos e ML'!$B$5:$B$6))-G43)/K43,"")</f>
        <v/>
      </c>
      <c r="S43" s="126">
        <v>195</v>
      </c>
    </row>
    <row r="44" spans="2:19" s="12" customFormat="1" ht="15">
      <c r="B44" s="204" t="s">
        <v>88</v>
      </c>
      <c r="C44" s="230" t="s">
        <v>274</v>
      </c>
      <c r="D44" s="167"/>
      <c r="E44" s="167" t="str">
        <f>IF(D44&lt;&gt;"",'Custos e ML'!$B$2,"")</f>
        <v/>
      </c>
      <c r="F44" s="168" t="str">
        <f>IF(D44&lt;&gt;"",'Custos e ML'!$B$3,"")</f>
        <v/>
      </c>
      <c r="G44" s="168">
        <f t="shared" si="10"/>
        <v>0</v>
      </c>
      <c r="H44" s="169">
        <v>0.15</v>
      </c>
      <c r="I44" s="170">
        <f>G44/(1-SUM('Custos e ML'!$B$5:$B$6,H44))</f>
        <v>0</v>
      </c>
      <c r="J44" s="168">
        <f>SUM(D44:E44)/(1-SUM('Custos e ML'!$B$5:$B$6,H44))</f>
        <v>0</v>
      </c>
      <c r="K44" s="171"/>
      <c r="L44" s="172" t="s">
        <v>191</v>
      </c>
      <c r="O44" s="125">
        <f t="shared" si="11"/>
        <v>0</v>
      </c>
      <c r="P44" s="77">
        <f t="shared" si="12"/>
        <v>0</v>
      </c>
      <c r="Q44" s="72" t="str">
        <f t="shared" si="13"/>
        <v/>
      </c>
      <c r="R44" s="116" t="str">
        <f>IF(K44&lt;&gt;"",(K44-(K44*SUM('Custos e ML'!$B$5:$B$6))-G44)/K44,"")</f>
        <v/>
      </c>
      <c r="S44" s="126">
        <v>195</v>
      </c>
    </row>
    <row r="45" spans="2:19" s="12" customFormat="1" ht="15.75" thickBot="1">
      <c r="B45" s="238" t="s">
        <v>88</v>
      </c>
      <c r="C45" s="242" t="s">
        <v>275</v>
      </c>
      <c r="D45" s="173"/>
      <c r="E45" s="173" t="str">
        <f>IF(D45&lt;&gt;"",'Custos e ML'!$B$2,"")</f>
        <v/>
      </c>
      <c r="F45" s="174" t="str">
        <f>IF(D45&lt;&gt;"",'Custos e ML'!$B$3,"")</f>
        <v/>
      </c>
      <c r="G45" s="174">
        <f t="shared" si="10"/>
        <v>0</v>
      </c>
      <c r="H45" s="175">
        <v>0.15</v>
      </c>
      <c r="I45" s="176">
        <f>G45/(1-SUM('Custos e ML'!$B$5:$B$6,H45))</f>
        <v>0</v>
      </c>
      <c r="J45" s="174">
        <f>SUM(D45:E45)/(1-SUM('Custos e ML'!$B$5:$B$6,H45))</f>
        <v>0</v>
      </c>
      <c r="K45" s="177"/>
      <c r="L45" s="178" t="s">
        <v>191</v>
      </c>
      <c r="O45" s="127">
        <f t="shared" si="11"/>
        <v>0</v>
      </c>
      <c r="P45" s="128">
        <f t="shared" si="12"/>
        <v>0</v>
      </c>
      <c r="Q45" s="129" t="str">
        <f t="shared" si="13"/>
        <v/>
      </c>
      <c r="R45" s="130" t="str">
        <f>IF(K45&lt;&gt;"",(K45-(K45*SUM('Custos e ML'!$B$5:$B$6))-G45)/K45,"")</f>
        <v/>
      </c>
      <c r="S45" s="131">
        <v>195</v>
      </c>
    </row>
    <row r="46" spans="2:19">
      <c r="B46" s="33"/>
      <c r="C46" s="34"/>
      <c r="D46" s="34"/>
      <c r="E46" s="222"/>
    </row>
    <row r="47" spans="2:19">
      <c r="B47" s="33"/>
      <c r="C47" s="34"/>
      <c r="D47" s="34"/>
      <c r="E47" s="222"/>
    </row>
    <row r="48" spans="2:19" ht="13.5" thickBot="1">
      <c r="B48" s="33"/>
      <c r="C48" s="40"/>
      <c r="D48" s="40"/>
      <c r="E48" s="40"/>
    </row>
    <row r="49" spans="2:5" ht="13.5" thickBot="1">
      <c r="B49" s="41" t="s">
        <v>6</v>
      </c>
      <c r="C49" s="42" t="s">
        <v>3</v>
      </c>
      <c r="D49" s="42"/>
      <c r="E49" s="42" t="s">
        <v>4</v>
      </c>
    </row>
    <row r="50" spans="2:5">
      <c r="B50" s="43" t="s">
        <v>7</v>
      </c>
      <c r="C50" s="44"/>
      <c r="D50" s="44"/>
      <c r="E50" s="45"/>
    </row>
    <row r="51" spans="2:5">
      <c r="B51" s="37" t="s">
        <v>8</v>
      </c>
      <c r="C51" s="38"/>
      <c r="D51" s="38"/>
      <c r="E51" s="39"/>
    </row>
    <row r="52" spans="2:5">
      <c r="B52" s="37" t="s">
        <v>9</v>
      </c>
      <c r="C52" s="38"/>
      <c r="D52" s="38"/>
      <c r="E52" s="39"/>
    </row>
    <row r="53" spans="2:5">
      <c r="B53" s="37" t="s">
        <v>10</v>
      </c>
      <c r="C53" s="38"/>
      <c r="D53" s="38"/>
      <c r="E53" s="39"/>
    </row>
    <row r="54" spans="2:5">
      <c r="B54" s="37" t="s">
        <v>11</v>
      </c>
      <c r="C54" s="38"/>
      <c r="D54" s="38"/>
      <c r="E54" s="39"/>
    </row>
    <row r="55" spans="2:5">
      <c r="B55" s="37" t="s">
        <v>12</v>
      </c>
      <c r="C55" s="38"/>
      <c r="D55" s="38"/>
      <c r="E55" s="39"/>
    </row>
    <row r="56" spans="2:5">
      <c r="B56" s="37" t="s">
        <v>13</v>
      </c>
      <c r="C56" s="38"/>
      <c r="D56" s="38"/>
      <c r="E56" s="39"/>
    </row>
    <row r="57" spans="2:5">
      <c r="B57" s="37" t="s">
        <v>14</v>
      </c>
      <c r="C57" s="38"/>
      <c r="D57" s="38"/>
      <c r="E57" s="39"/>
    </row>
    <row r="58" spans="2:5">
      <c r="B58" s="37" t="s">
        <v>15</v>
      </c>
      <c r="C58" s="38"/>
      <c r="D58" s="38"/>
      <c r="E58" s="39"/>
    </row>
    <row r="59" spans="2:5">
      <c r="B59" s="37" t="s">
        <v>16</v>
      </c>
      <c r="C59" s="38"/>
      <c r="D59" s="38"/>
      <c r="E59" s="39"/>
    </row>
    <row r="60" spans="2:5">
      <c r="B60" s="37" t="s">
        <v>17</v>
      </c>
      <c r="C60" s="38"/>
      <c r="D60" s="38"/>
      <c r="E60" s="39"/>
    </row>
    <row r="61" spans="2:5">
      <c r="B61" s="37" t="s">
        <v>18</v>
      </c>
      <c r="C61" s="38"/>
      <c r="D61" s="38"/>
      <c r="E61" s="39"/>
    </row>
    <row r="62" spans="2:5">
      <c r="B62" s="37" t="s">
        <v>19</v>
      </c>
      <c r="C62" s="38"/>
      <c r="D62" s="38"/>
      <c r="E62" s="39"/>
    </row>
    <row r="63" spans="2:5">
      <c r="B63" s="37" t="s">
        <v>20</v>
      </c>
      <c r="C63" s="38"/>
      <c r="D63" s="38"/>
      <c r="E63" s="39"/>
    </row>
    <row r="64" spans="2:5">
      <c r="B64" s="37" t="s">
        <v>21</v>
      </c>
      <c r="C64" s="38"/>
      <c r="D64" s="38"/>
      <c r="E64" s="39"/>
    </row>
    <row r="65" spans="2:5">
      <c r="B65" s="37" t="s">
        <v>22</v>
      </c>
      <c r="C65" s="38"/>
      <c r="D65" s="38"/>
      <c r="E65" s="39"/>
    </row>
    <row r="66" spans="2:5" ht="13.5" thickBot="1">
      <c r="B66" s="33"/>
      <c r="C66" s="40"/>
      <c r="D66" s="40"/>
      <c r="E66" s="40"/>
    </row>
    <row r="67" spans="2:5" ht="13.5" thickBot="1">
      <c r="B67" s="282" t="s">
        <v>23</v>
      </c>
      <c r="C67" s="283"/>
      <c r="D67" s="283"/>
      <c r="E67" s="284"/>
    </row>
    <row r="68" spans="2:5">
      <c r="B68" s="35" t="s">
        <v>24</v>
      </c>
      <c r="C68" s="36" t="s">
        <v>3</v>
      </c>
      <c r="D68" s="36"/>
      <c r="E68" s="36" t="s">
        <v>4</v>
      </c>
    </row>
    <row r="69" spans="2:5">
      <c r="B69" s="46" t="s">
        <v>25</v>
      </c>
      <c r="C69" s="38"/>
      <c r="D69" s="38"/>
      <c r="E69" s="39"/>
    </row>
    <row r="70" spans="2:5">
      <c r="B70" s="46" t="s">
        <v>26</v>
      </c>
      <c r="C70" s="38"/>
      <c r="D70" s="38"/>
      <c r="E70" s="39"/>
    </row>
    <row r="71" spans="2:5">
      <c r="B71" s="46" t="s">
        <v>27</v>
      </c>
      <c r="C71" s="38"/>
      <c r="D71" s="38"/>
      <c r="E71" s="39"/>
    </row>
    <row r="72" spans="2:5">
      <c r="B72" s="33"/>
      <c r="C72" s="40"/>
      <c r="D72" s="40"/>
      <c r="E72" s="40"/>
    </row>
    <row r="73" spans="2:5" ht="13.5" thickBot="1">
      <c r="B73" s="285" t="s">
        <v>28</v>
      </c>
      <c r="C73" s="286"/>
      <c r="D73" s="286"/>
      <c r="E73" s="287"/>
    </row>
    <row r="74" spans="2:5">
      <c r="B74" s="35" t="s">
        <v>2</v>
      </c>
      <c r="C74" s="36" t="s">
        <v>3</v>
      </c>
      <c r="D74" s="36"/>
      <c r="E74" s="36" t="s">
        <v>4</v>
      </c>
    </row>
    <row r="75" spans="2:5">
      <c r="B75" s="46" t="s">
        <v>29</v>
      </c>
      <c r="C75" s="38"/>
      <c r="D75" s="38"/>
      <c r="E75" s="39"/>
    </row>
    <row r="76" spans="2:5">
      <c r="B76" s="46" t="s">
        <v>30</v>
      </c>
      <c r="C76" s="38"/>
      <c r="D76" s="38"/>
      <c r="E76" s="39"/>
    </row>
    <row r="77" spans="2:5">
      <c r="B77" s="46" t="s">
        <v>31</v>
      </c>
      <c r="C77" s="38"/>
      <c r="D77" s="38"/>
      <c r="E77" s="39"/>
    </row>
    <row r="78" spans="2:5">
      <c r="B78" s="46" t="s">
        <v>32</v>
      </c>
      <c r="C78" s="38"/>
      <c r="D78" s="38"/>
      <c r="E78" s="39"/>
    </row>
    <row r="79" spans="2:5">
      <c r="B79" s="46" t="s">
        <v>33</v>
      </c>
      <c r="C79" s="38"/>
      <c r="D79" s="38"/>
      <c r="E79" s="39"/>
    </row>
    <row r="80" spans="2:5">
      <c r="B80" s="46" t="s">
        <v>34</v>
      </c>
      <c r="C80" s="38"/>
      <c r="D80" s="38"/>
      <c r="E80" s="39"/>
    </row>
    <row r="81" spans="2:5">
      <c r="B81" s="46" t="s">
        <v>35</v>
      </c>
      <c r="C81" s="38"/>
      <c r="D81" s="38"/>
      <c r="E81" s="39"/>
    </row>
    <row r="82" spans="2:5">
      <c r="B82" s="46" t="s">
        <v>36</v>
      </c>
      <c r="C82" s="38"/>
      <c r="D82" s="38"/>
      <c r="E82" s="39"/>
    </row>
    <row r="83" spans="2:5">
      <c r="B83" s="46" t="s">
        <v>37</v>
      </c>
      <c r="C83" s="38"/>
      <c r="D83" s="38"/>
      <c r="E83" s="39"/>
    </row>
    <row r="84" spans="2:5">
      <c r="B84" s="46" t="s">
        <v>38</v>
      </c>
      <c r="C84" s="38"/>
      <c r="D84" s="38"/>
      <c r="E84" s="39"/>
    </row>
    <row r="85" spans="2:5">
      <c r="B85" s="46" t="s">
        <v>39</v>
      </c>
      <c r="C85" s="38"/>
      <c r="D85" s="38"/>
      <c r="E85" s="39"/>
    </row>
    <row r="86" spans="2:5">
      <c r="B86" s="46" t="s">
        <v>40</v>
      </c>
      <c r="C86" s="38"/>
      <c r="D86" s="38"/>
      <c r="E86" s="39"/>
    </row>
    <row r="87" spans="2:5">
      <c r="B87" s="46" t="s">
        <v>41</v>
      </c>
      <c r="C87" s="38"/>
      <c r="D87" s="38"/>
      <c r="E87" s="39"/>
    </row>
    <row r="88" spans="2:5">
      <c r="B88" s="46" t="s">
        <v>42</v>
      </c>
      <c r="C88" s="38"/>
      <c r="D88" s="38"/>
      <c r="E88" s="39"/>
    </row>
    <row r="89" spans="2:5">
      <c r="B89" s="46" t="s">
        <v>43</v>
      </c>
      <c r="C89" s="38"/>
      <c r="D89" s="38"/>
      <c r="E89" s="39"/>
    </row>
    <row r="90" spans="2:5">
      <c r="B90" s="47" t="s">
        <v>44</v>
      </c>
      <c r="C90" s="38"/>
      <c r="D90" s="38"/>
      <c r="E90" s="39"/>
    </row>
    <row r="91" spans="2:5">
      <c r="B91" s="46" t="s">
        <v>45</v>
      </c>
      <c r="C91" s="38"/>
      <c r="D91" s="38"/>
      <c r="E91" s="39"/>
    </row>
    <row r="92" spans="2:5">
      <c r="B92" s="46" t="s">
        <v>46</v>
      </c>
      <c r="C92" s="38"/>
      <c r="D92" s="38"/>
      <c r="E92" s="39"/>
    </row>
    <row r="93" spans="2:5">
      <c r="B93" s="46" t="s">
        <v>47</v>
      </c>
      <c r="C93" s="38"/>
      <c r="D93" s="38"/>
      <c r="E93" s="39"/>
    </row>
    <row r="94" spans="2:5">
      <c r="B94" s="46" t="s">
        <v>48</v>
      </c>
      <c r="C94" s="38"/>
      <c r="D94" s="38"/>
      <c r="E94" s="39"/>
    </row>
    <row r="95" spans="2:5">
      <c r="B95" s="46" t="s">
        <v>49</v>
      </c>
      <c r="C95" s="38"/>
      <c r="D95" s="38"/>
      <c r="E95" s="39"/>
    </row>
    <row r="96" spans="2:5">
      <c r="B96" s="46" t="s">
        <v>50</v>
      </c>
      <c r="C96" s="38"/>
      <c r="D96" s="38"/>
      <c r="E96" s="39"/>
    </row>
    <row r="97" spans="2:5">
      <c r="B97" s="46" t="s">
        <v>51</v>
      </c>
      <c r="C97" s="38"/>
      <c r="D97" s="38"/>
      <c r="E97" s="39"/>
    </row>
    <row r="98" spans="2:5">
      <c r="B98" s="46" t="s">
        <v>52</v>
      </c>
      <c r="C98" s="38"/>
      <c r="D98" s="38"/>
      <c r="E98" s="39"/>
    </row>
    <row r="99" spans="2:5">
      <c r="B99" s="46" t="s">
        <v>53</v>
      </c>
      <c r="C99" s="38"/>
      <c r="D99" s="38"/>
      <c r="E99" s="39"/>
    </row>
    <row r="100" spans="2:5">
      <c r="B100" s="46" t="s">
        <v>54</v>
      </c>
      <c r="C100" s="38"/>
      <c r="D100" s="38"/>
      <c r="E100" s="39"/>
    </row>
    <row r="101" spans="2:5">
      <c r="B101" s="46" t="s">
        <v>55</v>
      </c>
      <c r="C101" s="38"/>
      <c r="D101" s="38"/>
      <c r="E101" s="39"/>
    </row>
    <row r="102" spans="2:5">
      <c r="B102" s="46" t="s">
        <v>56</v>
      </c>
      <c r="C102" s="38"/>
      <c r="D102" s="38"/>
      <c r="E102" s="39"/>
    </row>
    <row r="103" spans="2:5">
      <c r="B103" s="46" t="s">
        <v>57</v>
      </c>
      <c r="C103" s="38"/>
      <c r="D103" s="38"/>
      <c r="E103" s="39"/>
    </row>
    <row r="104" spans="2:5">
      <c r="B104" s="46" t="s">
        <v>58</v>
      </c>
      <c r="C104" s="38"/>
      <c r="D104" s="38"/>
      <c r="E104" s="39"/>
    </row>
    <row r="105" spans="2:5">
      <c r="B105" s="46" t="s">
        <v>59</v>
      </c>
      <c r="C105" s="38"/>
      <c r="D105" s="38"/>
      <c r="E105" s="39"/>
    </row>
    <row r="106" spans="2:5">
      <c r="B106" s="48" t="s">
        <v>60</v>
      </c>
      <c r="C106" s="49"/>
      <c r="D106" s="49"/>
      <c r="E106" s="50"/>
    </row>
  </sheetData>
  <mergeCells count="7">
    <mergeCell ref="B67:E67"/>
    <mergeCell ref="B73:E73"/>
    <mergeCell ref="B1:E7"/>
    <mergeCell ref="B13:L13"/>
    <mergeCell ref="B32:L32"/>
    <mergeCell ref="B11:L11"/>
    <mergeCell ref="B9:L9"/>
  </mergeCells>
  <pageMargins left="0.25" right="0.25"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dimension ref="A1:S32"/>
  <sheetViews>
    <sheetView zoomScaleNormal="100" workbookViewId="0">
      <selection activeCell="C18" sqref="C18"/>
    </sheetView>
  </sheetViews>
  <sheetFormatPr defaultRowHeight="12.75"/>
  <cols>
    <col min="1" max="1" width="3.42578125" style="1" customWidth="1"/>
    <col min="2" max="2" width="10.5703125" style="2" customWidth="1"/>
    <col min="3" max="3" width="38.85546875" style="2" customWidth="1"/>
    <col min="4" max="4" width="12.42578125" style="2" customWidth="1"/>
    <col min="5" max="5" width="11.140625" style="2" customWidth="1"/>
    <col min="6" max="7" width="9.42578125" style="1" customWidth="1"/>
    <col min="8" max="8" width="6" style="1" customWidth="1"/>
    <col min="9" max="11" width="13.42578125" style="1" customWidth="1"/>
    <col min="12" max="12" width="11.42578125" style="1" customWidth="1"/>
    <col min="13" max="14" width="2" style="1" customWidth="1"/>
    <col min="15" max="16" width="13.7109375" style="1" customWidth="1"/>
    <col min="17" max="18" width="9.140625" style="1"/>
    <col min="19" max="19" width="11.5703125" style="1" customWidth="1"/>
    <col min="20" max="16384" width="9.140625" style="1"/>
  </cols>
  <sheetData>
    <row r="1" spans="1:19">
      <c r="B1" s="288"/>
      <c r="C1" s="288"/>
      <c r="D1" s="288"/>
      <c r="E1" s="288"/>
    </row>
    <row r="2" spans="1:19">
      <c r="B2" s="288"/>
      <c r="C2" s="288"/>
      <c r="D2" s="288"/>
      <c r="E2" s="288"/>
    </row>
    <row r="3" spans="1:19">
      <c r="B3" s="288"/>
      <c r="C3" s="288"/>
      <c r="D3" s="288"/>
      <c r="E3" s="288"/>
    </row>
    <row r="4" spans="1:19">
      <c r="B4" s="288"/>
      <c r="C4" s="288"/>
      <c r="D4" s="288"/>
      <c r="E4" s="288"/>
    </row>
    <row r="5" spans="1:19">
      <c r="B5" s="288"/>
      <c r="C5" s="288"/>
      <c r="D5" s="288"/>
      <c r="E5" s="288"/>
    </row>
    <row r="6" spans="1:19">
      <c r="B6" s="288"/>
      <c r="C6" s="288"/>
      <c r="D6" s="288"/>
      <c r="E6" s="288"/>
    </row>
    <row r="7" spans="1:19">
      <c r="B7" s="288"/>
      <c r="C7" s="288"/>
      <c r="D7" s="288"/>
      <c r="E7" s="288"/>
    </row>
    <row r="8" spans="1:19" ht="13.5" thickBot="1">
      <c r="A8" s="3"/>
      <c r="B8" s="245"/>
      <c r="C8" s="245"/>
      <c r="D8" s="245"/>
      <c r="E8" s="245"/>
    </row>
    <row r="9" spans="1:19" ht="15.75" customHeight="1" thickBot="1">
      <c r="B9" s="289" t="s">
        <v>0</v>
      </c>
      <c r="C9" s="290"/>
      <c r="D9" s="290"/>
      <c r="E9" s="290"/>
      <c r="F9" s="290"/>
      <c r="G9" s="290"/>
      <c r="H9" s="290"/>
      <c r="I9" s="290"/>
      <c r="J9" s="290"/>
      <c r="K9" s="290"/>
      <c r="L9" s="291"/>
    </row>
    <row r="10" spans="1:19" ht="13.5" thickBot="1">
      <c r="B10" s="33"/>
      <c r="C10" s="33"/>
      <c r="D10" s="33"/>
      <c r="E10" s="245"/>
    </row>
    <row r="11" spans="1:19" ht="15.75" customHeight="1" thickBot="1">
      <c r="B11" s="289" t="s">
        <v>1</v>
      </c>
      <c r="C11" s="290"/>
      <c r="D11" s="290"/>
      <c r="E11" s="290"/>
      <c r="F11" s="290"/>
      <c r="G11" s="290"/>
      <c r="H11" s="290"/>
      <c r="I11" s="290"/>
      <c r="J11" s="290"/>
      <c r="K11" s="290"/>
      <c r="L11" s="291"/>
    </row>
    <row r="12" spans="1:19" ht="13.5" thickBot="1">
      <c r="B12" s="33"/>
      <c r="C12" s="34"/>
      <c r="D12" s="34"/>
      <c r="E12" s="245"/>
    </row>
    <row r="13" spans="1:19" ht="15.75" customHeight="1" thickBot="1">
      <c r="B13" s="275" t="s">
        <v>271</v>
      </c>
      <c r="C13" s="276"/>
      <c r="D13" s="276"/>
      <c r="E13" s="276"/>
      <c r="F13" s="276"/>
      <c r="G13" s="276"/>
      <c r="H13" s="276"/>
      <c r="I13" s="276"/>
      <c r="J13" s="276"/>
      <c r="K13" s="276"/>
      <c r="L13" s="277"/>
    </row>
    <row r="14" spans="1:19" s="59" customFormat="1" ht="41.25" customHeight="1" thickBot="1">
      <c r="B14" s="184" t="s">
        <v>200</v>
      </c>
      <c r="C14" s="184" t="s">
        <v>198</v>
      </c>
      <c r="D14" s="185" t="s">
        <v>156</v>
      </c>
      <c r="E14" s="185" t="s">
        <v>162</v>
      </c>
      <c r="F14" s="185" t="s">
        <v>163</v>
      </c>
      <c r="G14" s="185" t="s">
        <v>164</v>
      </c>
      <c r="H14" s="185" t="s">
        <v>160</v>
      </c>
      <c r="I14" s="186" t="s">
        <v>165</v>
      </c>
      <c r="J14" s="185" t="s">
        <v>166</v>
      </c>
      <c r="K14" s="187" t="s">
        <v>169</v>
      </c>
      <c r="L14" s="188" t="s">
        <v>64</v>
      </c>
      <c r="M14" s="112"/>
      <c r="N14" s="123"/>
      <c r="O14" s="231" t="s">
        <v>154</v>
      </c>
      <c r="P14" s="232" t="s">
        <v>155</v>
      </c>
      <c r="Q14" s="233" t="s">
        <v>170</v>
      </c>
      <c r="R14" s="234" t="s">
        <v>171</v>
      </c>
      <c r="S14" s="233" t="s">
        <v>172</v>
      </c>
    </row>
    <row r="15" spans="1:19" s="12" customFormat="1" ht="15">
      <c r="B15" s="208" t="s">
        <v>218</v>
      </c>
      <c r="C15" s="241" t="s">
        <v>276</v>
      </c>
      <c r="D15" s="189">
        <v>50</v>
      </c>
      <c r="E15" s="189"/>
      <c r="F15" s="190"/>
      <c r="G15" s="190">
        <f t="shared" ref="G15:G30" si="0">SUM(D15:F15)</f>
        <v>50</v>
      </c>
      <c r="H15" s="191">
        <v>0.2</v>
      </c>
      <c r="I15" s="192">
        <f>G15/(1-SUM('Custos e ML'!$B$5:$B$6,H15))</f>
        <v>94.233860732718512</v>
      </c>
      <c r="J15" s="190">
        <f>SUM(D15:E15)/(1-SUM('Custos e ML'!$B$5:$B$6,H15))</f>
        <v>94.233860732718512</v>
      </c>
      <c r="K15" s="193"/>
      <c r="L15" s="194" t="s">
        <v>191</v>
      </c>
      <c r="O15" s="179">
        <f t="shared" ref="O15:O30" si="1">I15-G15</f>
        <v>44.233860732718512</v>
      </c>
      <c r="P15" s="180">
        <f t="shared" ref="P15:P30" si="2">K15-G15</f>
        <v>-50</v>
      </c>
      <c r="Q15" s="181">
        <f t="shared" ref="Q15:Q30" si="3">IFERROR(IF(I15&lt;&gt;"",(K15-I15)/I15,""),"")</f>
        <v>-1</v>
      </c>
      <c r="R15" s="182" t="str">
        <f>IF(K15&lt;&gt;"",(K15-(K15*SUM('Custos e ML'!$B$5:$B$6))-G15)/K15,"")</f>
        <v/>
      </c>
      <c r="S15" s="183">
        <v>195</v>
      </c>
    </row>
    <row r="16" spans="1:19" s="12" customFormat="1" ht="15">
      <c r="B16" s="204" t="s">
        <v>218</v>
      </c>
      <c r="C16" s="230" t="s">
        <v>277</v>
      </c>
      <c r="D16" s="167">
        <v>3.5019999999999998</v>
      </c>
      <c r="E16" s="167"/>
      <c r="F16" s="168"/>
      <c r="G16" s="168">
        <f t="shared" si="0"/>
        <v>3.5019999999999998</v>
      </c>
      <c r="H16" s="169">
        <v>0.2</v>
      </c>
      <c r="I16" s="170">
        <f>G16/(1-SUM('Custos e ML'!$B$5:$B$6,H16))</f>
        <v>6.6001396057196038</v>
      </c>
      <c r="J16" s="168">
        <f>SUM(D16:E16)/(1-SUM('Custos e ML'!$B$5:$B$6,H16))</f>
        <v>6.6001396057196038</v>
      </c>
      <c r="K16" s="171"/>
      <c r="L16" s="172" t="s">
        <v>191</v>
      </c>
      <c r="O16" s="125">
        <f t="shared" si="1"/>
        <v>3.098139605719604</v>
      </c>
      <c r="P16" s="77">
        <f t="shared" si="2"/>
        <v>-3.5019999999999998</v>
      </c>
      <c r="Q16" s="72">
        <f t="shared" si="3"/>
        <v>-1</v>
      </c>
      <c r="R16" s="116" t="str">
        <f>IF(K16&lt;&gt;"",(K16-(K16*SUM('Custos e ML'!$B$5:$B$6))-G16)/K16,"")</f>
        <v/>
      </c>
      <c r="S16" s="126">
        <v>195</v>
      </c>
    </row>
    <row r="17" spans="2:19" s="12" customFormat="1" ht="15">
      <c r="B17" s="204" t="s">
        <v>218</v>
      </c>
      <c r="C17" s="230"/>
      <c r="D17" s="167"/>
      <c r="E17" s="167" t="str">
        <f>IF(D17&lt;&gt;"",'Custos e ML'!$B$2,"")</f>
        <v/>
      </c>
      <c r="F17" s="168" t="str">
        <f>IF(D17&lt;&gt;"",'Custos e ML'!$B$3,"")</f>
        <v/>
      </c>
      <c r="G17" s="168">
        <f t="shared" si="0"/>
        <v>0</v>
      </c>
      <c r="H17" s="169">
        <v>0.15</v>
      </c>
      <c r="I17" s="170">
        <f>G17/(1-SUM('Custos e ML'!$B$5:$B$6,H17))</f>
        <v>0</v>
      </c>
      <c r="J17" s="168">
        <f>SUM(D17:E17)/(1-SUM('Custos e ML'!$B$5:$B$6,H17))</f>
        <v>0</v>
      </c>
      <c r="K17" s="171"/>
      <c r="L17" s="172" t="s">
        <v>191</v>
      </c>
      <c r="O17" s="125">
        <f t="shared" si="1"/>
        <v>0</v>
      </c>
      <c r="P17" s="77">
        <f t="shared" si="2"/>
        <v>0</v>
      </c>
      <c r="Q17" s="72" t="str">
        <f t="shared" si="3"/>
        <v/>
      </c>
      <c r="R17" s="116" t="str">
        <f>IF(K17&lt;&gt;"",(K17-(K17*SUM('Custos e ML'!$B$5:$B$6))-G17)/K17,"")</f>
        <v/>
      </c>
      <c r="S17" s="126">
        <v>195</v>
      </c>
    </row>
    <row r="18" spans="2:19" s="12" customFormat="1" ht="15">
      <c r="B18" s="204" t="s">
        <v>218</v>
      </c>
      <c r="C18" s="230"/>
      <c r="D18" s="167"/>
      <c r="E18" s="167" t="str">
        <f>IF(D18&lt;&gt;"",'Custos e ML'!$B$2,"")</f>
        <v/>
      </c>
      <c r="F18" s="168" t="str">
        <f>IF(D18&lt;&gt;"",'Custos e ML'!$B$3,"")</f>
        <v/>
      </c>
      <c r="G18" s="168">
        <f t="shared" si="0"/>
        <v>0</v>
      </c>
      <c r="H18" s="169">
        <v>0.15</v>
      </c>
      <c r="I18" s="170">
        <f>G18/(1-SUM('Custos e ML'!$B$5:$B$6,H18))</f>
        <v>0</v>
      </c>
      <c r="J18" s="168">
        <f>SUM(D18:E18)/(1-SUM('Custos e ML'!$B$5:$B$6,H18))</f>
        <v>0</v>
      </c>
      <c r="K18" s="171"/>
      <c r="L18" s="172" t="s">
        <v>191</v>
      </c>
      <c r="O18" s="125">
        <f t="shared" si="1"/>
        <v>0</v>
      </c>
      <c r="P18" s="77">
        <f t="shared" si="2"/>
        <v>0</v>
      </c>
      <c r="Q18" s="72" t="str">
        <f t="shared" si="3"/>
        <v/>
      </c>
      <c r="R18" s="116" t="str">
        <f>IF(K18&lt;&gt;"",(K18-(K18*SUM('Custos e ML'!$B$5:$B$6))-G18)/K18,"")</f>
        <v/>
      </c>
      <c r="S18" s="126">
        <v>195</v>
      </c>
    </row>
    <row r="19" spans="2:19" s="12" customFormat="1" ht="15">
      <c r="B19" s="204" t="s">
        <v>266</v>
      </c>
      <c r="C19" s="230"/>
      <c r="D19" s="167"/>
      <c r="E19" s="167" t="str">
        <f>IF(D19&lt;&gt;"",'Custos e ML'!$B$2,"")</f>
        <v/>
      </c>
      <c r="F19" s="168" t="str">
        <f>IF(D19&lt;&gt;"",'Custos e ML'!$B$3,"")</f>
        <v/>
      </c>
      <c r="G19" s="168">
        <f t="shared" si="0"/>
        <v>0</v>
      </c>
      <c r="H19" s="169">
        <v>0.15</v>
      </c>
      <c r="I19" s="170">
        <f>G19/(1-SUM('Custos e ML'!$B$5:$B$6,H19))</f>
        <v>0</v>
      </c>
      <c r="J19" s="168">
        <f>SUM(D19:E19)/(1-SUM('Custos e ML'!$B$5:$B$6,H19))</f>
        <v>0</v>
      </c>
      <c r="K19" s="171"/>
      <c r="L19" s="172" t="s">
        <v>191</v>
      </c>
      <c r="O19" s="125">
        <f t="shared" si="1"/>
        <v>0</v>
      </c>
      <c r="P19" s="77">
        <f t="shared" si="2"/>
        <v>0</v>
      </c>
      <c r="Q19" s="72" t="str">
        <f t="shared" si="3"/>
        <v/>
      </c>
      <c r="R19" s="116" t="str">
        <f>IF(K19&lt;&gt;"",(K19-(K19*SUM('Custos e ML'!$B$5:$B$6))-G19)/K19,"")</f>
        <v/>
      </c>
      <c r="S19" s="126">
        <v>195</v>
      </c>
    </row>
    <row r="20" spans="2:19" s="12" customFormat="1" ht="15">
      <c r="B20" s="204" t="s">
        <v>266</v>
      </c>
      <c r="C20" s="230"/>
      <c r="D20" s="167"/>
      <c r="E20" s="167" t="str">
        <f>IF(D20&lt;&gt;"",'Custos e ML'!$B$2,"")</f>
        <v/>
      </c>
      <c r="F20" s="168" t="str">
        <f>IF(D20&lt;&gt;"",'Custos e ML'!$B$3,"")</f>
        <v/>
      </c>
      <c r="G20" s="168">
        <f t="shared" si="0"/>
        <v>0</v>
      </c>
      <c r="H20" s="169">
        <v>0.15</v>
      </c>
      <c r="I20" s="170">
        <f>G20/(1-SUM('Custos e ML'!$B$5:$B$6,H20))</f>
        <v>0</v>
      </c>
      <c r="J20" s="168">
        <f>SUM(D20:E20)/(1-SUM('Custos e ML'!$B$5:$B$6,H20))</f>
        <v>0</v>
      </c>
      <c r="K20" s="171"/>
      <c r="L20" s="172" t="s">
        <v>191</v>
      </c>
      <c r="O20" s="125">
        <f t="shared" si="1"/>
        <v>0</v>
      </c>
      <c r="P20" s="77">
        <f t="shared" si="2"/>
        <v>0</v>
      </c>
      <c r="Q20" s="72" t="str">
        <f t="shared" si="3"/>
        <v/>
      </c>
      <c r="R20" s="116" t="str">
        <f>IF(K20&lt;&gt;"",(K20-(K20*SUM('Custos e ML'!$B$5:$B$6))-G20)/K20,"")</f>
        <v/>
      </c>
      <c r="S20" s="126">
        <v>195</v>
      </c>
    </row>
    <row r="21" spans="2:19" s="12" customFormat="1" ht="15">
      <c r="B21" s="204" t="s">
        <v>266</v>
      </c>
      <c r="C21" s="230"/>
      <c r="D21" s="167"/>
      <c r="E21" s="167" t="str">
        <f>IF(D21&lt;&gt;"",'Custos e ML'!$B$2,"")</f>
        <v/>
      </c>
      <c r="F21" s="168" t="str">
        <f>IF(D21&lt;&gt;"",'Custos e ML'!$B$3,"")</f>
        <v/>
      </c>
      <c r="G21" s="168">
        <f t="shared" si="0"/>
        <v>0</v>
      </c>
      <c r="H21" s="169">
        <v>0.15</v>
      </c>
      <c r="I21" s="170">
        <f>G21/(1-SUM('Custos e ML'!$B$5:$B$6,H21))</f>
        <v>0</v>
      </c>
      <c r="J21" s="168">
        <f>SUM(D21:E21)/(1-SUM('Custos e ML'!$B$5:$B$6,H21))</f>
        <v>0</v>
      </c>
      <c r="K21" s="171"/>
      <c r="L21" s="172" t="s">
        <v>191</v>
      </c>
      <c r="O21" s="125">
        <f t="shared" si="1"/>
        <v>0</v>
      </c>
      <c r="P21" s="77">
        <f t="shared" si="2"/>
        <v>0</v>
      </c>
      <c r="Q21" s="72" t="str">
        <f t="shared" si="3"/>
        <v/>
      </c>
      <c r="R21" s="116" t="str">
        <f>IF(K21&lt;&gt;"",(K21-(K21*SUM('Custos e ML'!$B$5:$B$6))-G21)/K21,"")</f>
        <v/>
      </c>
      <c r="S21" s="126">
        <v>195</v>
      </c>
    </row>
    <row r="22" spans="2:19" s="12" customFormat="1" ht="15">
      <c r="B22" s="204" t="s">
        <v>266</v>
      </c>
      <c r="C22" s="230"/>
      <c r="D22" s="167"/>
      <c r="E22" s="167" t="str">
        <f>IF(D22&lt;&gt;"",'Custos e ML'!$B$2,"")</f>
        <v/>
      </c>
      <c r="F22" s="168" t="str">
        <f>IF(D22&lt;&gt;"",'Custos e ML'!$B$3,"")</f>
        <v/>
      </c>
      <c r="G22" s="168">
        <f t="shared" si="0"/>
        <v>0</v>
      </c>
      <c r="H22" s="169">
        <v>0.15</v>
      </c>
      <c r="I22" s="170">
        <f>G22/(1-SUM('Custos e ML'!$B$5:$B$6,H22))</f>
        <v>0</v>
      </c>
      <c r="J22" s="168">
        <f>SUM(D22:E22)/(1-SUM('Custos e ML'!$B$5:$B$6,H22))</f>
        <v>0</v>
      </c>
      <c r="K22" s="171"/>
      <c r="L22" s="172" t="s">
        <v>191</v>
      </c>
      <c r="O22" s="125">
        <f t="shared" si="1"/>
        <v>0</v>
      </c>
      <c r="P22" s="77">
        <f t="shared" si="2"/>
        <v>0</v>
      </c>
      <c r="Q22" s="72" t="str">
        <f t="shared" si="3"/>
        <v/>
      </c>
      <c r="R22" s="116" t="str">
        <f>IF(K22&lt;&gt;"",(K22-(K22*SUM('Custos e ML'!$B$5:$B$6))-G22)/K22,"")</f>
        <v/>
      </c>
      <c r="S22" s="126">
        <v>195</v>
      </c>
    </row>
    <row r="23" spans="2:19" s="12" customFormat="1" ht="15">
      <c r="B23" s="204" t="s">
        <v>267</v>
      </c>
      <c r="C23" s="230"/>
      <c r="D23" s="167"/>
      <c r="E23" s="167" t="str">
        <f>IF(D23&lt;&gt;"",'Custos e ML'!$B$2,"")</f>
        <v/>
      </c>
      <c r="F23" s="168" t="str">
        <f>IF(D23&lt;&gt;"",'Custos e ML'!$B$3,"")</f>
        <v/>
      </c>
      <c r="G23" s="168">
        <f t="shared" si="0"/>
        <v>0</v>
      </c>
      <c r="H23" s="169">
        <v>0.15</v>
      </c>
      <c r="I23" s="170">
        <f>G23/(1-SUM('Custos e ML'!$B$5:$B$6,H23))</f>
        <v>0</v>
      </c>
      <c r="J23" s="168">
        <f>SUM(D23:E23)/(1-SUM('Custos e ML'!$B$5:$B$6,H23))</f>
        <v>0</v>
      </c>
      <c r="K23" s="171"/>
      <c r="L23" s="172" t="s">
        <v>191</v>
      </c>
      <c r="O23" s="125">
        <f t="shared" si="1"/>
        <v>0</v>
      </c>
      <c r="P23" s="77">
        <f t="shared" si="2"/>
        <v>0</v>
      </c>
      <c r="Q23" s="72" t="str">
        <f t="shared" si="3"/>
        <v/>
      </c>
      <c r="R23" s="116" t="str">
        <f>IF(K23&lt;&gt;"",(K23-(K23*SUM('Custos e ML'!$B$5:$B$6))-G23)/K23,"")</f>
        <v/>
      </c>
      <c r="S23" s="126">
        <v>195</v>
      </c>
    </row>
    <row r="24" spans="2:19" s="12" customFormat="1" ht="15">
      <c r="B24" s="204" t="s">
        <v>267</v>
      </c>
      <c r="C24" s="230"/>
      <c r="D24" s="167"/>
      <c r="E24" s="167" t="str">
        <f>IF(D24&lt;&gt;"",'Custos e ML'!$B$2,"")</f>
        <v/>
      </c>
      <c r="F24" s="168" t="str">
        <f>IF(D24&lt;&gt;"",'Custos e ML'!$B$3,"")</f>
        <v/>
      </c>
      <c r="G24" s="168">
        <f t="shared" si="0"/>
        <v>0</v>
      </c>
      <c r="H24" s="169">
        <v>0.15</v>
      </c>
      <c r="I24" s="170">
        <f>G24/(1-SUM('Custos e ML'!$B$5:$B$6,H24))</f>
        <v>0</v>
      </c>
      <c r="J24" s="168">
        <f>SUM(D24:E24)/(1-SUM('Custos e ML'!$B$5:$B$6,H24))</f>
        <v>0</v>
      </c>
      <c r="K24" s="171"/>
      <c r="L24" s="172" t="s">
        <v>191</v>
      </c>
      <c r="O24" s="125">
        <f t="shared" si="1"/>
        <v>0</v>
      </c>
      <c r="P24" s="77">
        <f t="shared" si="2"/>
        <v>0</v>
      </c>
      <c r="Q24" s="72" t="str">
        <f t="shared" si="3"/>
        <v/>
      </c>
      <c r="R24" s="116" t="str">
        <f>IF(K24&lt;&gt;"",(K24-(K24*SUM('Custos e ML'!$B$5:$B$6))-G24)/K24,"")</f>
        <v/>
      </c>
      <c r="S24" s="126">
        <v>195</v>
      </c>
    </row>
    <row r="25" spans="2:19" s="12" customFormat="1" ht="15">
      <c r="B25" s="204" t="s">
        <v>267</v>
      </c>
      <c r="C25" s="230"/>
      <c r="D25" s="167"/>
      <c r="E25" s="167" t="str">
        <f>IF(D25&lt;&gt;"",'Custos e ML'!$B$2,"")</f>
        <v/>
      </c>
      <c r="F25" s="168" t="str">
        <f>IF(D25&lt;&gt;"",'Custos e ML'!$B$3,"")</f>
        <v/>
      </c>
      <c r="G25" s="168">
        <f t="shared" si="0"/>
        <v>0</v>
      </c>
      <c r="H25" s="169">
        <v>0.15</v>
      </c>
      <c r="I25" s="170">
        <f>G25/(1-SUM('Custos e ML'!$B$5:$B$6,H25))</f>
        <v>0</v>
      </c>
      <c r="J25" s="168">
        <f>SUM(D25:E25)/(1-SUM('Custos e ML'!$B$5:$B$6,H25))</f>
        <v>0</v>
      </c>
      <c r="K25" s="171"/>
      <c r="L25" s="172" t="s">
        <v>191</v>
      </c>
      <c r="O25" s="125">
        <f t="shared" si="1"/>
        <v>0</v>
      </c>
      <c r="P25" s="77">
        <f t="shared" si="2"/>
        <v>0</v>
      </c>
      <c r="Q25" s="72" t="str">
        <f t="shared" si="3"/>
        <v/>
      </c>
      <c r="R25" s="116" t="str">
        <f>IF(K25&lt;&gt;"",(K25-(K25*SUM('Custos e ML'!$B$5:$B$6))-G25)/K25,"")</f>
        <v/>
      </c>
      <c r="S25" s="126">
        <v>195</v>
      </c>
    </row>
    <row r="26" spans="2:19" s="12" customFormat="1" ht="15">
      <c r="B26" s="204" t="s">
        <v>267</v>
      </c>
      <c r="C26" s="230"/>
      <c r="D26" s="167"/>
      <c r="E26" s="167" t="str">
        <f>IF(D26&lt;&gt;"",'Custos e ML'!$B$2,"")</f>
        <v/>
      </c>
      <c r="F26" s="168" t="str">
        <f>IF(D26&lt;&gt;"",'Custos e ML'!$B$3,"")</f>
        <v/>
      </c>
      <c r="G26" s="168">
        <f t="shared" si="0"/>
        <v>0</v>
      </c>
      <c r="H26" s="169">
        <v>0.15</v>
      </c>
      <c r="I26" s="170">
        <f>G26/(1-SUM('Custos e ML'!$B$5:$B$6,H26))</f>
        <v>0</v>
      </c>
      <c r="J26" s="168">
        <f>SUM(D26:E26)/(1-SUM('Custos e ML'!$B$5:$B$6,H26))</f>
        <v>0</v>
      </c>
      <c r="K26" s="171"/>
      <c r="L26" s="172" t="s">
        <v>191</v>
      </c>
      <c r="O26" s="125">
        <f t="shared" si="1"/>
        <v>0</v>
      </c>
      <c r="P26" s="77">
        <f t="shared" si="2"/>
        <v>0</v>
      </c>
      <c r="Q26" s="72" t="str">
        <f t="shared" si="3"/>
        <v/>
      </c>
      <c r="R26" s="116" t="str">
        <f>IF(K26&lt;&gt;"",(K26-(K26*SUM('Custos e ML'!$B$5:$B$6))-G26)/K26,"")</f>
        <v/>
      </c>
      <c r="S26" s="126">
        <v>195</v>
      </c>
    </row>
    <row r="27" spans="2:19" s="12" customFormat="1" ht="15">
      <c r="B27" s="204" t="s">
        <v>88</v>
      </c>
      <c r="C27" s="230"/>
      <c r="D27" s="167"/>
      <c r="E27" s="167" t="str">
        <f>IF(D27&lt;&gt;"",'Custos e ML'!$B$2,"")</f>
        <v/>
      </c>
      <c r="F27" s="168" t="str">
        <f>IF(D27&lt;&gt;"",'Custos e ML'!$B$3,"")</f>
        <v/>
      </c>
      <c r="G27" s="168">
        <f t="shared" si="0"/>
        <v>0</v>
      </c>
      <c r="H27" s="169">
        <v>0.15</v>
      </c>
      <c r="I27" s="170">
        <f>G27/(1-SUM('Custos e ML'!$B$5:$B$6,H27))</f>
        <v>0</v>
      </c>
      <c r="J27" s="168">
        <f>SUM(D27:E27)/(1-SUM('Custos e ML'!$B$5:$B$6,H27))</f>
        <v>0</v>
      </c>
      <c r="K27" s="171"/>
      <c r="L27" s="172" t="s">
        <v>191</v>
      </c>
      <c r="O27" s="125">
        <f t="shared" si="1"/>
        <v>0</v>
      </c>
      <c r="P27" s="77">
        <f t="shared" si="2"/>
        <v>0</v>
      </c>
      <c r="Q27" s="72" t="str">
        <f t="shared" si="3"/>
        <v/>
      </c>
      <c r="R27" s="116" t="str">
        <f>IF(K27&lt;&gt;"",(K27-(K27*SUM('Custos e ML'!$B$5:$B$6))-G27)/K27,"")</f>
        <v/>
      </c>
      <c r="S27" s="126">
        <v>195</v>
      </c>
    </row>
    <row r="28" spans="2:19" s="12" customFormat="1" ht="15">
      <c r="B28" s="204" t="s">
        <v>88</v>
      </c>
      <c r="C28" s="230"/>
      <c r="D28" s="167"/>
      <c r="E28" s="167" t="str">
        <f>IF(D28&lt;&gt;"",'Custos e ML'!$B$2,"")</f>
        <v/>
      </c>
      <c r="F28" s="168" t="str">
        <f>IF(D28&lt;&gt;"",'Custos e ML'!$B$3,"")</f>
        <v/>
      </c>
      <c r="G28" s="168">
        <f t="shared" si="0"/>
        <v>0</v>
      </c>
      <c r="H28" s="169">
        <v>0.15</v>
      </c>
      <c r="I28" s="170">
        <f>G28/(1-SUM('Custos e ML'!$B$5:$B$6,H28))</f>
        <v>0</v>
      </c>
      <c r="J28" s="168">
        <f>SUM(D28:E28)/(1-SUM('Custos e ML'!$B$5:$B$6,H28))</f>
        <v>0</v>
      </c>
      <c r="K28" s="171"/>
      <c r="L28" s="172" t="s">
        <v>191</v>
      </c>
      <c r="O28" s="125">
        <f t="shared" si="1"/>
        <v>0</v>
      </c>
      <c r="P28" s="77">
        <f t="shared" si="2"/>
        <v>0</v>
      </c>
      <c r="Q28" s="72" t="str">
        <f t="shared" si="3"/>
        <v/>
      </c>
      <c r="R28" s="116" t="str">
        <f>IF(K28&lt;&gt;"",(K28-(K28*SUM('Custos e ML'!$B$5:$B$6))-G28)/K28,"")</f>
        <v/>
      </c>
      <c r="S28" s="126">
        <v>195</v>
      </c>
    </row>
    <row r="29" spans="2:19" s="12" customFormat="1" ht="15">
      <c r="B29" s="204" t="s">
        <v>88</v>
      </c>
      <c r="C29" s="230"/>
      <c r="D29" s="167"/>
      <c r="E29" s="167" t="str">
        <f>IF(D29&lt;&gt;"",'Custos e ML'!$B$2,"")</f>
        <v/>
      </c>
      <c r="F29" s="168" t="str">
        <f>IF(D29&lt;&gt;"",'Custos e ML'!$B$3,"")</f>
        <v/>
      </c>
      <c r="G29" s="168">
        <f t="shared" si="0"/>
        <v>0</v>
      </c>
      <c r="H29" s="169">
        <v>0.15</v>
      </c>
      <c r="I29" s="170">
        <f>G29/(1-SUM('Custos e ML'!$B$5:$B$6,H29))</f>
        <v>0</v>
      </c>
      <c r="J29" s="168">
        <f>SUM(D29:E29)/(1-SUM('Custos e ML'!$B$5:$B$6,H29))</f>
        <v>0</v>
      </c>
      <c r="K29" s="171"/>
      <c r="L29" s="172" t="s">
        <v>191</v>
      </c>
      <c r="O29" s="125">
        <f t="shared" si="1"/>
        <v>0</v>
      </c>
      <c r="P29" s="77">
        <f t="shared" si="2"/>
        <v>0</v>
      </c>
      <c r="Q29" s="72" t="str">
        <f t="shared" si="3"/>
        <v/>
      </c>
      <c r="R29" s="116" t="str">
        <f>IF(K29&lt;&gt;"",(K29-(K29*SUM('Custos e ML'!$B$5:$B$6))-G29)/K29,"")</f>
        <v/>
      </c>
      <c r="S29" s="126">
        <v>195</v>
      </c>
    </row>
    <row r="30" spans="2:19" s="12" customFormat="1" ht="15.75" thickBot="1">
      <c r="B30" s="238" t="s">
        <v>88</v>
      </c>
      <c r="C30" s="242"/>
      <c r="D30" s="173"/>
      <c r="E30" s="173" t="str">
        <f>IF(D30&lt;&gt;"",'Custos e ML'!$B$2,"")</f>
        <v/>
      </c>
      <c r="F30" s="174" t="str">
        <f>IF(D30&lt;&gt;"",'Custos e ML'!$B$3,"")</f>
        <v/>
      </c>
      <c r="G30" s="174">
        <f t="shared" si="0"/>
        <v>0</v>
      </c>
      <c r="H30" s="175">
        <v>0.15</v>
      </c>
      <c r="I30" s="176">
        <f>G30/(1-SUM('Custos e ML'!$B$5:$B$6,H30))</f>
        <v>0</v>
      </c>
      <c r="J30" s="174">
        <f>SUM(D30:E30)/(1-SUM('Custos e ML'!$B$5:$B$6,H30))</f>
        <v>0</v>
      </c>
      <c r="K30" s="177"/>
      <c r="L30" s="178" t="s">
        <v>191</v>
      </c>
      <c r="O30" s="127">
        <f t="shared" si="1"/>
        <v>0</v>
      </c>
      <c r="P30" s="128">
        <f t="shared" si="2"/>
        <v>0</v>
      </c>
      <c r="Q30" s="129" t="str">
        <f t="shared" si="3"/>
        <v/>
      </c>
      <c r="R30" s="130" t="str">
        <f>IF(K30&lt;&gt;"",(K30-(K30*SUM('Custos e ML'!$B$5:$B$6))-G30)/K30,"")</f>
        <v/>
      </c>
      <c r="S30" s="131">
        <v>195</v>
      </c>
    </row>
    <row r="31" spans="2:19">
      <c r="B31" s="33"/>
      <c r="C31" s="34"/>
      <c r="D31" s="34"/>
      <c r="E31" s="245"/>
    </row>
    <row r="32" spans="2:19">
      <c r="B32" s="33"/>
      <c r="C32" s="34"/>
      <c r="D32" s="34"/>
      <c r="E32" s="245"/>
    </row>
  </sheetData>
  <mergeCells count="4">
    <mergeCell ref="B1:E7"/>
    <mergeCell ref="B9:L9"/>
    <mergeCell ref="B11:L11"/>
    <mergeCell ref="B13:L13"/>
  </mergeCells>
  <pageMargins left="0.25" right="0.25"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Custos e ML</vt:lpstr>
      <vt:lpstr>02º Via</vt:lpstr>
      <vt:lpstr>Processos</vt:lpstr>
      <vt:lpstr>Protesto</vt:lpstr>
      <vt:lpstr>Imóveis</vt:lpstr>
      <vt:lpstr>Outros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lais.xavier</dc:creator>
  <cp:lastModifiedBy>ht</cp:lastModifiedBy>
  <cp:lastPrinted>2011-09-05T16:54:13Z</cp:lastPrinted>
  <dcterms:created xsi:type="dcterms:W3CDTF">2011-08-16T12:19:04Z</dcterms:created>
  <dcterms:modified xsi:type="dcterms:W3CDTF">2013-11-11T13:58:16Z</dcterms:modified>
</cp:coreProperties>
</file>