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Autumn 2023\Engineering Economics\"/>
    </mc:Choice>
  </mc:AlternateContent>
  <xr:revisionPtr revIDLastSave="0" documentId="13_ncr:1_{FF98387B-A405-41A7-81C0-9EE96EF7B711}" xr6:coauthVersionLast="47" xr6:coauthVersionMax="47" xr10:uidLastSave="{00000000-0000-0000-0000-000000000000}"/>
  <bookViews>
    <workbookView xWindow="14700" yWindow="0" windowWidth="8436" windowHeight="12336" xr2:uid="{2BA10254-AC0F-4531-93C5-F79336E29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I3" i="1"/>
  <c r="I4" i="1"/>
  <c r="I5" i="1"/>
  <c r="I6" i="1"/>
  <c r="I2" i="1"/>
  <c r="H2" i="1"/>
  <c r="H3" i="1" s="1"/>
  <c r="G3" i="1"/>
  <c r="G4" i="1" s="1"/>
  <c r="G5" i="1" s="1"/>
  <c r="G6" i="1" s="1"/>
  <c r="D25" i="1"/>
  <c r="D5" i="1"/>
  <c r="D6" i="1" s="1"/>
  <c r="L3" i="1" l="1"/>
  <c r="H4" i="1"/>
  <c r="H5" i="1" s="1"/>
  <c r="H6" i="1" s="1"/>
  <c r="L6" i="1" s="1"/>
  <c r="J3" i="1"/>
  <c r="L2" i="1"/>
  <c r="J2" i="1"/>
  <c r="B10" i="1"/>
  <c r="B21" i="1" s="1"/>
  <c r="B9" i="1"/>
  <c r="B12" i="1"/>
  <c r="B19" i="1"/>
  <c r="B20" i="1"/>
  <c r="E4" i="1"/>
  <c r="E5" i="1" s="1"/>
  <c r="E6" i="1" s="1"/>
  <c r="E7" i="1" s="1"/>
  <c r="E8" i="1" s="1"/>
  <c r="E9" i="1" s="1"/>
  <c r="E10" i="1" s="1"/>
  <c r="E11" i="1" s="1"/>
  <c r="E12" i="1" s="1"/>
  <c r="D7" i="1"/>
  <c r="B11" i="1"/>
  <c r="B8" i="1"/>
  <c r="B7" i="1"/>
  <c r="B14" i="1" s="1"/>
  <c r="J4" i="1" l="1"/>
  <c r="J5" i="1"/>
  <c r="J6" i="1"/>
  <c r="L4" i="1"/>
  <c r="L5" i="1"/>
  <c r="B17" i="1"/>
  <c r="B18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3" i="1"/>
  <c r="D8" i="1"/>
  <c r="J7" i="1" l="1"/>
  <c r="L7" i="1"/>
  <c r="B15" i="1"/>
  <c r="D9" i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</calcChain>
</file>

<file path=xl/sharedStrings.xml><?xml version="1.0" encoding="utf-8"?>
<sst xmlns="http://schemas.openxmlformats.org/spreadsheetml/2006/main" count="31" uniqueCount="27">
  <si>
    <t>PV</t>
  </si>
  <si>
    <t>n</t>
  </si>
  <si>
    <t>i</t>
  </si>
  <si>
    <t>FV</t>
  </si>
  <si>
    <t>SPPWF</t>
  </si>
  <si>
    <t>CRF</t>
  </si>
  <si>
    <t>A</t>
  </si>
  <si>
    <t>USPWF (P/A)</t>
  </si>
  <si>
    <t>Column1</t>
  </si>
  <si>
    <t>Column2</t>
  </si>
  <si>
    <t>SFF (A/F)</t>
  </si>
  <si>
    <t>SCPAF (F/P)</t>
  </si>
  <si>
    <t>Year</t>
  </si>
  <si>
    <t>Cash Flow</t>
  </si>
  <si>
    <t>D</t>
  </si>
  <si>
    <t>P/F</t>
  </si>
  <si>
    <t>sum</t>
  </si>
  <si>
    <t>G</t>
  </si>
  <si>
    <t>P(g)</t>
  </si>
  <si>
    <t>A(g)</t>
  </si>
  <si>
    <t>SFF</t>
  </si>
  <si>
    <t>A(t)</t>
  </si>
  <si>
    <t>Revenue</t>
  </si>
  <si>
    <t>Present Value Factor</t>
  </si>
  <si>
    <t>Present Value</t>
  </si>
  <si>
    <t>Future Value Factor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</si>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</sst>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0110-8B98-43E9-9CBA-C3AD33B8916E}" name="Table4" displayName="Table4" ref="A1:B33" totalsRowShown="0">
  <autoFilter ref="A1:B33" xr:uid="{0E110110-8B98-43E9-9CBA-C3AD33B8916E}"/>
  <tableColumns count="2">
    <tableColumn id="1" xr3:uid="{D28759C6-C0FA-4341-95F7-FA2999F8C562}" name="Column1"/>
    <tableColumn id="2" xr3:uid="{C8C72E4A-87A6-437A-838F-FBAF46B0E282}" name="Column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A1EB83-146D-410A-8ABD-E1DF9E4F6CCD}" name="Table6" displayName="Table6" ref="D1:E25" totalsRowShown="0">
  <autoFilter ref="D1:E25" xr:uid="{26A1EB83-146D-410A-8ABD-E1DF9E4F6CCD}"/>
  <tableColumns count="2">
    <tableColumn id="1" xr3:uid="{B618305D-DCBD-4027-A5D1-084E5657480A}" name="Column1">
      <calculatedColumnFormula>D1+1</calculatedColumnFormula>
    </tableColumn>
    <tableColumn id="2" xr3:uid="{5B4832B3-5A6A-4D64-8088-86C6D21D46E0}" name="Column2" dataDxfId="0">
      <calculatedColumnFormula>$E$4+($B$5*D1)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6514-B19E-4E66-92D4-3D7F7449D21A}">
  <dimension ref="A1:L25"/>
  <sheetViews>
    <sheetView tabSelected="1" workbookViewId="0">
      <selection activeCell="B3" sqref="B3"/>
    </sheetView>
  </sheetViews>
  <sheetFormatPr defaultRowHeight="14.4" x14ac:dyDescent="0.3"/>
  <cols>
    <col min="1" max="1" width="11.109375" customWidth="1"/>
    <col min="2" max="2" width="13.6640625" customWidth="1"/>
    <col min="4" max="4" width="10.109375" customWidth="1"/>
    <col min="5" max="5" width="11.109375" customWidth="1"/>
    <col min="8" max="8" width="10.77734375" customWidth="1"/>
    <col min="9" max="9" width="12" bestFit="1" customWidth="1"/>
    <col min="10" max="10" width="15" customWidth="1"/>
    <col min="12" max="12" width="14.77734375" customWidth="1"/>
  </cols>
  <sheetData>
    <row r="1" spans="1:12" x14ac:dyDescent="0.3">
      <c r="A1" t="s">
        <v>8</v>
      </c>
      <c r="B1" t="s">
        <v>9</v>
      </c>
      <c r="D1" t="s">
        <v>8</v>
      </c>
      <c r="E1" t="s">
        <v>9</v>
      </c>
      <c r="G1" t="s">
        <v>12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3">
      <c r="A2" t="s">
        <v>0</v>
      </c>
      <c r="B2" s="2">
        <v>4000000</v>
      </c>
      <c r="D2" t="s">
        <v>12</v>
      </c>
      <c r="E2" t="s">
        <v>13</v>
      </c>
      <c r="G2">
        <v>1</v>
      </c>
      <c r="H2" s="2">
        <f>Table4[[#This Row],[Column2]]</f>
        <v>4000000</v>
      </c>
      <c r="I2" s="5">
        <f>1/(1+B$4)^G2</f>
        <v>0.89285714285714279</v>
      </c>
      <c r="J2" s="3">
        <f>H2*I2</f>
        <v>3571428.5714285714</v>
      </c>
      <c r="K2" s="6">
        <f>(1+B$4)^G2</f>
        <v>1.1200000000000001</v>
      </c>
      <c r="L2" s="3">
        <f>H2*K2</f>
        <v>4480000</v>
      </c>
    </row>
    <row r="3" spans="1:12" x14ac:dyDescent="0.3">
      <c r="A3" t="s">
        <v>1</v>
      </c>
      <c r="B3">
        <v>3</v>
      </c>
      <c r="D3">
        <v>0</v>
      </c>
      <c r="E3" s="2">
        <f>E4+(Table6[[#This Row],[Column1]]-1)*B5</f>
        <v>3999870</v>
      </c>
      <c r="G3">
        <f>G2+1</f>
        <v>2</v>
      </c>
      <c r="H3" s="2">
        <f>H2+B$5</f>
        <v>4000130</v>
      </c>
      <c r="I3" s="5">
        <f t="shared" ref="I3:I6" si="0">1/(1+B$4)^G3</f>
        <v>0.79719387755102034</v>
      </c>
      <c r="J3" s="3">
        <f t="shared" ref="J3:J6" si="1">H3*I3</f>
        <v>3188879.1454081628</v>
      </c>
      <c r="K3" s="6">
        <f t="shared" ref="K3:K6" si="2">(1+B$4)^G3</f>
        <v>1.2544000000000002</v>
      </c>
      <c r="L3" s="3">
        <f t="shared" ref="L3:L6" si="3">H3*K3</f>
        <v>5017763.0720000006</v>
      </c>
    </row>
    <row r="4" spans="1:12" x14ac:dyDescent="0.3">
      <c r="A4" t="s">
        <v>2</v>
      </c>
      <c r="B4" s="1">
        <v>0.12</v>
      </c>
      <c r="D4">
        <v>1</v>
      </c>
      <c r="E4" s="2">
        <f>B2</f>
        <v>4000000</v>
      </c>
      <c r="G4">
        <f t="shared" ref="G4:G12" si="4">G3+1</f>
        <v>3</v>
      </c>
      <c r="H4" s="2">
        <f t="shared" ref="H4:H6" si="5">H3+B$5</f>
        <v>4000260</v>
      </c>
      <c r="I4" s="5">
        <f t="shared" si="0"/>
        <v>0.71178024781341087</v>
      </c>
      <c r="J4" s="3">
        <f t="shared" si="1"/>
        <v>2847306.0541180749</v>
      </c>
      <c r="K4" s="6">
        <f t="shared" si="2"/>
        <v>1.4049280000000004</v>
      </c>
      <c r="L4" s="3">
        <f t="shared" si="3"/>
        <v>5620077.2812800016</v>
      </c>
    </row>
    <row r="5" spans="1:12" x14ac:dyDescent="0.3">
      <c r="A5" t="s">
        <v>6</v>
      </c>
      <c r="B5" s="2">
        <v>130</v>
      </c>
      <c r="D5">
        <f>D4+1</f>
        <v>2</v>
      </c>
      <c r="E5" s="2">
        <f>(((Table6[[#This Row],[Column1]]-1)*$B$5)*$B$4)+E4+$B$5</f>
        <v>4000145.6</v>
      </c>
      <c r="G5">
        <f t="shared" si="4"/>
        <v>4</v>
      </c>
      <c r="H5" s="2">
        <f t="shared" si="5"/>
        <v>4000390</v>
      </c>
      <c r="I5" s="5">
        <f t="shared" si="0"/>
        <v>0.63551807840483121</v>
      </c>
      <c r="J5" s="3">
        <f t="shared" si="1"/>
        <v>2542320.1656699027</v>
      </c>
      <c r="K5" s="6">
        <f t="shared" si="2"/>
        <v>1.5735193600000004</v>
      </c>
      <c r="L5" s="3">
        <f t="shared" si="3"/>
        <v>6294691.1125504011</v>
      </c>
    </row>
    <row r="6" spans="1:12" x14ac:dyDescent="0.3">
      <c r="A6" t="s">
        <v>3</v>
      </c>
      <c r="B6" s="2">
        <v>500</v>
      </c>
      <c r="D6">
        <f t="shared" ref="D6:D23" si="6">D5+1</f>
        <v>3</v>
      </c>
      <c r="E6" s="2">
        <f>(((Table6[[#This Row],[Column1]]-1)*$B$5)*$B$4)+E5+$B$5</f>
        <v>4000306.8000000003</v>
      </c>
      <c r="G6">
        <f t="shared" si="4"/>
        <v>5</v>
      </c>
      <c r="H6" s="2">
        <f t="shared" si="5"/>
        <v>4000520</v>
      </c>
      <c r="I6" s="5">
        <f t="shared" si="0"/>
        <v>0.56742685571859919</v>
      </c>
      <c r="J6" s="3">
        <f t="shared" si="1"/>
        <v>2270002.4848393705</v>
      </c>
      <c r="K6" s="6">
        <f t="shared" si="2"/>
        <v>1.7623416832000005</v>
      </c>
      <c r="L6" s="3">
        <f t="shared" si="3"/>
        <v>7050283.1504752664</v>
      </c>
    </row>
    <row r="7" spans="1:12" x14ac:dyDescent="0.3">
      <c r="A7" t="s">
        <v>11</v>
      </c>
      <c r="B7" s="4">
        <f>(1+B4)^B3</f>
        <v>1.4049280000000004</v>
      </c>
      <c r="D7">
        <f t="shared" si="6"/>
        <v>4</v>
      </c>
      <c r="E7" s="2">
        <f>(((Table6[[#This Row],[Column1]]-1)*$B$5)*$B$4)+E6+$B$5</f>
        <v>4000483.6</v>
      </c>
      <c r="H7" s="2"/>
      <c r="J7" s="3">
        <f>SUM(J2:J6)</f>
        <v>14419936.421464082</v>
      </c>
      <c r="L7" s="3">
        <f>SUM(L2:L6)</f>
        <v>28462814.616305672</v>
      </c>
    </row>
    <row r="8" spans="1:12" x14ac:dyDescent="0.3">
      <c r="A8" t="s">
        <v>4</v>
      </c>
      <c r="B8" s="4">
        <f>(1+B4)^-B3</f>
        <v>0.71178024781341087</v>
      </c>
      <c r="D8">
        <f t="shared" si="6"/>
        <v>5</v>
      </c>
      <c r="E8" s="2">
        <f>(((Table6[[#This Row],[Column1]]-1)*$B$5)*$B$4)+E7+$B$5</f>
        <v>4000676</v>
      </c>
      <c r="H8" s="2"/>
    </row>
    <row r="9" spans="1:12" x14ac:dyDescent="0.3">
      <c r="A9" t="s">
        <v>5</v>
      </c>
      <c r="B9" s="4">
        <f>(B4*(1+B4)^B3)/(((1+B4)^B3)-1)</f>
        <v>0.41634898055950659</v>
      </c>
      <c r="D9">
        <f t="shared" si="6"/>
        <v>6</v>
      </c>
      <c r="E9" s="2">
        <f>(((Table6[[#This Row],[Column1]]-1)*$B$5)*$B$4)+E8+$B$5</f>
        <v>4000884</v>
      </c>
      <c r="H9" s="2"/>
    </row>
    <row r="10" spans="1:12" x14ac:dyDescent="0.3">
      <c r="A10" t="s">
        <v>7</v>
      </c>
      <c r="B10" s="4">
        <f>(((1+B4)^B3)-1)/(B4*(1+B4)^B3)</f>
        <v>2.4018312682215761</v>
      </c>
      <c r="D10">
        <f t="shared" si="6"/>
        <v>7</v>
      </c>
      <c r="E10" s="2">
        <f>(((Table6[[#This Row],[Column1]]-1)*$B$5)*$B$4)+E9+$B$5</f>
        <v>4001107.6</v>
      </c>
      <c r="H10" s="2"/>
    </row>
    <row r="11" spans="1:12" x14ac:dyDescent="0.3">
      <c r="A11" t="s">
        <v>20</v>
      </c>
      <c r="B11" s="4">
        <f>(((1+B4)^B3)-1)/B4</f>
        <v>3.3744000000000036</v>
      </c>
      <c r="D11">
        <f t="shared" si="6"/>
        <v>8</v>
      </c>
      <c r="E11" s="2">
        <f>(((Table6[[#This Row],[Column1]]-1)*$B$5)*$B$4)+E10+$B$5</f>
        <v>4001346.8000000003</v>
      </c>
      <c r="H11" s="2"/>
    </row>
    <row r="12" spans="1:12" x14ac:dyDescent="0.3">
      <c r="A12" t="s">
        <v>10</v>
      </c>
      <c r="B12" s="4">
        <f>B4/(((1+B4)^B3)-1)</f>
        <v>0.29634898055950659</v>
      </c>
      <c r="D12">
        <f t="shared" si="6"/>
        <v>9</v>
      </c>
      <c r="E12" s="2">
        <f>(((Table6[[#This Row],[Column1]]-1)*$B$5)*$B$4)+E11+$B$5</f>
        <v>4001601.6</v>
      </c>
      <c r="H12" s="2"/>
    </row>
    <row r="13" spans="1:12" x14ac:dyDescent="0.3">
      <c r="A13" t="s">
        <v>14</v>
      </c>
      <c r="B13" s="4"/>
      <c r="D13">
        <f t="shared" si="6"/>
        <v>10</v>
      </c>
      <c r="E13" s="2">
        <f>(((Table6[[#This Row],[Column1]]-1)*$B$5)*$B$4)+E12+$B$5</f>
        <v>4001872</v>
      </c>
    </row>
    <row r="14" spans="1:12" x14ac:dyDescent="0.3">
      <c r="A14" t="s">
        <v>15</v>
      </c>
      <c r="B14" s="4">
        <f>1/B7</f>
        <v>0.71178024781341087</v>
      </c>
      <c r="D14">
        <f t="shared" si="6"/>
        <v>11</v>
      </c>
      <c r="E14" s="2">
        <f>(((Table6[[#This Row],[Column1]]-1)*$B$5)*$B$4)+E13+$B$5</f>
        <v>4002158</v>
      </c>
    </row>
    <row r="15" spans="1:12" x14ac:dyDescent="0.3">
      <c r="A15" t="s">
        <v>16</v>
      </c>
      <c r="B15" s="2">
        <f>SUM(E4:E7)</f>
        <v>16000936</v>
      </c>
      <c r="D15">
        <f t="shared" si="6"/>
        <v>12</v>
      </c>
      <c r="E15" s="2">
        <f>(((Table6[[#This Row],[Column1]]-1)*$B$5)*$B$4)+E14+$B$5</f>
        <v>4002459.6</v>
      </c>
    </row>
    <row r="16" spans="1:12" x14ac:dyDescent="0.3">
      <c r="A16" t="s">
        <v>17</v>
      </c>
      <c r="B16" s="2">
        <v>50</v>
      </c>
      <c r="D16">
        <f t="shared" si="6"/>
        <v>13</v>
      </c>
      <c r="E16" s="2">
        <f>(((Table6[[#This Row],[Column1]]-1)*$B$5)*$B$4)+E15+$B$5</f>
        <v>4002776.8000000003</v>
      </c>
    </row>
    <row r="17" spans="1:5" x14ac:dyDescent="0.3">
      <c r="A17" t="s">
        <v>18</v>
      </c>
      <c r="B17" s="3">
        <f>(B16/B4)*(((((1+B4)^B3)-1)/(B4*(1+B4)^B3))-(B3/((1+B4)*B3)))</f>
        <v>628.73921890184727</v>
      </c>
      <c r="D17">
        <f t="shared" si="6"/>
        <v>14</v>
      </c>
      <c r="E17" s="2">
        <f>(((Table6[[#This Row],[Column1]]-1)*$B$5)*$B$4)+E16+$B$5</f>
        <v>4003109.6</v>
      </c>
    </row>
    <row r="18" spans="1:5" x14ac:dyDescent="0.3">
      <c r="A18" t="s">
        <v>19</v>
      </c>
      <c r="B18" s="3">
        <f>B16*((1/B4)-(B3/((1+B4)^B3)-1))</f>
        <v>359.89962949465502</v>
      </c>
      <c r="D18">
        <f t="shared" si="6"/>
        <v>15</v>
      </c>
      <c r="E18" s="2">
        <f>(((Table6[[#This Row],[Column1]]-1)*$B$5)*$B$4)+E17+$B$5</f>
        <v>4003458</v>
      </c>
    </row>
    <row r="19" spans="1:5" x14ac:dyDescent="0.3">
      <c r="A19" t="s">
        <v>20</v>
      </c>
      <c r="B19" s="4">
        <f>B2*((((1+B4)^B3)-1)/(B4))</f>
        <v>13497600.000000015</v>
      </c>
      <c r="D19">
        <f t="shared" si="6"/>
        <v>16</v>
      </c>
      <c r="E19" s="2">
        <f>(((Table6[[#This Row],[Column1]]-1)*$B$5)*$B$4)+E18+$B$5</f>
        <v>4003822</v>
      </c>
    </row>
    <row r="20" spans="1:5" x14ac:dyDescent="0.3">
      <c r="A20" t="s">
        <v>21</v>
      </c>
      <c r="B20" s="3">
        <f>B2+((1/B4)-(B3/(((1+B4)^B3)-1)))</f>
        <v>4000000.9246088192</v>
      </c>
      <c r="D20">
        <f t="shared" si="6"/>
        <v>17</v>
      </c>
      <c r="E20" s="2">
        <f>(((Table6[[#This Row],[Column1]]-1)*$B$5)*$B$4)+E19+$B$5</f>
        <v>4004201.6</v>
      </c>
    </row>
    <row r="21" spans="1:5" x14ac:dyDescent="0.3">
      <c r="B21" s="4">
        <f>B10*500</f>
        <v>1200.915634110788</v>
      </c>
      <c r="D21">
        <f t="shared" si="6"/>
        <v>18</v>
      </c>
      <c r="E21" s="2">
        <f>(((Table6[[#This Row],[Column1]]-1)*$B$5)*$B$4)+E20+$B$5</f>
        <v>4004596.8000000003</v>
      </c>
    </row>
    <row r="22" spans="1:5" x14ac:dyDescent="0.3">
      <c r="D22">
        <f t="shared" si="6"/>
        <v>19</v>
      </c>
      <c r="E22" s="2">
        <f>(((Table6[[#This Row],[Column1]]-1)*$B$5)*$B$4)+E21+$B$5</f>
        <v>4005007.6</v>
      </c>
    </row>
    <row r="23" spans="1:5" x14ac:dyDescent="0.3">
      <c r="D23">
        <f t="shared" si="6"/>
        <v>20</v>
      </c>
      <c r="E23" s="2">
        <f>(((Table6[[#This Row],[Column1]]-1)*$B$5)*$B$4)+E22+$B$5</f>
        <v>4005434</v>
      </c>
    </row>
    <row r="24" spans="1:5" x14ac:dyDescent="0.3">
      <c r="D24">
        <f>D23+1</f>
        <v>21</v>
      </c>
      <c r="E24" s="2">
        <f>(((Table6[[#This Row],[Column1]]-1)*$B$5)*$B$4)+E23+$B$5</f>
        <v>4005876</v>
      </c>
    </row>
    <row r="25" spans="1:5" x14ac:dyDescent="0.3">
      <c r="D25">
        <f>D24+1</f>
        <v>22</v>
      </c>
      <c r="E25" s="2">
        <f>(((Table6[[#This Row],[Column1]]-1)*$B$5)*$B$4)+E24+$B$5</f>
        <v>4006333.6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Gage Farmer</cp:lastModifiedBy>
  <dcterms:created xsi:type="dcterms:W3CDTF">2023-08-30T13:55:08Z</dcterms:created>
  <dcterms:modified xsi:type="dcterms:W3CDTF">2023-08-30T20:37:18Z</dcterms:modified>
</cp:coreProperties>
</file>