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pic Gage\Documents\College-Work\Autumn 2023\Engineering Economics\Exam\"/>
    </mc:Choice>
  </mc:AlternateContent>
  <xr:revisionPtr revIDLastSave="0" documentId="8_{E9D87E95-8CE3-48BF-9FB0-0BC5A8ABFE9D}" xr6:coauthVersionLast="47" xr6:coauthVersionMax="47" xr10:uidLastSave="{00000000-0000-0000-0000-000000000000}"/>
  <bookViews>
    <workbookView xWindow="-60" yWindow="-60" windowWidth="38520" windowHeight="21270" firstSheet="2" activeTab="12" xr2:uid="{492B578D-FEF2-4D96-B6D0-01E794681298}"/>
  </bookViews>
  <sheets>
    <sheet name="Q 1 and 2" sheetId="1" r:id="rId1"/>
    <sheet name="Q 3" sheetId="2" r:id="rId2"/>
    <sheet name="Q4" sheetId="3" r:id="rId3"/>
    <sheet name="Q5" sheetId="4" r:id="rId4"/>
    <sheet name="Q6" sheetId="5" r:id="rId5"/>
    <sheet name="Sheet1" sheetId="13" state="hidden" r:id="rId6"/>
    <sheet name="Q7" sheetId="6" r:id="rId7"/>
    <sheet name="Q 8 &amp; 9" sheetId="7" r:id="rId8"/>
    <sheet name="Q 10" sheetId="8" r:id="rId9"/>
    <sheet name="Q11" sheetId="9" r:id="rId10"/>
    <sheet name="Q 12 and 13" sheetId="10" r:id="rId11"/>
    <sheet name="Q 14" sheetId="12" r:id="rId12"/>
    <sheet name="Q15"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0" l="1"/>
  <c r="D18" i="10"/>
  <c r="D17" i="10"/>
  <c r="D16" i="10"/>
  <c r="D15" i="10"/>
  <c r="D11" i="10"/>
  <c r="D13" i="10"/>
  <c r="D9" i="10"/>
  <c r="D8" i="10"/>
  <c r="D7" i="10"/>
  <c r="D5" i="10"/>
  <c r="D4" i="10"/>
  <c r="D3" i="10"/>
  <c r="C16" i="7"/>
  <c r="C15" i="7"/>
  <c r="C13" i="7"/>
  <c r="C6" i="6" l="1"/>
  <c r="C7" i="5"/>
  <c r="C6" i="4"/>
  <c r="C6" i="3"/>
  <c r="C6" i="2"/>
</calcChain>
</file>

<file path=xl/sharedStrings.xml><?xml version="1.0" encoding="utf-8"?>
<sst xmlns="http://schemas.openxmlformats.org/spreadsheetml/2006/main" count="199" uniqueCount="165">
  <si>
    <t>Questions 1 &amp; 2: Following are the cash flows for a new automation project: An initial investment in time 0 of $40,000, $4,000 per year operating costs in years 1 through 4 and $12,000 savings in years 4 through 8 at an interest rate of 12% per year, and an unknown future amount in year 8.</t>
  </si>
  <si>
    <t>Question 3:  You plan to purchase a car at the end 5 years, how much should you save each year starting at the end of next year, to be able to purchase the car for $30,000 without getting a loan? Assume that you can make 8% on the money that youwill be putting into an investment.</t>
  </si>
  <si>
    <t>Question 4:  If your grandmother would give you the money for your new car that you want to purchase in 5 years, if you leave it in an investment that would make 10% per year, how much should she give you if you want to purchase a car for $30,000 in 5 years.</t>
  </si>
  <si>
    <t>Question 6:  If you have $600 savings at the end of year 1, and it increases by $50 each year through year 6, at an interest rate of 14% per year, the Future Value is?</t>
  </si>
  <si>
    <t>Question 7:  If a plastics company made an investment in robots to palletize the plastic carts after they were made for $2.6 million, that resulted in profits of $400,000 per year for 8 years, what rate of return did the company make on its investment? (one decimal, without a % sign, xx.x)</t>
  </si>
  <si>
    <t xml:space="preserve">8) How many surgeries would you need to break even between the two methods?  </t>
  </si>
  <si>
    <t>9)  If you were going to do 700 of the surgeries which method would have a lower cost?</t>
  </si>
  <si>
    <t xml:space="preserve">Questions 8 &amp; 9: A hospital's surgical center has two ways to do surgery for a certain procedure.  Method 1 is the traditional medical procedure, with a variable cost of $80 per surgery, with a fixed cost of $10,000.   Method 2 is using a robot, where the variable cost is $50 per surgery, with a fixed cost of $25,000. </t>
  </si>
  <si>
    <t>Cost:</t>
  </si>
  <si>
    <t>Product</t>
  </si>
  <si>
    <t>Period</t>
  </si>
  <si>
    <t>Machine configuration labor</t>
  </si>
  <si>
    <t>Materials for manufacturing the part</t>
  </si>
  <si>
    <t>Materials for packing and shipping the part</t>
  </si>
  <si>
    <t>Packing and shipping labor</t>
  </si>
  <si>
    <t>Quality Inspector salary</t>
  </si>
  <si>
    <t>Manufacturing plant utilities</t>
  </si>
  <si>
    <t>Headquarter's internet and phone bill</t>
  </si>
  <si>
    <t>The Chief Operating Officer's  salary</t>
  </si>
  <si>
    <t>Assistant to the Chief Operating Officer's salary</t>
  </si>
  <si>
    <t>NUVASIVE,INC.</t>
  </si>
  <si>
    <t xml:space="preserve">NUVASIVE,INC. CONSOLIDATED BALANCE SHEETS </t>
  </si>
  <si>
    <t>CONSOLIDATED STATEMENTS OF OPERATIONS</t>
  </si>
  <si>
    <t>(in thousands,except par value data)</t>
  </si>
  <si>
    <t>(in thousands, except per share amounts)</t>
  </si>
  <si>
    <t xml:space="preserve">December 31, </t>
  </si>
  <si>
    <t>Year Ended December31,</t>
  </si>
  <si>
    <t>ASSETS</t>
  </si>
  <si>
    <t>Net sales:</t>
  </si>
  <si>
    <t>Current assets:</t>
  </si>
  <si>
    <t>Products</t>
  </si>
  <si>
    <t>Cash and cash equivalents</t>
  </si>
  <si>
    <t>Services</t>
  </si>
  <si>
    <t>Short-term marketable securities</t>
  </si>
  <si>
    <t>—</t>
  </si>
  <si>
    <t>Total net sales</t>
  </si>
  <si>
    <t>Accounts receivable, net of allowances of $21,064 and$ 20,631,respectively</t>
  </si>
  <si>
    <t>Cost of sales (excluding below amortization of intangible assets):</t>
  </si>
  <si>
    <t>Inventory,net</t>
  </si>
  <si>
    <t>Prepaid income taxes</t>
  </si>
  <si>
    <t>Prepaid expenses and other current assets</t>
  </si>
  <si>
    <t>Total cost of sales</t>
  </si>
  <si>
    <t>Total current assets</t>
  </si>
  <si>
    <t>Gross profit</t>
  </si>
  <si>
    <t>Property and equipment, net</t>
  </si>
  <si>
    <t>Operating expenses:</t>
  </si>
  <si>
    <t>Intangible assets, net</t>
  </si>
  <si>
    <t>Selling, general and administrative</t>
  </si>
  <si>
    <t>Goodwill</t>
  </si>
  <si>
    <t>Research and development</t>
  </si>
  <si>
    <t>Operating lease right-of-use assets</t>
  </si>
  <si>
    <t>Amortization of intangible assets</t>
  </si>
  <si>
    <t>Deferred tax assets</t>
  </si>
  <si>
    <t>Purchase of in-process research and development</t>
  </si>
  <si>
    <t>Restricted cash and investments</t>
  </si>
  <si>
    <t>Business transition costs</t>
  </si>
  <si>
    <t>Other assets</t>
  </si>
  <si>
    <t>Total operating expenses</t>
  </si>
  <si>
    <t>Total assets</t>
  </si>
  <si>
    <t>Interest and other expense, net:</t>
  </si>
  <si>
    <t>LIABILITIES AND EQUITY</t>
  </si>
  <si>
    <t>Interest income</t>
  </si>
  <si>
    <t>Current liabilities:</t>
  </si>
  <si>
    <t>Interest expense</t>
  </si>
  <si>
    <t>Accounts payable and accrued liabilities</t>
  </si>
  <si>
    <t>Other expense, net</t>
  </si>
  <si>
    <t>Contingent consideration liabilities</t>
  </si>
  <si>
    <t>Total interest and other expense, net</t>
  </si>
  <si>
    <t>Accrued payroll and related expenses</t>
  </si>
  <si>
    <t>(Loss) income before income taxes</t>
  </si>
  <si>
    <t>Operating lease liabilities</t>
  </si>
  <si>
    <t>Income tax (expense) benefit</t>
  </si>
  <si>
    <t>Income tax liabilities</t>
  </si>
  <si>
    <t>Consolidated net (loss) income</t>
  </si>
  <si>
    <t>Senior convertible notes</t>
  </si>
  <si>
    <t>Total current liabilities</t>
  </si>
  <si>
    <t>Net (loss) income per share:</t>
  </si>
  <si>
    <t>Long-term senior convertible notes</t>
  </si>
  <si>
    <t>Basic</t>
  </si>
  <si>
    <t>Deferred tax liabilities</t>
  </si>
  <si>
    <t>Diluted</t>
  </si>
  <si>
    <t>Weighted average shares outstanding:</t>
  </si>
  <si>
    <t>Other long-term liabilities</t>
  </si>
  <si>
    <t>Commitments and contingencies</t>
  </si>
  <si>
    <t>Redeemable equity component of senior convertible notes</t>
  </si>
  <si>
    <t>See accompanying notes to Consolidated Financial Statements.</t>
  </si>
  <si>
    <t>Stockholders’equity:</t>
  </si>
  <si>
    <t>Preferredstock, $0.001 par value; 5,000 shares authorized, none outstanding</t>
  </si>
  <si>
    <t>Commonstock, $0.001 par value; 150,000 shares authorized at December 31,2021 and</t>
  </si>
  <si>
    <t>December 31, 2020; 58,469 shares issued and 51,769 outstanding at December 31,</t>
  </si>
  <si>
    <t>2021; 57,945 shares issued and 51,376 outstanding at December 31,2020</t>
  </si>
  <si>
    <t>Additional paid-in capital</t>
  </si>
  <si>
    <t>Accumulated other comprehensive loss</t>
  </si>
  <si>
    <t>Retained earnings</t>
  </si>
  <si>
    <t>Treasury stock at cost; 6,700 shares and 6,569 shares at December31,2021 and</t>
  </si>
  <si>
    <t>December 31,2020, respectively</t>
  </si>
  <si>
    <t>Total equity</t>
  </si>
  <si>
    <t>Total liabilities and equity</t>
  </si>
  <si>
    <t>https://ir.nuvasive.com/financial-information/annual-reports</t>
  </si>
  <si>
    <t>(a)</t>
  </si>
  <si>
    <t>Sales Revenue</t>
  </si>
  <si>
    <t>Net Income</t>
  </si>
  <si>
    <t>(b)</t>
  </si>
  <si>
    <t>COGS</t>
  </si>
  <si>
    <t xml:space="preserve">(c) </t>
  </si>
  <si>
    <t>Total Liabilities</t>
  </si>
  <si>
    <t>Total Assets</t>
  </si>
  <si>
    <t>Debt Ratio</t>
  </si>
  <si>
    <t>(d)</t>
  </si>
  <si>
    <t>Current Assets</t>
  </si>
  <si>
    <t>Current Liabilities</t>
  </si>
  <si>
    <t>Inventory</t>
  </si>
  <si>
    <t>Quick Ratio</t>
  </si>
  <si>
    <t>1)  Construct a cash flow diagram, upload it to the question (this may be drawn by hand)</t>
  </si>
  <si>
    <t>2) Calculate the Net Present Value for the cash flows at 12% compounding interest</t>
  </si>
  <si>
    <t>Net Margin Ratio</t>
  </si>
  <si>
    <t>Gross Margin Ratio</t>
  </si>
  <si>
    <t>Q13)  Would you invest in this company?</t>
  </si>
  <si>
    <t>a) Yes, even though it has been losing money and has a negative net margin ratio, the debt ratio is reasonable, the gross margin ratio is fairly high, and quick ratio is strong</t>
  </si>
  <si>
    <t>b) No, they lost money, and their net margin ratio is negative, even though the debt ratio is reasonable, the gross margin ratio is fairly high, and quick ratio is strong</t>
  </si>
  <si>
    <t>Equation Type</t>
  </si>
  <si>
    <t>Accounting Formulas for Engineering Economics</t>
  </si>
  <si>
    <t>Basic Accounting Equation</t>
  </si>
  <si>
    <t>Assets = Liabilities + Equity</t>
  </si>
  <si>
    <t>Definition</t>
  </si>
  <si>
    <t>Current Assets = Cash + Cash Equivalents + Accounts Receivable + Inventory + Prepaid Items</t>
  </si>
  <si>
    <t>Current Liabilities = Accounts Payable + Wages Payable + Taxes Payable + Other Payable</t>
  </si>
  <si>
    <t>Common Shareholder Equity = Common Stock + Retained Earnings + Additional Paid in Capital</t>
  </si>
  <si>
    <t>Debt</t>
  </si>
  <si>
    <t>Debt Ratio = Total Liabilities/Total Assets</t>
  </si>
  <si>
    <t>Liquidity (Can I pay my bills)</t>
  </si>
  <si>
    <t>Quick Ratio (Liquidity) =(Current Assets - Inventory)/Current Liabilities</t>
  </si>
  <si>
    <t>Profitability</t>
  </si>
  <si>
    <t>Return on Common Equity = Net Income/AVERAGE Shareholder Equity</t>
  </si>
  <si>
    <t>Return on Total Assets = [Net Income + Interest Expense (1-Tax Rate)]/AVERAGE Total Assets</t>
  </si>
  <si>
    <t>Gross Margin Ratio = (Sales Revenue - Cost of Goods Sold)/Sales Revenue</t>
  </si>
  <si>
    <t>Net Margin Ratio = Net Income/Sales Revenue</t>
  </si>
  <si>
    <t>Asset Management</t>
  </si>
  <si>
    <t>Inventory Turnover Ratio (Mfg) = Cost of Goods Sold/AVERAGE  Inventory Balance</t>
  </si>
  <si>
    <t>Market Analysis</t>
  </si>
  <si>
    <t>Earnings per Share (EPS) = Net Income-Preferred Stock Dividends/Common Shares Outstanding</t>
  </si>
  <si>
    <t>Question 10: A new banking process for closing loan will have a first cost of $250,000 with annual costs of $40,000. Additional revenues associated with the new process is expected to be $100,000 per year. What is the payback period at (a) i = 0% and (b) i = 12% per year? (to one decimal, xx.x)</t>
  </si>
  <si>
    <t>Question 5:  When you finish school (consider that time 0), if you would have student loans of $50,000, and the government would let you NOT pay on the loans for 10 years, but interest accrues, how much would the loans be if they have an annual interest rate of 4%?</t>
  </si>
  <si>
    <t>Changeover of equipment labor</t>
  </si>
  <si>
    <t>Question 11: The Chief Operating Officer at the company you work for makes $400,000 annually.  He spends several days negotiating a deal for your company, where you will be the exclusive manufacturer for a specific part that an automotive company requires.  The machine used to manufacture this part will require 1 hour of downtime and two employees to configure the machine before each run.  The materials required for manufacturing this part are the same materials used for other parts made by your company and are in stock at the factory.  As the part is manufactured, it will need to be wrapped and packed for shipping.  Prior to shipping, a Quality Inspector will check 2% of the parts from each run.  Changeover of equipment occurs with each new product change.
Identify which costs are product costs (which costs contribute to COGS) and which costs are period costs.</t>
  </si>
  <si>
    <t xml:space="preserve">Question 12:  Find the following for Nuvasive, a medical device manufacturer for the 12 month period ending December 31, 2021:  
(a) net margin ratio
(b) gross margin ratio
(c) debt ratio
(d) quick ratio </t>
  </si>
  <si>
    <t>Q 15) Upload your Excel file to show your work for full credit (up to 20% will be deducted from your total score if work is not shown). Name the file: LastName_FirstName_Exam 1</t>
  </si>
  <si>
    <t>I verify that I have neither given nor received help from anyone for this exam, nor discussed it during the exam, or with others who might have taken the exam early or late, or searched on the internet for materials or exam questions or answers.</t>
  </si>
  <si>
    <t>I agree and affirm</t>
  </si>
  <si>
    <t xml:space="preserve">I disagree </t>
  </si>
  <si>
    <t>Question 14</t>
  </si>
  <si>
    <t xml:space="preserve"> </t>
  </si>
  <si>
    <t>n</t>
  </si>
  <si>
    <t>FV</t>
  </si>
  <si>
    <t>i</t>
  </si>
  <si>
    <t>PMT</t>
  </si>
  <si>
    <t>PV</t>
  </si>
  <si>
    <t>A</t>
  </si>
  <si>
    <t>VC1</t>
  </si>
  <si>
    <t>FC1</t>
  </si>
  <si>
    <t>VC2</t>
  </si>
  <si>
    <t>FC2</t>
  </si>
  <si>
    <t>Break Even</t>
  </si>
  <si>
    <t>700 1</t>
  </si>
  <si>
    <t>700 2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</si>
</sst>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
    <numFmt numFmtId="166" formatCode="0.0"/>
    <numFmt numFmtId="167" formatCode="_(* #,##0.0_);_(* \(#,##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8">
    <xf numFmtId="0" fontId="0" fillId="0" borderId="0" xfId="0"/>
    <xf numFmtId="0" fontId="3" fillId="0" borderId="0" xfId="0" applyFont="1" applyAlignment="1">
      <alignment horizontal="center" wrapText="1"/>
    </xf>
    <xf numFmtId="0" fontId="0" fillId="0" borderId="0" xfId="0" applyAlignment="1">
      <alignment wrapText="1"/>
    </xf>
    <xf numFmtId="3" fontId="0" fillId="0" borderId="0" xfId="0" applyNumberFormat="1"/>
    <xf numFmtId="6" fontId="0" fillId="0" borderId="0" xfId="0" applyNumberFormat="1"/>
    <xf numFmtId="164" fontId="0" fillId="0" borderId="0" xfId="2" applyNumberFormat="1" applyFont="1"/>
    <xf numFmtId="9" fontId="0" fillId="0" borderId="0" xfId="0" applyNumberFormat="1"/>
    <xf numFmtId="8" fontId="0" fillId="0" borderId="0" xfId="0" applyNumberFormat="1"/>
    <xf numFmtId="165" fontId="0" fillId="0" borderId="0" xfId="0" applyNumberFormat="1"/>
    <xf numFmtId="43" fontId="0" fillId="0" borderId="0" xfId="1" applyFont="1"/>
    <xf numFmtId="166" fontId="0" fillId="0" borderId="0" xfId="0" applyNumberFormat="1"/>
    <xf numFmtId="167" fontId="0" fillId="0" borderId="0" xfId="1" applyNumberFormat="1" applyFont="1"/>
    <xf numFmtId="0" fontId="2" fillId="0" borderId="0" xfId="0" applyFont="1"/>
    <xf numFmtId="0" fontId="2" fillId="0" borderId="0" xfId="0" applyFont="1" applyAlignment="1"/>
    <xf numFmtId="0" fontId="0" fillId="0" borderId="0" xfId="0" applyAlignment="1"/>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0" borderId="2" xfId="0" applyBorder="1"/>
    <xf numFmtId="0" fontId="2" fillId="0" borderId="0" xfId="0" applyFont="1" applyAlignment="1">
      <alignment horizontal="center" vertical="center"/>
    </xf>
    <xf numFmtId="3" fontId="0" fillId="0" borderId="1" xfId="0" applyNumberFormat="1" applyBorder="1"/>
    <xf numFmtId="3" fontId="0" fillId="0" borderId="2" xfId="0" applyNumberFormat="1" applyBorder="1"/>
    <xf numFmtId="37" fontId="0" fillId="0" borderId="1" xfId="0" applyNumberFormat="1" applyBorder="1"/>
    <xf numFmtId="6" fontId="0" fillId="0" borderId="3" xfId="0" applyNumberFormat="1" applyBorder="1"/>
    <xf numFmtId="37" fontId="0" fillId="0" borderId="0" xfId="0" applyNumberFormat="1"/>
    <xf numFmtId="0" fontId="0" fillId="0" borderId="1" xfId="0" applyBorder="1" applyAlignment="1">
      <alignment horizontal="right"/>
    </xf>
    <xf numFmtId="7" fontId="0" fillId="0" borderId="4" xfId="0" applyNumberFormat="1" applyBorder="1"/>
    <xf numFmtId="3" fontId="0" fillId="0" borderId="4" xfId="0" applyNumberFormat="1" applyBorder="1"/>
    <xf numFmtId="3" fontId="0" fillId="0" borderId="3" xfId="0" applyNumberFormat="1" applyBorder="1"/>
    <xf numFmtId="6" fontId="0" fillId="0" borderId="5" xfId="0" applyNumberFormat="1" applyBorder="1"/>
    <xf numFmtId="0" fontId="0" fillId="0" borderId="0" xfId="0" applyAlignment="1">
      <alignment horizontal="left" wrapText="1"/>
    </xf>
    <xf numFmtId="0" fontId="2" fillId="0" borderId="0" xfId="0" applyFont="1" applyAlignment="1">
      <alignment horizontal="center" vertical="center" wrapText="1"/>
    </xf>
    <xf numFmtId="0" fontId="0" fillId="2" borderId="6" xfId="0" applyFill="1" applyBorder="1"/>
    <xf numFmtId="3" fontId="0" fillId="3" borderId="6" xfId="0" applyNumberFormat="1" applyFill="1" applyBorder="1"/>
    <xf numFmtId="0" fontId="0" fillId="0" borderId="0" xfId="0" applyAlignment="1">
      <alignment horizontal="center" wrapText="1"/>
    </xf>
    <xf numFmtId="0" fontId="4" fillId="0" borderId="0" xfId="0" applyFont="1" applyAlignment="1">
      <alignment horizontal="center"/>
    </xf>
    <xf numFmtId="0" fontId="4" fillId="0" borderId="0" xfId="0" applyFont="1"/>
    <xf numFmtId="0" fontId="0" fillId="0" borderId="6" xfId="0" applyBorder="1" applyAlignment="1">
      <alignment horizontal="center"/>
    </xf>
    <xf numFmtId="0" fontId="0" fillId="0" borderId="7" xfId="0" applyBorder="1"/>
    <xf numFmtId="0" fontId="0" fillId="0" borderId="6" xfId="0" applyBorder="1"/>
    <xf numFmtId="0" fontId="0" fillId="0" borderId="1" xfId="0" applyBorder="1" applyAlignment="1">
      <alignment horizontal="center"/>
    </xf>
    <xf numFmtId="0" fontId="0" fillId="0" borderId="0" xfId="0" applyAlignment="1">
      <alignment horizontal="center"/>
    </xf>
    <xf numFmtId="2" fontId="0" fillId="0" borderId="0" xfId="0" applyNumberFormat="1"/>
    <xf numFmtId="9" fontId="0" fillId="0" borderId="0" xfId="3" applyFont="1"/>
    <xf numFmtId="44" fontId="0" fillId="0" borderId="0" xfId="2" applyFont="1"/>
    <xf numFmtId="0" fontId="0" fillId="0" borderId="0" xfId="3" applyNumberFormat="1" applyFont="1"/>
    <xf numFmtId="0" fontId="0" fillId="0" borderId="0" xfId="0" applyNumberFormat="1"/>
    <xf numFmtId="6" fontId="0" fillId="0" borderId="0" xfId="0" applyNumberForma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84D4A-130C-485A-99BD-BD19E7520B64}">
  <dimension ref="A1:A7"/>
  <sheetViews>
    <sheetView workbookViewId="0">
      <selection activeCell="B7" sqref="B7"/>
    </sheetView>
  </sheetViews>
  <sheetFormatPr defaultRowHeight="15" x14ac:dyDescent="0.25"/>
  <cols>
    <col min="1" max="1" width="81.5703125" customWidth="1"/>
  </cols>
  <sheetData>
    <row r="1" spans="1:1" ht="91.5" customHeight="1" x14ac:dyDescent="0.25">
      <c r="A1" s="1" t="s">
        <v>0</v>
      </c>
    </row>
    <row r="3" spans="1:1" x14ac:dyDescent="0.25">
      <c r="A3" t="s">
        <v>113</v>
      </c>
    </row>
    <row r="4" spans="1:1" x14ac:dyDescent="0.25">
      <c r="A4" t="s">
        <v>114</v>
      </c>
    </row>
    <row r="7" spans="1:1" x14ac:dyDescent="0.25">
      <c r="A7" t="s">
        <v>151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7CAE7-E2CF-4EA1-995C-58DD1BB6EF4B}">
  <dimension ref="A1:D13"/>
  <sheetViews>
    <sheetView workbookViewId="0">
      <selection activeCell="C5" sqref="C5"/>
    </sheetView>
  </sheetViews>
  <sheetFormatPr defaultRowHeight="15" x14ac:dyDescent="0.25"/>
  <cols>
    <col min="1" max="1" width="68.5703125" customWidth="1"/>
  </cols>
  <sheetData>
    <row r="1" spans="1:4" ht="210" x14ac:dyDescent="0.25">
      <c r="A1" s="2" t="s">
        <v>144</v>
      </c>
    </row>
    <row r="3" spans="1:4" x14ac:dyDescent="0.25">
      <c r="A3" s="15" t="s">
        <v>8</v>
      </c>
      <c r="B3" s="12" t="s">
        <v>9</v>
      </c>
      <c r="C3" s="12" t="s">
        <v>10</v>
      </c>
      <c r="D3" s="13"/>
    </row>
    <row r="4" spans="1:4" x14ac:dyDescent="0.25">
      <c r="A4" s="16" t="s">
        <v>18</v>
      </c>
      <c r="B4" s="17"/>
      <c r="C4" s="47">
        <v>400000</v>
      </c>
      <c r="D4" s="14"/>
    </row>
    <row r="5" spans="1:4" x14ac:dyDescent="0.25">
      <c r="A5" s="16" t="s">
        <v>19</v>
      </c>
      <c r="B5" s="17"/>
      <c r="C5" s="17"/>
      <c r="D5" s="14"/>
    </row>
    <row r="6" spans="1:4" x14ac:dyDescent="0.25">
      <c r="A6" s="16" t="s">
        <v>11</v>
      </c>
      <c r="B6" s="17"/>
      <c r="C6" s="17"/>
      <c r="D6" s="14"/>
    </row>
    <row r="7" spans="1:4" x14ac:dyDescent="0.25">
      <c r="A7" s="16" t="s">
        <v>12</v>
      </c>
      <c r="B7" s="17"/>
      <c r="C7" s="17"/>
      <c r="D7" s="14"/>
    </row>
    <row r="8" spans="1:4" x14ac:dyDescent="0.25">
      <c r="A8" s="16" t="s">
        <v>13</v>
      </c>
      <c r="B8" s="17"/>
      <c r="C8" s="17"/>
      <c r="D8" s="14"/>
    </row>
    <row r="9" spans="1:4" x14ac:dyDescent="0.25">
      <c r="A9" s="16" t="s">
        <v>14</v>
      </c>
      <c r="B9" s="17"/>
      <c r="C9" s="17"/>
      <c r="D9" s="14"/>
    </row>
    <row r="10" spans="1:4" x14ac:dyDescent="0.25">
      <c r="A10" s="16" t="s">
        <v>15</v>
      </c>
      <c r="B10" s="17"/>
      <c r="C10" s="17"/>
      <c r="D10" s="14"/>
    </row>
    <row r="11" spans="1:4" x14ac:dyDescent="0.25">
      <c r="A11" s="16" t="s">
        <v>16</v>
      </c>
      <c r="B11" s="17"/>
      <c r="C11" s="17"/>
      <c r="D11" s="14"/>
    </row>
    <row r="12" spans="1:4" x14ac:dyDescent="0.25">
      <c r="A12" s="16" t="s">
        <v>17</v>
      </c>
      <c r="B12" s="17"/>
      <c r="C12" s="17"/>
      <c r="D12" s="14"/>
    </row>
    <row r="13" spans="1:4" x14ac:dyDescent="0.25">
      <c r="A13" s="16" t="s">
        <v>143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2505-C9AE-4746-A4CE-CD6E5EC2F8BD}">
  <dimension ref="A1:O55"/>
  <sheetViews>
    <sheetView workbookViewId="0">
      <selection activeCell="H26" sqref="H26"/>
    </sheetView>
  </sheetViews>
  <sheetFormatPr defaultRowHeight="15" x14ac:dyDescent="0.25"/>
  <cols>
    <col min="1" max="1" width="50.7109375" customWidth="1"/>
    <col min="3" max="3" width="21" customWidth="1"/>
    <col min="7" max="7" width="29.85546875" customWidth="1"/>
    <col min="8" max="8" width="36.42578125" customWidth="1"/>
    <col min="9" max="9" width="12.42578125" customWidth="1"/>
    <col min="11" max="11" width="12.42578125" customWidth="1"/>
    <col min="13" max="13" width="35.140625" customWidth="1"/>
    <col min="14" max="14" width="16.140625" customWidth="1"/>
    <col min="15" max="15" width="16.28515625" customWidth="1"/>
  </cols>
  <sheetData>
    <row r="1" spans="1:15" ht="105" x14ac:dyDescent="0.25">
      <c r="A1" s="2" t="s">
        <v>145</v>
      </c>
      <c r="H1" s="41" t="s">
        <v>20</v>
      </c>
      <c r="I1" s="41"/>
      <c r="J1" s="41"/>
      <c r="K1" s="41"/>
      <c r="M1" s="41" t="s">
        <v>21</v>
      </c>
      <c r="N1" s="41"/>
      <c r="O1" s="41"/>
    </row>
    <row r="2" spans="1:15" x14ac:dyDescent="0.25">
      <c r="A2" t="s">
        <v>117</v>
      </c>
      <c r="H2" s="41" t="s">
        <v>22</v>
      </c>
      <c r="I2" s="41"/>
      <c r="J2" s="41"/>
      <c r="K2" s="41"/>
      <c r="M2" s="41" t="s">
        <v>23</v>
      </c>
      <c r="N2" s="41"/>
      <c r="O2" s="41"/>
    </row>
    <row r="3" spans="1:15" x14ac:dyDescent="0.25">
      <c r="B3" t="s">
        <v>99</v>
      </c>
      <c r="C3" t="s">
        <v>100</v>
      </c>
      <c r="D3" s="33">
        <f>I10</f>
        <v>1138988</v>
      </c>
      <c r="H3" s="41" t="s">
        <v>24</v>
      </c>
      <c r="I3" s="41"/>
      <c r="J3" s="41"/>
      <c r="K3" s="41"/>
    </row>
    <row r="4" spans="1:15" ht="60" x14ac:dyDescent="0.25">
      <c r="A4" s="34" t="s">
        <v>118</v>
      </c>
      <c r="C4" t="s">
        <v>101</v>
      </c>
      <c r="D4" s="33">
        <f>I28</f>
        <v>-58384</v>
      </c>
      <c r="N4" s="40" t="s">
        <v>25</v>
      </c>
      <c r="O4" s="40"/>
    </row>
    <row r="5" spans="1:15" ht="60" x14ac:dyDescent="0.25">
      <c r="A5" s="2" t="s">
        <v>119</v>
      </c>
      <c r="C5" t="s">
        <v>115</v>
      </c>
      <c r="D5" s="32">
        <f>D4/D3</f>
        <v>-5.1259539169859557E-2</v>
      </c>
      <c r="I5" s="40" t="s">
        <v>26</v>
      </c>
      <c r="J5" s="40"/>
      <c r="K5" s="40"/>
      <c r="N5" s="18">
        <v>2021</v>
      </c>
      <c r="O5" s="18">
        <v>2020</v>
      </c>
    </row>
    <row r="6" spans="1:15" x14ac:dyDescent="0.25">
      <c r="I6" s="18">
        <v>2021</v>
      </c>
      <c r="J6" s="18">
        <v>2020</v>
      </c>
      <c r="K6" s="18">
        <v>2019</v>
      </c>
      <c r="M6" s="19" t="s">
        <v>27</v>
      </c>
    </row>
    <row r="7" spans="1:15" x14ac:dyDescent="0.25">
      <c r="B7" t="s">
        <v>102</v>
      </c>
      <c r="C7" t="s">
        <v>100</v>
      </c>
      <c r="D7" s="33">
        <f>I10</f>
        <v>1138988</v>
      </c>
      <c r="H7" s="2" t="s">
        <v>28</v>
      </c>
      <c r="M7" s="2" t="s">
        <v>29</v>
      </c>
    </row>
    <row r="8" spans="1:15" x14ac:dyDescent="0.25">
      <c r="C8" t="s">
        <v>103</v>
      </c>
      <c r="D8" s="33">
        <f>I14</f>
        <v>322278</v>
      </c>
      <c r="H8" s="30" t="s">
        <v>30</v>
      </c>
      <c r="I8" s="4">
        <v>1034612</v>
      </c>
      <c r="J8" s="4">
        <v>950189</v>
      </c>
      <c r="K8" s="4">
        <v>1044569</v>
      </c>
      <c r="M8" s="30" t="s">
        <v>31</v>
      </c>
      <c r="N8" s="4">
        <v>246091</v>
      </c>
      <c r="O8" s="4">
        <v>856869</v>
      </c>
    </row>
    <row r="9" spans="1:15" x14ac:dyDescent="0.25">
      <c r="C9" t="s">
        <v>116</v>
      </c>
      <c r="D9" s="32">
        <f>(D7-D8)/D7</f>
        <v>0.71704881877596605</v>
      </c>
      <c r="H9" s="30" t="s">
        <v>32</v>
      </c>
      <c r="I9" s="20">
        <v>104376</v>
      </c>
      <c r="J9" s="20">
        <v>100393</v>
      </c>
      <c r="K9" s="20">
        <v>123501</v>
      </c>
      <c r="M9" s="30" t="s">
        <v>33</v>
      </c>
      <c r="N9" t="s">
        <v>34</v>
      </c>
      <c r="O9" s="3">
        <v>173145</v>
      </c>
    </row>
    <row r="10" spans="1:15" ht="45" x14ac:dyDescent="0.25">
      <c r="H10" s="30" t="s">
        <v>35</v>
      </c>
      <c r="I10" s="3">
        <v>1138988</v>
      </c>
      <c r="J10" s="3">
        <v>1050582</v>
      </c>
      <c r="K10" s="3">
        <v>1168070</v>
      </c>
      <c r="M10" s="30" t="s">
        <v>36</v>
      </c>
      <c r="N10" s="3">
        <v>214398</v>
      </c>
      <c r="O10" s="3">
        <v>207071</v>
      </c>
    </row>
    <row r="11" spans="1:15" ht="30" x14ac:dyDescent="0.25">
      <c r="B11" t="s">
        <v>104</v>
      </c>
      <c r="C11" t="s">
        <v>105</v>
      </c>
      <c r="D11" s="33">
        <f>N50</f>
        <v>2154075</v>
      </c>
      <c r="H11" s="2" t="s">
        <v>37</v>
      </c>
      <c r="M11" s="30" t="s">
        <v>38</v>
      </c>
      <c r="N11" s="3">
        <v>315845</v>
      </c>
      <c r="O11" s="3">
        <v>300623</v>
      </c>
    </row>
    <row r="12" spans="1:15" x14ac:dyDescent="0.25">
      <c r="C12" t="s">
        <v>106</v>
      </c>
      <c r="D12" s="33">
        <f>N22</f>
        <v>2154075</v>
      </c>
      <c r="H12" s="30" t="s">
        <v>30</v>
      </c>
      <c r="I12" s="3">
        <v>245569</v>
      </c>
      <c r="J12" s="3">
        <v>247809</v>
      </c>
      <c r="K12" s="3">
        <v>232474</v>
      </c>
      <c r="M12" s="30" t="s">
        <v>39</v>
      </c>
      <c r="N12" s="3">
        <v>5425</v>
      </c>
      <c r="O12" s="3">
        <v>4727</v>
      </c>
    </row>
    <row r="13" spans="1:15" ht="30" x14ac:dyDescent="0.25">
      <c r="C13" t="s">
        <v>107</v>
      </c>
      <c r="D13" s="32">
        <f>D11/D12</f>
        <v>1</v>
      </c>
      <c r="H13" s="30" t="s">
        <v>32</v>
      </c>
      <c r="I13" s="20">
        <v>76709</v>
      </c>
      <c r="J13" s="20">
        <v>73822</v>
      </c>
      <c r="K13" s="20">
        <v>79883</v>
      </c>
      <c r="M13" s="30" t="s">
        <v>40</v>
      </c>
      <c r="N13" s="20">
        <v>20665</v>
      </c>
      <c r="O13" s="20">
        <v>19749</v>
      </c>
    </row>
    <row r="14" spans="1:15" x14ac:dyDescent="0.25">
      <c r="H14" s="30" t="s">
        <v>41</v>
      </c>
      <c r="I14" s="21">
        <v>322278</v>
      </c>
      <c r="J14" s="21">
        <v>321631</v>
      </c>
      <c r="K14" s="21">
        <v>312357</v>
      </c>
      <c r="M14" s="30" t="s">
        <v>42</v>
      </c>
      <c r="N14" s="3">
        <v>802424</v>
      </c>
      <c r="O14" s="3">
        <v>1562184</v>
      </c>
    </row>
    <row r="15" spans="1:15" x14ac:dyDescent="0.25">
      <c r="B15" t="s">
        <v>108</v>
      </c>
      <c r="C15" t="s">
        <v>109</v>
      </c>
      <c r="D15" s="33">
        <f>N14</f>
        <v>802424</v>
      </c>
      <c r="H15" s="30" t="s">
        <v>43</v>
      </c>
      <c r="I15" s="3">
        <v>816710</v>
      </c>
      <c r="J15" s="3">
        <v>728951</v>
      </c>
      <c r="K15" s="3">
        <v>855713</v>
      </c>
      <c r="L15" s="3"/>
      <c r="M15" s="2" t="s">
        <v>44</v>
      </c>
      <c r="N15" s="3">
        <v>303664</v>
      </c>
      <c r="O15" s="3">
        <v>286369</v>
      </c>
    </row>
    <row r="16" spans="1:15" x14ac:dyDescent="0.25">
      <c r="C16" t="s">
        <v>110</v>
      </c>
      <c r="D16" s="33">
        <f>N31</f>
        <v>200891</v>
      </c>
      <c r="H16" s="2" t="s">
        <v>45</v>
      </c>
      <c r="M16" s="2" t="s">
        <v>46</v>
      </c>
      <c r="N16" s="3">
        <v>242675</v>
      </c>
      <c r="O16" s="3">
        <v>152264</v>
      </c>
    </row>
    <row r="17" spans="1:15" x14ac:dyDescent="0.25">
      <c r="C17" t="s">
        <v>111</v>
      </c>
      <c r="D17" s="33">
        <f>N11</f>
        <v>315845</v>
      </c>
      <c r="H17" s="30" t="s">
        <v>47</v>
      </c>
      <c r="I17" s="3">
        <v>610085</v>
      </c>
      <c r="J17" s="3">
        <v>547195</v>
      </c>
      <c r="K17" s="3">
        <v>611181</v>
      </c>
      <c r="M17" s="2" t="s">
        <v>48</v>
      </c>
      <c r="N17" s="3">
        <v>633467</v>
      </c>
      <c r="O17" s="3">
        <v>559553</v>
      </c>
    </row>
    <row r="18" spans="1:15" x14ac:dyDescent="0.25">
      <c r="C18" t="s">
        <v>112</v>
      </c>
      <c r="D18" s="32">
        <f>(D15-D17)/D16</f>
        <v>2.4221045243440473</v>
      </c>
      <c r="H18" s="30" t="s">
        <v>49</v>
      </c>
      <c r="I18" s="3">
        <v>92626</v>
      </c>
      <c r="J18" s="3">
        <v>79838</v>
      </c>
      <c r="K18" s="3">
        <v>72380</v>
      </c>
      <c r="M18" s="2" t="s">
        <v>50</v>
      </c>
      <c r="N18" s="3">
        <v>102987</v>
      </c>
      <c r="O18" s="3">
        <v>102270</v>
      </c>
    </row>
    <row r="19" spans="1:15" x14ac:dyDescent="0.25">
      <c r="H19" s="30" t="s">
        <v>51</v>
      </c>
      <c r="I19" s="3">
        <v>57309</v>
      </c>
      <c r="J19" s="3">
        <v>51726</v>
      </c>
      <c r="K19" s="3">
        <v>51097</v>
      </c>
      <c r="M19" s="2" t="s">
        <v>52</v>
      </c>
      <c r="N19" s="3">
        <v>48003</v>
      </c>
      <c r="O19" s="3">
        <v>15755</v>
      </c>
    </row>
    <row r="20" spans="1:15" ht="30" x14ac:dyDescent="0.25">
      <c r="H20" s="30" t="s">
        <v>53</v>
      </c>
      <c r="I20" s="16" t="s">
        <v>34</v>
      </c>
      <c r="J20" s="3">
        <v>1011</v>
      </c>
      <c r="K20" s="16" t="s">
        <v>34</v>
      </c>
      <c r="M20" s="2" t="s">
        <v>54</v>
      </c>
      <c r="N20" s="3">
        <v>1494</v>
      </c>
      <c r="O20" s="3">
        <v>1494</v>
      </c>
    </row>
    <row r="21" spans="1:15" x14ac:dyDescent="0.25">
      <c r="H21" s="30" t="s">
        <v>55</v>
      </c>
      <c r="I21" s="20">
        <v>68719</v>
      </c>
      <c r="J21" s="20">
        <v>10878</v>
      </c>
      <c r="K21" s="22">
        <v>-1995</v>
      </c>
      <c r="M21" s="2" t="s">
        <v>56</v>
      </c>
      <c r="N21" s="20">
        <v>19361</v>
      </c>
      <c r="O21" s="20">
        <v>13193</v>
      </c>
    </row>
    <row r="22" spans="1:15" ht="15.75" thickBot="1" x14ac:dyDescent="0.3">
      <c r="H22" s="30" t="s">
        <v>57</v>
      </c>
      <c r="I22" s="3">
        <v>828739</v>
      </c>
      <c r="J22" s="3">
        <v>690648</v>
      </c>
      <c r="K22" s="3">
        <v>732663</v>
      </c>
      <c r="M22" s="30" t="s">
        <v>58</v>
      </c>
      <c r="N22" s="23">
        <v>2154075</v>
      </c>
      <c r="O22" s="23">
        <v>2693082</v>
      </c>
    </row>
    <row r="23" spans="1:15" ht="16.5" thickTop="1" x14ac:dyDescent="0.25">
      <c r="A23" s="35" t="s">
        <v>120</v>
      </c>
      <c r="B23" s="36" t="s">
        <v>121</v>
      </c>
      <c r="H23" s="2" t="s">
        <v>59</v>
      </c>
      <c r="M23" s="31" t="s">
        <v>60</v>
      </c>
    </row>
    <row r="24" spans="1:15" x14ac:dyDescent="0.25">
      <c r="A24" s="37" t="s">
        <v>122</v>
      </c>
      <c r="B24" s="38" t="s">
        <v>123</v>
      </c>
      <c r="H24" s="30" t="s">
        <v>61</v>
      </c>
      <c r="I24">
        <v>160</v>
      </c>
      <c r="J24" s="3">
        <v>1472</v>
      </c>
      <c r="K24" s="3">
        <v>1917</v>
      </c>
      <c r="M24" s="2" t="s">
        <v>62</v>
      </c>
    </row>
    <row r="25" spans="1:15" ht="30" x14ac:dyDescent="0.25">
      <c r="A25" s="37" t="s">
        <v>124</v>
      </c>
      <c r="B25" s="39" t="s">
        <v>125</v>
      </c>
      <c r="H25" s="30" t="s">
        <v>63</v>
      </c>
      <c r="I25" s="24">
        <v>-21056</v>
      </c>
      <c r="J25" s="24">
        <v>-70466</v>
      </c>
      <c r="K25" s="24">
        <v>-38525</v>
      </c>
      <c r="M25" s="30" t="s">
        <v>64</v>
      </c>
      <c r="N25" s="4">
        <v>115614</v>
      </c>
      <c r="O25" s="4">
        <v>110401</v>
      </c>
    </row>
    <row r="26" spans="1:15" x14ac:dyDescent="0.25">
      <c r="A26" s="37" t="s">
        <v>124</v>
      </c>
      <c r="B26" s="39" t="s">
        <v>126</v>
      </c>
      <c r="H26" s="30" t="s">
        <v>65</v>
      </c>
      <c r="I26" s="22">
        <v>-25459</v>
      </c>
      <c r="J26" s="22">
        <v>-16854</v>
      </c>
      <c r="K26" s="22">
        <v>-5925</v>
      </c>
      <c r="M26" s="30" t="s">
        <v>66</v>
      </c>
      <c r="N26" s="3">
        <v>7986</v>
      </c>
      <c r="O26" s="3">
        <v>7289</v>
      </c>
    </row>
    <row r="27" spans="1:15" x14ac:dyDescent="0.25">
      <c r="A27" s="37" t="s">
        <v>124</v>
      </c>
      <c r="B27" s="39" t="s">
        <v>127</v>
      </c>
      <c r="H27" s="30" t="s">
        <v>67</v>
      </c>
      <c r="I27" s="22">
        <v>-46355</v>
      </c>
      <c r="J27" s="22">
        <v>-85848</v>
      </c>
      <c r="K27" s="22">
        <v>-42533</v>
      </c>
      <c r="M27" s="30" t="s">
        <v>68</v>
      </c>
      <c r="N27" s="3">
        <v>66596</v>
      </c>
      <c r="O27" s="3">
        <v>63421</v>
      </c>
    </row>
    <row r="28" spans="1:15" x14ac:dyDescent="0.25">
      <c r="A28" s="37" t="s">
        <v>128</v>
      </c>
      <c r="B28" s="39" t="s">
        <v>129</v>
      </c>
      <c r="H28" s="30" t="s">
        <v>69</v>
      </c>
      <c r="I28" s="24">
        <v>-58384</v>
      </c>
      <c r="J28" s="24">
        <v>-47545</v>
      </c>
      <c r="K28" s="3">
        <v>80517</v>
      </c>
      <c r="M28" s="30" t="s">
        <v>70</v>
      </c>
      <c r="N28" s="3">
        <v>9867</v>
      </c>
      <c r="O28" s="3">
        <v>7875</v>
      </c>
    </row>
    <row r="29" spans="1:15" x14ac:dyDescent="0.25">
      <c r="A29" s="37" t="s">
        <v>130</v>
      </c>
      <c r="B29" s="39" t="s">
        <v>131</v>
      </c>
      <c r="H29" s="2" t="s">
        <v>71</v>
      </c>
      <c r="I29" s="24">
        <v>-5702</v>
      </c>
      <c r="J29" s="24">
        <v>10392</v>
      </c>
      <c r="K29" s="24">
        <v>-15283</v>
      </c>
      <c r="M29" s="30" t="s">
        <v>72</v>
      </c>
      <c r="N29">
        <v>828</v>
      </c>
      <c r="O29" s="3">
        <v>2073</v>
      </c>
    </row>
    <row r="30" spans="1:15" x14ac:dyDescent="0.25">
      <c r="A30" s="37" t="s">
        <v>132</v>
      </c>
      <c r="B30" s="39" t="s">
        <v>133</v>
      </c>
      <c r="H30" s="30" t="s">
        <v>73</v>
      </c>
      <c r="I30" s="22">
        <v>-64086</v>
      </c>
      <c r="J30" s="22">
        <v>-37153</v>
      </c>
      <c r="K30" s="22">
        <v>65234</v>
      </c>
      <c r="M30" s="30" t="s">
        <v>74</v>
      </c>
      <c r="N30" s="25" t="s">
        <v>34</v>
      </c>
      <c r="O30" s="20">
        <v>645303</v>
      </c>
    </row>
    <row r="31" spans="1:15" x14ac:dyDescent="0.25">
      <c r="A31" s="37" t="s">
        <v>132</v>
      </c>
      <c r="B31" s="39" t="s">
        <v>134</v>
      </c>
      <c r="H31" s="2"/>
      <c r="M31" s="30" t="s">
        <v>75</v>
      </c>
      <c r="N31" s="3">
        <v>200891</v>
      </c>
      <c r="O31" s="3">
        <v>836362</v>
      </c>
    </row>
    <row r="32" spans="1:15" x14ac:dyDescent="0.25">
      <c r="A32" s="37" t="s">
        <v>132</v>
      </c>
      <c r="B32" s="39" t="s">
        <v>135</v>
      </c>
      <c r="H32" s="2" t="s">
        <v>76</v>
      </c>
      <c r="M32" s="2" t="s">
        <v>77</v>
      </c>
      <c r="N32" s="3">
        <v>884984</v>
      </c>
      <c r="O32" s="3">
        <v>766226</v>
      </c>
    </row>
    <row r="33" spans="1:15" ht="15.75" thickBot="1" x14ac:dyDescent="0.3">
      <c r="A33" s="37" t="s">
        <v>132</v>
      </c>
      <c r="B33" s="39" t="s">
        <v>136</v>
      </c>
      <c r="H33" s="30" t="s">
        <v>78</v>
      </c>
      <c r="I33" s="26">
        <v>-1.24</v>
      </c>
      <c r="J33" s="26">
        <v>-0.72</v>
      </c>
      <c r="K33" s="26">
        <v>-1.26</v>
      </c>
      <c r="M33" s="2" t="s">
        <v>79</v>
      </c>
      <c r="N33" s="3">
        <v>3049</v>
      </c>
      <c r="O33" s="3">
        <v>2807</v>
      </c>
    </row>
    <row r="34" spans="1:15" ht="16.5" thickTop="1" thickBot="1" x14ac:dyDescent="0.3">
      <c r="A34" s="37" t="s">
        <v>137</v>
      </c>
      <c r="B34" s="39" t="s">
        <v>138</v>
      </c>
      <c r="H34" s="30" t="s">
        <v>80</v>
      </c>
      <c r="I34" s="26">
        <v>-1.24</v>
      </c>
      <c r="J34" s="26">
        <v>-0.72</v>
      </c>
      <c r="K34" s="26">
        <v>-1.23</v>
      </c>
      <c r="M34" s="2" t="s">
        <v>70</v>
      </c>
      <c r="N34" s="3">
        <v>111592</v>
      </c>
      <c r="O34" s="3">
        <v>111634</v>
      </c>
    </row>
    <row r="35" spans="1:15" ht="15.75" thickTop="1" x14ac:dyDescent="0.25">
      <c r="A35" s="37" t="s">
        <v>139</v>
      </c>
      <c r="B35" s="39" t="s">
        <v>140</v>
      </c>
      <c r="H35" s="2" t="s">
        <v>81</v>
      </c>
      <c r="M35" s="2" t="s">
        <v>66</v>
      </c>
      <c r="N35" s="3">
        <v>139824</v>
      </c>
      <c r="O35" s="3">
        <v>29752</v>
      </c>
    </row>
    <row r="36" spans="1:15" ht="15.75" thickBot="1" x14ac:dyDescent="0.3">
      <c r="H36" s="30" t="s">
        <v>78</v>
      </c>
      <c r="I36" s="27">
        <v>51589</v>
      </c>
      <c r="J36" s="27">
        <v>51416</v>
      </c>
      <c r="K36" s="27">
        <v>51956</v>
      </c>
      <c r="M36" s="2" t="s">
        <v>82</v>
      </c>
      <c r="N36" s="3">
        <v>18528</v>
      </c>
      <c r="O36" s="3">
        <v>22686</v>
      </c>
    </row>
    <row r="37" spans="1:15" ht="16.5" thickTop="1" thickBot="1" x14ac:dyDescent="0.3">
      <c r="H37" s="30" t="s">
        <v>80</v>
      </c>
      <c r="I37" s="27">
        <v>51589</v>
      </c>
      <c r="J37" s="27">
        <v>51416</v>
      </c>
      <c r="K37" s="27">
        <v>53160</v>
      </c>
      <c r="M37" s="2" t="s">
        <v>83</v>
      </c>
    </row>
    <row r="38" spans="1:15" ht="30.75" thickTop="1" x14ac:dyDescent="0.25">
      <c r="H38" s="2"/>
      <c r="M38" s="2" t="s">
        <v>84</v>
      </c>
      <c r="N38" s="16" t="s">
        <v>34</v>
      </c>
      <c r="O38" s="3">
        <v>4697</v>
      </c>
    </row>
    <row r="39" spans="1:15" x14ac:dyDescent="0.25">
      <c r="H39" s="41" t="s">
        <v>85</v>
      </c>
      <c r="I39" s="41"/>
      <c r="J39" s="41"/>
      <c r="K39" s="41"/>
      <c r="M39" s="2" t="s">
        <v>86</v>
      </c>
    </row>
    <row r="40" spans="1:15" ht="45" x14ac:dyDescent="0.25">
      <c r="M40" s="30" t="s">
        <v>87</v>
      </c>
      <c r="N40" s="16" t="s">
        <v>34</v>
      </c>
      <c r="O40" s="16" t="s">
        <v>34</v>
      </c>
    </row>
    <row r="41" spans="1:15" ht="45" x14ac:dyDescent="0.25">
      <c r="M41" s="30" t="s">
        <v>88</v>
      </c>
    </row>
    <row r="42" spans="1:15" ht="45" x14ac:dyDescent="0.25">
      <c r="M42" s="30" t="s">
        <v>89</v>
      </c>
    </row>
    <row r="43" spans="1:15" ht="30" x14ac:dyDescent="0.25">
      <c r="M43" s="30" t="s">
        <v>90</v>
      </c>
      <c r="N43">
        <v>63</v>
      </c>
      <c r="O43">
        <v>62</v>
      </c>
    </row>
    <row r="44" spans="1:15" x14ac:dyDescent="0.25">
      <c r="M44" s="30" t="s">
        <v>91</v>
      </c>
      <c r="N44" s="3">
        <v>1434976</v>
      </c>
      <c r="O44" s="3">
        <v>1550001</v>
      </c>
    </row>
    <row r="45" spans="1:15" ht="30" x14ac:dyDescent="0.25">
      <c r="M45" s="30" t="s">
        <v>92</v>
      </c>
      <c r="N45" s="24">
        <v>-7792</v>
      </c>
      <c r="O45" s="24">
        <v>-7585</v>
      </c>
    </row>
    <row r="46" spans="1:15" x14ac:dyDescent="0.25">
      <c r="M46" s="30" t="s">
        <v>93</v>
      </c>
      <c r="N46" s="3">
        <v>45708</v>
      </c>
      <c r="O46" s="3">
        <v>45322</v>
      </c>
    </row>
    <row r="47" spans="1:15" ht="45" x14ac:dyDescent="0.25">
      <c r="M47" s="30" t="s">
        <v>94</v>
      </c>
    </row>
    <row r="48" spans="1:15" x14ac:dyDescent="0.25">
      <c r="M48" s="30" t="s">
        <v>95</v>
      </c>
      <c r="N48" s="22">
        <v>-677748</v>
      </c>
      <c r="O48" s="22">
        <v>-668882</v>
      </c>
    </row>
    <row r="49" spans="8:15" ht="15.75" thickBot="1" x14ac:dyDescent="0.3">
      <c r="M49" s="30" t="s">
        <v>96</v>
      </c>
      <c r="N49" s="28">
        <v>795207</v>
      </c>
      <c r="O49" s="28">
        <v>918918</v>
      </c>
    </row>
    <row r="50" spans="8:15" ht="16.5" thickTop="1" thickBot="1" x14ac:dyDescent="0.3">
      <c r="M50" s="30" t="s">
        <v>97</v>
      </c>
      <c r="N50" s="29">
        <v>2154075</v>
      </c>
      <c r="O50" s="29">
        <v>2693082</v>
      </c>
    </row>
    <row r="51" spans="8:15" ht="15.75" thickTop="1" x14ac:dyDescent="0.25"/>
    <row r="52" spans="8:15" x14ac:dyDescent="0.25">
      <c r="M52" s="17" t="s">
        <v>85</v>
      </c>
    </row>
    <row r="55" spans="8:15" x14ac:dyDescent="0.25">
      <c r="H55" t="s">
        <v>98</v>
      </c>
    </row>
  </sheetData>
  <mergeCells count="8">
    <mergeCell ref="I5:K5"/>
    <mergeCell ref="H39:K39"/>
    <mergeCell ref="H1:K1"/>
    <mergeCell ref="M1:O1"/>
    <mergeCell ref="H2:K2"/>
    <mergeCell ref="M2:O2"/>
    <mergeCell ref="H3:K3"/>
    <mergeCell ref="N4:O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F6DC9-207B-4FED-A3C2-C14EFBCB54B3}">
  <dimension ref="A1:B5"/>
  <sheetViews>
    <sheetView workbookViewId="0">
      <selection activeCell="A2" sqref="A2"/>
    </sheetView>
  </sheetViews>
  <sheetFormatPr defaultRowHeight="15" x14ac:dyDescent="0.25"/>
  <sheetData>
    <row r="1" spans="1:2" x14ac:dyDescent="0.25">
      <c r="A1" t="s">
        <v>150</v>
      </c>
    </row>
    <row r="2" spans="1:2" x14ac:dyDescent="0.25">
      <c r="B2" t="s">
        <v>147</v>
      </c>
    </row>
    <row r="4" spans="1:2" x14ac:dyDescent="0.25">
      <c r="B4" t="s">
        <v>148</v>
      </c>
    </row>
    <row r="5" spans="1:2" x14ac:dyDescent="0.25">
      <c r="B5" t="s">
        <v>149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19A1-BE1C-4759-B16A-67B23E18A79A}">
  <dimension ref="A2"/>
  <sheetViews>
    <sheetView tabSelected="1" workbookViewId="0">
      <selection activeCell="P11" sqref="P11"/>
    </sheetView>
  </sheetViews>
  <sheetFormatPr defaultRowHeight="15" x14ac:dyDescent="0.25"/>
  <sheetData>
    <row r="2" spans="1:1" x14ac:dyDescent="0.25">
      <c r="A2"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2A3EE-01E2-4482-9946-FD3CD32B3A0A}">
  <dimension ref="A1:G11"/>
  <sheetViews>
    <sheetView workbookViewId="0">
      <selection activeCell="D8" sqref="D8"/>
    </sheetView>
  </sheetViews>
  <sheetFormatPr defaultRowHeight="15" x14ac:dyDescent="0.25"/>
  <cols>
    <col min="1" max="1" width="42" customWidth="1"/>
    <col min="3" max="3" width="11.5703125" bestFit="1" customWidth="1"/>
    <col min="4" max="4" width="10.5703125" bestFit="1" customWidth="1"/>
    <col min="7" max="7" width="11.5703125" bestFit="1" customWidth="1"/>
  </cols>
  <sheetData>
    <row r="1" spans="1:7" ht="105" x14ac:dyDescent="0.25">
      <c r="A1" s="2" t="s">
        <v>1</v>
      </c>
    </row>
    <row r="3" spans="1:7" x14ac:dyDescent="0.25">
      <c r="B3" t="s">
        <v>152</v>
      </c>
      <c r="C3" s="42">
        <v>5</v>
      </c>
      <c r="G3" s="4"/>
    </row>
    <row r="4" spans="1:7" x14ac:dyDescent="0.25">
      <c r="B4" t="s">
        <v>153</v>
      </c>
      <c r="C4" s="5">
        <v>30000</v>
      </c>
      <c r="G4" s="4"/>
    </row>
    <row r="5" spans="1:7" x14ac:dyDescent="0.25">
      <c r="B5" t="s">
        <v>154</v>
      </c>
      <c r="C5" s="6">
        <v>0.08</v>
      </c>
      <c r="G5" s="4"/>
    </row>
    <row r="6" spans="1:7" x14ac:dyDescent="0.25">
      <c r="B6" t="s">
        <v>155</v>
      </c>
      <c r="C6" s="4">
        <f>PMT(C5,C3,,C4)</f>
        <v>-5113.693637005098</v>
      </c>
      <c r="D6" s="7"/>
      <c r="G6" s="4"/>
    </row>
    <row r="7" spans="1:7" x14ac:dyDescent="0.25">
      <c r="G7" s="4"/>
    </row>
    <row r="8" spans="1:7" x14ac:dyDescent="0.25">
      <c r="G8" s="4"/>
    </row>
    <row r="9" spans="1:7" x14ac:dyDescent="0.25">
      <c r="C9" s="4"/>
    </row>
    <row r="10" spans="1:7" x14ac:dyDescent="0.25">
      <c r="C10" s="7"/>
      <c r="G10" s="7"/>
    </row>
    <row r="11" spans="1:7" x14ac:dyDescent="0.25">
      <c r="G11"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1D51-55D7-47E7-937F-C374FAB5EE56}">
  <dimension ref="A1:C7"/>
  <sheetViews>
    <sheetView workbookViewId="0">
      <selection activeCell="C6" sqref="C6"/>
    </sheetView>
  </sheetViews>
  <sheetFormatPr defaultRowHeight="15" x14ac:dyDescent="0.25"/>
  <cols>
    <col min="1" max="1" width="43.42578125" customWidth="1"/>
    <col min="3" max="3" width="11.5703125" bestFit="1" customWidth="1"/>
  </cols>
  <sheetData>
    <row r="1" spans="1:3" ht="90" x14ac:dyDescent="0.25">
      <c r="A1" s="2" t="s">
        <v>2</v>
      </c>
    </row>
    <row r="3" spans="1:3" x14ac:dyDescent="0.25">
      <c r="B3" t="s">
        <v>152</v>
      </c>
      <c r="C3">
        <v>5</v>
      </c>
    </row>
    <row r="4" spans="1:3" x14ac:dyDescent="0.25">
      <c r="B4" t="s">
        <v>154</v>
      </c>
      <c r="C4" s="6">
        <v>0.1</v>
      </c>
    </row>
    <row r="5" spans="1:3" x14ac:dyDescent="0.25">
      <c r="B5" t="s">
        <v>153</v>
      </c>
      <c r="C5" s="3">
        <v>30000</v>
      </c>
    </row>
    <row r="6" spans="1:3" x14ac:dyDescent="0.25">
      <c r="B6" t="s">
        <v>156</v>
      </c>
      <c r="C6" s="7">
        <f>PV(C4,C3,,C5)</f>
        <v>-18627.63969177465</v>
      </c>
    </row>
    <row r="7" spans="1:3" x14ac:dyDescent="0.25">
      <c r="C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C8E1-C366-469D-8DAF-1818FE2EA0F8}">
  <dimension ref="A1:G23"/>
  <sheetViews>
    <sheetView workbookViewId="0">
      <selection activeCell="C6" sqref="C6"/>
    </sheetView>
  </sheetViews>
  <sheetFormatPr defaultRowHeight="15" x14ac:dyDescent="0.25"/>
  <cols>
    <col min="1" max="1" width="43.42578125" customWidth="1"/>
    <col min="3" max="3" width="11.5703125" bestFit="1" customWidth="1"/>
    <col min="7" max="7" width="11.5703125" bestFit="1" customWidth="1"/>
  </cols>
  <sheetData>
    <row r="1" spans="1:7" ht="90" x14ac:dyDescent="0.25">
      <c r="A1" s="2" t="s">
        <v>142</v>
      </c>
    </row>
    <row r="3" spans="1:7" x14ac:dyDescent="0.25">
      <c r="B3" t="s">
        <v>156</v>
      </c>
      <c r="C3" s="44">
        <v>50000</v>
      </c>
    </row>
    <row r="4" spans="1:7" x14ac:dyDescent="0.25">
      <c r="B4" t="s">
        <v>152</v>
      </c>
      <c r="C4" s="45">
        <v>10</v>
      </c>
    </row>
    <row r="5" spans="1:7" x14ac:dyDescent="0.25">
      <c r="B5" t="s">
        <v>154</v>
      </c>
      <c r="C5" s="43">
        <v>0.04</v>
      </c>
    </row>
    <row r="6" spans="1:7" x14ac:dyDescent="0.25">
      <c r="B6" t="s">
        <v>153</v>
      </c>
      <c r="C6" s="7">
        <f>FV(C5,C4,,C3)</f>
        <v>-74012.214245917232</v>
      </c>
    </row>
    <row r="7" spans="1:7" x14ac:dyDescent="0.25">
      <c r="C7" s="4"/>
    </row>
    <row r="8" spans="1:7" x14ac:dyDescent="0.25">
      <c r="C8" s="7"/>
    </row>
    <row r="9" spans="1:7" x14ac:dyDescent="0.25">
      <c r="G9" s="6"/>
    </row>
    <row r="10" spans="1:7" x14ac:dyDescent="0.25">
      <c r="C10" s="4"/>
      <c r="G10" s="4"/>
    </row>
    <row r="12" spans="1:7" x14ac:dyDescent="0.25">
      <c r="C12" s="6"/>
    </row>
    <row r="13" spans="1:7" x14ac:dyDescent="0.25">
      <c r="C13" s="7"/>
    </row>
    <row r="22" spans="7:7" x14ac:dyDescent="0.25">
      <c r="G22" s="7"/>
    </row>
    <row r="23" spans="7:7" x14ac:dyDescent="0.25">
      <c r="G2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2BB1-51A8-4215-8030-4970A59C72ED}">
  <dimension ref="A1:C14"/>
  <sheetViews>
    <sheetView workbookViewId="0">
      <selection activeCell="C7" sqref="C7"/>
    </sheetView>
  </sheetViews>
  <sheetFormatPr defaultRowHeight="15" x14ac:dyDescent="0.25"/>
  <cols>
    <col min="1" max="1" width="58" customWidth="1"/>
    <col min="3" max="3" width="10.5703125" bestFit="1" customWidth="1"/>
  </cols>
  <sheetData>
    <row r="1" spans="1:3" ht="45" x14ac:dyDescent="0.25">
      <c r="A1" s="2" t="s">
        <v>3</v>
      </c>
    </row>
    <row r="3" spans="1:3" x14ac:dyDescent="0.25">
      <c r="B3" t="s">
        <v>156</v>
      </c>
      <c r="C3" s="4">
        <v>600</v>
      </c>
    </row>
    <row r="4" spans="1:3" x14ac:dyDescent="0.25">
      <c r="B4" t="s">
        <v>157</v>
      </c>
      <c r="C4" s="4">
        <v>50</v>
      </c>
    </row>
    <row r="5" spans="1:3" x14ac:dyDescent="0.25">
      <c r="B5" t="s">
        <v>154</v>
      </c>
      <c r="C5" s="6">
        <v>0.14000000000000001</v>
      </c>
    </row>
    <row r="6" spans="1:3" x14ac:dyDescent="0.25">
      <c r="B6" t="s">
        <v>152</v>
      </c>
      <c r="C6">
        <v>6</v>
      </c>
    </row>
    <row r="7" spans="1:3" x14ac:dyDescent="0.25">
      <c r="B7" t="s">
        <v>153</v>
      </c>
      <c r="C7" s="7">
        <f>FV(C5,C6,C4,C3)</f>
        <v>-1743.7595114816013</v>
      </c>
    </row>
    <row r="13" spans="1:3" x14ac:dyDescent="0.25">
      <c r="C13" s="7"/>
    </row>
    <row r="14" spans="1:3" x14ac:dyDescent="0.25">
      <c r="C14"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EF04B-CB38-4F25-A567-62D718400D58}">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88746-A942-4945-9E3E-4FD89BE3C0A0}">
  <dimension ref="A1:C14"/>
  <sheetViews>
    <sheetView workbookViewId="0">
      <selection activeCell="C6" sqref="C6"/>
    </sheetView>
  </sheetViews>
  <sheetFormatPr defaultRowHeight="15" x14ac:dyDescent="0.25"/>
  <cols>
    <col min="1" max="1" width="58" customWidth="1"/>
    <col min="3" max="3" width="11.5703125" bestFit="1" customWidth="1"/>
  </cols>
  <sheetData>
    <row r="1" spans="1:3" ht="75" x14ac:dyDescent="0.25">
      <c r="A1" s="2" t="s">
        <v>4</v>
      </c>
    </row>
    <row r="3" spans="1:3" x14ac:dyDescent="0.25">
      <c r="B3" t="s">
        <v>156</v>
      </c>
      <c r="C3" s="4">
        <v>-2600000</v>
      </c>
    </row>
    <row r="4" spans="1:3" x14ac:dyDescent="0.25">
      <c r="B4" t="s">
        <v>157</v>
      </c>
      <c r="C4" s="4">
        <v>400000</v>
      </c>
    </row>
    <row r="5" spans="1:3" x14ac:dyDescent="0.25">
      <c r="B5" t="s">
        <v>152</v>
      </c>
      <c r="C5">
        <v>8</v>
      </c>
    </row>
    <row r="6" spans="1:3" x14ac:dyDescent="0.25">
      <c r="B6" t="s">
        <v>154</v>
      </c>
      <c r="C6" s="8">
        <f>RATE(C5,C4,C3)</f>
        <v>4.8598053666347993E-2</v>
      </c>
    </row>
    <row r="8" spans="1:3" x14ac:dyDescent="0.25">
      <c r="C8" s="8"/>
    </row>
    <row r="13" spans="1:3" x14ac:dyDescent="0.25">
      <c r="C13" s="7"/>
    </row>
    <row r="14" spans="1:3" x14ac:dyDescent="0.25">
      <c r="C14"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988A3-7C6E-4A09-81CB-15BF160A4551}">
  <dimension ref="A1:F27"/>
  <sheetViews>
    <sheetView workbookViewId="0">
      <selection activeCell="C17" sqref="C17"/>
    </sheetView>
  </sheetViews>
  <sheetFormatPr defaultRowHeight="15" x14ac:dyDescent="0.25"/>
  <cols>
    <col min="1" max="1" width="61.140625" customWidth="1"/>
    <col min="2" max="2" width="16.7109375" customWidth="1"/>
    <col min="3" max="3" width="14.5703125" customWidth="1"/>
    <col min="4" max="4" width="14.85546875" customWidth="1"/>
    <col min="5" max="5" width="16.140625" customWidth="1"/>
  </cols>
  <sheetData>
    <row r="1" spans="1:6" ht="109.5" customHeight="1" x14ac:dyDescent="0.25">
      <c r="A1" s="2" t="s">
        <v>7</v>
      </c>
    </row>
    <row r="3" spans="1:6" ht="30" x14ac:dyDescent="0.25">
      <c r="A3" s="2" t="s">
        <v>5</v>
      </c>
    </row>
    <row r="4" spans="1:6" x14ac:dyDescent="0.25">
      <c r="A4" t="s">
        <v>6</v>
      </c>
    </row>
    <row r="8" spans="1:6" x14ac:dyDescent="0.25">
      <c r="B8" t="s">
        <v>158</v>
      </c>
      <c r="C8" s="4">
        <v>80</v>
      </c>
    </row>
    <row r="9" spans="1:6" x14ac:dyDescent="0.25">
      <c r="B9" t="s">
        <v>159</v>
      </c>
      <c r="C9" s="4">
        <v>10000</v>
      </c>
      <c r="D9" s="4"/>
      <c r="F9" s="4"/>
    </row>
    <row r="10" spans="1:6" x14ac:dyDescent="0.25">
      <c r="B10" t="s">
        <v>160</v>
      </c>
      <c r="C10" s="4">
        <v>50</v>
      </c>
      <c r="D10" s="4"/>
      <c r="F10" s="4"/>
    </row>
    <row r="11" spans="1:6" x14ac:dyDescent="0.25">
      <c r="B11" t="s">
        <v>161</v>
      </c>
      <c r="C11" s="4">
        <v>25000</v>
      </c>
    </row>
    <row r="12" spans="1:6" x14ac:dyDescent="0.25">
      <c r="F12" s="9"/>
    </row>
    <row r="13" spans="1:6" x14ac:dyDescent="0.25">
      <c r="B13" t="s">
        <v>162</v>
      </c>
      <c r="C13" s="46">
        <f>(C11-C9)/(C8-C10)</f>
        <v>500</v>
      </c>
    </row>
    <row r="14" spans="1:6" x14ac:dyDescent="0.25">
      <c r="C14" s="4"/>
      <c r="D14" s="4"/>
    </row>
    <row r="15" spans="1:6" x14ac:dyDescent="0.25">
      <c r="B15" t="s">
        <v>163</v>
      </c>
      <c r="C15" s="4">
        <f>C9+(C8*700)</f>
        <v>66000</v>
      </c>
    </row>
    <row r="16" spans="1:6" x14ac:dyDescent="0.25">
      <c r="B16" t="s">
        <v>164</v>
      </c>
      <c r="C16" s="4">
        <f>C11+(C10*700)</f>
        <v>60000</v>
      </c>
    </row>
    <row r="21" spans="4:5" x14ac:dyDescent="0.25">
      <c r="D21" s="4"/>
      <c r="E21" s="4"/>
    </row>
    <row r="22" spans="4:5" x14ac:dyDescent="0.25">
      <c r="D22" s="4"/>
      <c r="E22" s="4"/>
    </row>
    <row r="23" spans="4:5" x14ac:dyDescent="0.25">
      <c r="D23" s="4"/>
      <c r="E23" s="4"/>
    </row>
    <row r="24" spans="4:5" x14ac:dyDescent="0.25">
      <c r="D24" s="4"/>
      <c r="E24" s="4"/>
    </row>
    <row r="25" spans="4:5" x14ac:dyDescent="0.25">
      <c r="D25" s="4"/>
      <c r="E25" s="4"/>
    </row>
    <row r="26" spans="4:5" x14ac:dyDescent="0.25">
      <c r="D26" s="4"/>
      <c r="E26" s="4"/>
    </row>
    <row r="27" spans="4:5" x14ac:dyDescent="0.25">
      <c r="D27" s="4"/>
      <c r="E27"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CB09-FBBF-4805-AB1D-89F59F7AA769}">
  <dimension ref="A1:E12"/>
  <sheetViews>
    <sheetView workbookViewId="0">
      <selection activeCell="B2" sqref="B2"/>
    </sheetView>
  </sheetViews>
  <sheetFormatPr defaultRowHeight="15" x14ac:dyDescent="0.25"/>
  <cols>
    <col min="1" max="1" width="47.140625" customWidth="1"/>
    <col min="2" max="2" width="21.42578125" customWidth="1"/>
    <col min="3" max="3" width="18.5703125" customWidth="1"/>
  </cols>
  <sheetData>
    <row r="1" spans="1:5" ht="90" x14ac:dyDescent="0.25">
      <c r="A1" s="2" t="s">
        <v>141</v>
      </c>
    </row>
    <row r="3" spans="1:5" x14ac:dyDescent="0.25">
      <c r="C3" s="4"/>
    </row>
    <row r="4" spans="1:5" x14ac:dyDescent="0.25">
      <c r="C4" s="4"/>
    </row>
    <row r="5" spans="1:5" x14ac:dyDescent="0.25">
      <c r="C5" s="4"/>
    </row>
    <row r="6" spans="1:5" x14ac:dyDescent="0.25">
      <c r="C6" s="4"/>
    </row>
    <row r="7" spans="1:5" x14ac:dyDescent="0.25">
      <c r="C7" s="6"/>
    </row>
    <row r="8" spans="1:5" x14ac:dyDescent="0.25">
      <c r="C8" s="6"/>
    </row>
    <row r="10" spans="1:5" x14ac:dyDescent="0.25">
      <c r="C10" s="10"/>
      <c r="E10" s="11"/>
    </row>
    <row r="12" spans="1:5" x14ac:dyDescent="0.25">
      <c r="C12"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 1 and 2</vt:lpstr>
      <vt:lpstr>Q 3</vt:lpstr>
      <vt:lpstr>Q4</vt:lpstr>
      <vt:lpstr>Q5</vt:lpstr>
      <vt:lpstr>Q6</vt:lpstr>
      <vt:lpstr>Sheet1</vt:lpstr>
      <vt:lpstr>Q7</vt:lpstr>
      <vt:lpstr>Q 8 &amp; 9</vt:lpstr>
      <vt:lpstr>Q 10</vt:lpstr>
      <vt:lpstr>Q11</vt:lpstr>
      <vt:lpstr>Q 12 and 13</vt:lpstr>
      <vt:lpstr>Q 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Furterer, Sandy</dc:creator>
  <cp:lastModifiedBy>Epic Gage</cp:lastModifiedBy>
  <dcterms:created xsi:type="dcterms:W3CDTF">2023-09-08T00:41:12Z</dcterms:created>
  <dcterms:modified xsi:type="dcterms:W3CDTF">2023-09-14T13:50:44Z</dcterms:modified>
</cp:coreProperties>
</file>