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 Gage\Documents\College-Work\Autumn 2023\Engineering Economics\Homework\"/>
    </mc:Choice>
  </mc:AlternateContent>
  <xr:revisionPtr revIDLastSave="0" documentId="13_ncr:1_{5BC7C62E-3174-46AD-9448-3035B623B509}" xr6:coauthVersionLast="47" xr6:coauthVersionMax="47" xr10:uidLastSave="{00000000-0000-0000-0000-000000000000}"/>
  <bookViews>
    <workbookView xWindow="-60" yWindow="-60" windowWidth="38520" windowHeight="21270" activeTab="1" xr2:uid="{B5B93EF8-F621-4349-9B47-D04F7EF7A99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2" i="1" l="1"/>
  <c r="C72" i="1"/>
  <c r="B74" i="1"/>
  <c r="D71" i="1"/>
  <c r="F83" i="1"/>
  <c r="E86" i="1"/>
  <c r="D82" i="1"/>
  <c r="C84" i="1"/>
  <c r="B83" i="1"/>
  <c r="B46" i="1"/>
  <c r="A45" i="1"/>
  <c r="A46" i="1" s="1"/>
  <c r="A47" i="1" s="1"/>
  <c r="A48" i="1" s="1"/>
  <c r="A49" i="1" s="1"/>
  <c r="A50" i="1" s="1"/>
  <c r="A51" i="1" s="1"/>
  <c r="P63" i="1"/>
  <c r="M63" i="1"/>
  <c r="K63" i="1"/>
  <c r="H62" i="1"/>
  <c r="E61" i="1"/>
  <c r="B63" i="1"/>
  <c r="D28" i="1"/>
  <c r="C28" i="1"/>
  <c r="B28" i="1"/>
  <c r="B16" i="1"/>
  <c r="B17" i="1" s="1"/>
  <c r="B18" i="1" s="1"/>
  <c r="B72" i="1" l="1"/>
  <c r="B47" i="1"/>
  <c r="B48" i="1" s="1"/>
  <c r="B49" i="1" s="1"/>
  <c r="B50" i="1" s="1"/>
  <c r="B51" i="1" s="1"/>
  <c r="B54" i="1" l="1"/>
</calcChain>
</file>

<file path=xl/sharedStrings.xml><?xml version="1.0" encoding="utf-8"?>
<sst xmlns="http://schemas.openxmlformats.org/spreadsheetml/2006/main" count="66" uniqueCount="27">
  <si>
    <t>Problem 1.8</t>
  </si>
  <si>
    <t>Problem 1.12</t>
  </si>
  <si>
    <t>PV</t>
  </si>
  <si>
    <t>i</t>
  </si>
  <si>
    <t>n</t>
  </si>
  <si>
    <t>PMT</t>
  </si>
  <si>
    <t>Paid</t>
  </si>
  <si>
    <t>Interest</t>
  </si>
  <si>
    <t>Problem 1.15</t>
  </si>
  <si>
    <t>Problem 1.19</t>
  </si>
  <si>
    <t>A</t>
  </si>
  <si>
    <t>?</t>
  </si>
  <si>
    <t>Problem 1.26</t>
  </si>
  <si>
    <t>FV</t>
  </si>
  <si>
    <t>FV (w/o i)</t>
  </si>
  <si>
    <t>Problem 1.28</t>
  </si>
  <si>
    <t>Jackson</t>
  </si>
  <si>
    <t>Henry</t>
  </si>
  <si>
    <t>Problem 1.42</t>
  </si>
  <si>
    <t>Year</t>
  </si>
  <si>
    <t>Cash Flow</t>
  </si>
  <si>
    <t>Simple i</t>
  </si>
  <si>
    <t>Complex i</t>
  </si>
  <si>
    <t>Problem 1.50</t>
  </si>
  <si>
    <t>P</t>
  </si>
  <si>
    <t>F</t>
  </si>
  <si>
    <t>problem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</si>
</sst>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6" formatCode="&quot;$&quot;#,##0.0_);[Red]\(&quot;$&quot;#,##0.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3" applyNumberFormat="0" applyFont="0" applyAlignment="0" applyProtection="0"/>
  </cellStyleXfs>
  <cellXfs count="17">
    <xf numFmtId="0" fontId="0" fillId="0" borderId="0" xfId="0"/>
    <xf numFmtId="8" fontId="0" fillId="0" borderId="0" xfId="0" applyNumberFormat="1"/>
    <xf numFmtId="0" fontId="5" fillId="5" borderId="2" xfId="4"/>
    <xf numFmtId="6" fontId="5" fillId="5" borderId="2" xfId="4" applyNumberFormat="1"/>
    <xf numFmtId="9" fontId="5" fillId="5" borderId="2" xfId="4" applyNumberFormat="1"/>
    <xf numFmtId="8" fontId="5" fillId="5" borderId="2" xfId="4" applyNumberFormat="1"/>
    <xf numFmtId="0" fontId="2" fillId="2" borderId="2" xfId="1" applyBorder="1"/>
    <xf numFmtId="6" fontId="2" fillId="2" borderId="2" xfId="1" applyNumberFormat="1" applyBorder="1"/>
    <xf numFmtId="9" fontId="2" fillId="2" borderId="2" xfId="1" applyNumberFormat="1" applyBorder="1"/>
    <xf numFmtId="0" fontId="0" fillId="6" borderId="3" xfId="5" applyFont="1"/>
    <xf numFmtId="8" fontId="2" fillId="2" borderId="2" xfId="1" applyNumberFormat="1" applyBorder="1"/>
    <xf numFmtId="0" fontId="4" fillId="4" borderId="1" xfId="3"/>
    <xf numFmtId="0" fontId="5" fillId="5" borderId="2" xfId="4" applyNumberFormat="1"/>
    <xf numFmtId="10" fontId="2" fillId="2" borderId="2" xfId="1" applyNumberFormat="1" applyBorder="1"/>
    <xf numFmtId="166" fontId="2" fillId="2" borderId="2" xfId="1" applyNumberFormat="1" applyBorder="1"/>
    <xf numFmtId="0" fontId="3" fillId="3" borderId="2" xfId="2" applyBorder="1"/>
    <xf numFmtId="10" fontId="5" fillId="5" borderId="2" xfId="4" applyNumberFormat="1"/>
  </cellXfs>
  <cellStyles count="6">
    <cellStyle name="Bad" xfId="2" builtinId="27"/>
    <cellStyle name="Check Cell" xfId="4" builtinId="23"/>
    <cellStyle name="Good" xfId="1" builtinId="26"/>
    <cellStyle name="Input" xfId="3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Sheet1!$A$81:$A$86</c:f>
              <c:strCache>
                <c:ptCount val="6"/>
                <c:pt idx="0">
                  <c:v>problem #</c:v>
                </c:pt>
                <c:pt idx="1">
                  <c:v>P</c:v>
                </c:pt>
                <c:pt idx="2">
                  <c:v>F</c:v>
                </c:pt>
                <c:pt idx="3">
                  <c:v>A</c:v>
                </c:pt>
                <c:pt idx="4">
                  <c:v>i</c:v>
                </c:pt>
                <c:pt idx="5">
                  <c:v>n</c:v>
                </c:pt>
              </c:strCache>
            </c:strRef>
          </c:cat>
          <c:val>
            <c:numRef>
              <c:f>Sheet1!$B$81:$B$86</c:f>
              <c:numCache>
                <c:formatCode>"$"#,##0_);[Red]\("$"#,##0\)</c:formatCode>
                <c:ptCount val="6"/>
                <c:pt idx="0" formatCode="General">
                  <c:v>1</c:v>
                </c:pt>
                <c:pt idx="1">
                  <c:v>8000</c:v>
                </c:pt>
                <c:pt idx="2" formatCode="&quot;$&quot;#,##0.00_);[Red]\(&quot;$&quot;#,##0.00\)">
                  <c:v>-60731.08737591184</c:v>
                </c:pt>
                <c:pt idx="3">
                  <c:v>3000</c:v>
                </c:pt>
                <c:pt idx="4" formatCode="0%">
                  <c:v>0.08</c:v>
                </c:pt>
                <c:pt idx="5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EB-418C-90CF-65CBBE1CE62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Sheet1!$A$81:$A$86</c:f>
              <c:strCache>
                <c:ptCount val="6"/>
                <c:pt idx="0">
                  <c:v>problem #</c:v>
                </c:pt>
                <c:pt idx="1">
                  <c:v>P</c:v>
                </c:pt>
                <c:pt idx="2">
                  <c:v>F</c:v>
                </c:pt>
                <c:pt idx="3">
                  <c:v>A</c:v>
                </c:pt>
                <c:pt idx="4">
                  <c:v>i</c:v>
                </c:pt>
                <c:pt idx="5">
                  <c:v>n</c:v>
                </c:pt>
              </c:strCache>
            </c:strRef>
          </c:cat>
          <c:val>
            <c:numRef>
              <c:f>Sheet1!$C$81:$C$86</c:f>
              <c:numCache>
                <c:formatCode>"$"#,##0_);[Red]\("$"#,##0\)</c:formatCode>
                <c:ptCount val="6"/>
                <c:pt idx="0" formatCode="General">
                  <c:v>2</c:v>
                </c:pt>
                <c:pt idx="1">
                  <c:v>-16000</c:v>
                </c:pt>
                <c:pt idx="3" formatCode="&quot;$&quot;#,##0.00_);[Red]\(&quot;$&quot;#,##0.00\)">
                  <c:v>2142.0604806345709</c:v>
                </c:pt>
                <c:pt idx="4" formatCode="0%">
                  <c:v>0.12</c:v>
                </c:pt>
                <c:pt idx="5" formatCode="General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EB-418C-90CF-65CBBE1CE628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Sheet1!$A$81:$A$86</c:f>
              <c:strCache>
                <c:ptCount val="6"/>
                <c:pt idx="0">
                  <c:v>problem #</c:v>
                </c:pt>
                <c:pt idx="1">
                  <c:v>P</c:v>
                </c:pt>
                <c:pt idx="2">
                  <c:v>F</c:v>
                </c:pt>
                <c:pt idx="3">
                  <c:v>A</c:v>
                </c:pt>
                <c:pt idx="4">
                  <c:v>i</c:v>
                </c:pt>
                <c:pt idx="5">
                  <c:v>n</c:v>
                </c:pt>
              </c:strCache>
            </c:strRef>
          </c:cat>
          <c:val>
            <c:numRef>
              <c:f>Sheet1!$D$81:$D$86</c:f>
              <c:numCache>
                <c:formatCode>"$"#,##0.00_);[Red]\("$"#,##0.00\)</c:formatCode>
                <c:ptCount val="6"/>
                <c:pt idx="0" formatCode="General">
                  <c:v>3</c:v>
                </c:pt>
                <c:pt idx="1">
                  <c:v>-8225.4112546421184</c:v>
                </c:pt>
                <c:pt idx="2" formatCode="&quot;$&quot;#,##0_);[Red]\(&quot;$&quot;#,##0\)">
                  <c:v>600</c:v>
                </c:pt>
                <c:pt idx="3" formatCode="&quot;$&quot;#,##0_);[Red]\(&quot;$&quot;#,##0\)">
                  <c:v>1000</c:v>
                </c:pt>
                <c:pt idx="4" formatCode="0%">
                  <c:v>0.09</c:v>
                </c:pt>
                <c:pt idx="5" formatCode="General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EB-418C-90CF-65CBBE1CE628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Sheet1!$A$81:$A$86</c:f>
              <c:strCache>
                <c:ptCount val="6"/>
                <c:pt idx="0">
                  <c:v>problem #</c:v>
                </c:pt>
                <c:pt idx="1">
                  <c:v>P</c:v>
                </c:pt>
                <c:pt idx="2">
                  <c:v>F</c:v>
                </c:pt>
                <c:pt idx="3">
                  <c:v>A</c:v>
                </c:pt>
                <c:pt idx="4">
                  <c:v>i</c:v>
                </c:pt>
                <c:pt idx="5">
                  <c:v>n</c:v>
                </c:pt>
              </c:strCache>
            </c:strRef>
          </c:cat>
          <c:val>
            <c:numRef>
              <c:f>Sheet1!$E$81:$E$86</c:f>
              <c:numCache>
                <c:formatCode>General</c:formatCode>
                <c:ptCount val="6"/>
                <c:pt idx="0">
                  <c:v>4</c:v>
                </c:pt>
                <c:pt idx="2" formatCode="&quot;$&quot;#,##0_);[Red]\(&quot;$&quot;#,##0\)">
                  <c:v>12000</c:v>
                </c:pt>
                <c:pt idx="3" formatCode="&quot;$&quot;#,##0_);[Red]\(&quot;$&quot;#,##0\)">
                  <c:v>-290</c:v>
                </c:pt>
                <c:pt idx="4" formatCode="0%">
                  <c:v>0.1</c:v>
                </c:pt>
                <c:pt idx="5">
                  <c:v>17.171832844288875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EB-418C-90CF-65CBBE1CE628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Sheet1!$A$81:$A$86</c:f>
              <c:strCache>
                <c:ptCount val="6"/>
                <c:pt idx="0">
                  <c:v>problem #</c:v>
                </c:pt>
                <c:pt idx="1">
                  <c:v>P</c:v>
                </c:pt>
                <c:pt idx="2">
                  <c:v>F</c:v>
                </c:pt>
                <c:pt idx="3">
                  <c:v>A</c:v>
                </c:pt>
                <c:pt idx="4">
                  <c:v>i</c:v>
                </c:pt>
                <c:pt idx="5">
                  <c:v>n</c:v>
                </c:pt>
              </c:strCache>
            </c:strRef>
          </c:cat>
          <c:val>
            <c:numRef>
              <c:f>Sheet1!$F$81:$F$86</c:f>
              <c:numCache>
                <c:formatCode>"$"#,##0_);[Red]\("$"#,##0\)</c:formatCode>
                <c:ptCount val="6"/>
                <c:pt idx="0" formatCode="General">
                  <c:v>5</c:v>
                </c:pt>
                <c:pt idx="1">
                  <c:v>-2000</c:v>
                </c:pt>
                <c:pt idx="2" formatCode="&quot;$&quot;#,##0.00_);[Red]\(&quot;$&quot;#,##0.00\)">
                  <c:v>-210.25250000000142</c:v>
                </c:pt>
                <c:pt idx="3">
                  <c:v>500</c:v>
                </c:pt>
                <c:pt idx="4" formatCode="0%">
                  <c:v>0.05</c:v>
                </c:pt>
                <c:pt idx="5" formatCode="General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EB-418C-90CF-65CBBE1CE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7670287"/>
        <c:axId val="1547670703"/>
      </c:barChart>
      <c:catAx>
        <c:axId val="154767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670703"/>
        <c:crosses val="autoZero"/>
        <c:auto val="1"/>
        <c:lblAlgn val="ctr"/>
        <c:lblOffset val="100"/>
        <c:noMultiLvlLbl val="0"/>
      </c:catAx>
      <c:valAx>
        <c:axId val="154767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67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</a:t>
            </a:r>
            <a:r>
              <a:rPr lang="en-US" baseline="0"/>
              <a:t> Per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Sheet1!$A$44:$A$51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Sheet1!$B$44:$B$51</c:f>
              <c:numCache>
                <c:formatCode>"$"#,##0_);[Red]\("$"#,##0\)</c:formatCode>
                <c:ptCount val="8"/>
                <c:pt idx="0">
                  <c:v>-20000</c:v>
                </c:pt>
                <c:pt idx="1">
                  <c:v>3500</c:v>
                </c:pt>
                <c:pt idx="2">
                  <c:v>3780</c:v>
                </c:pt>
                <c:pt idx="3">
                  <c:v>4082.4</c:v>
                </c:pt>
                <c:pt idx="4">
                  <c:v>4408.9920000000002</c:v>
                </c:pt>
                <c:pt idx="5">
                  <c:v>4761.7113600000002</c:v>
                </c:pt>
                <c:pt idx="6">
                  <c:v>5142.6482688000006</c:v>
                </c:pt>
                <c:pt idx="7">
                  <c:v>5554.0601303040003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0-444F-AA82-1A30A16CD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2554223"/>
        <c:axId val="1542538831"/>
      </c:barChart>
      <c:catAx>
        <c:axId val="154255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38831"/>
        <c:crosses val="autoZero"/>
        <c:auto val="1"/>
        <c:lblAlgn val="ctr"/>
        <c:lblOffset val="100"/>
        <c:noMultiLvlLbl val="0"/>
      </c:catAx>
      <c:valAx>
        <c:axId val="154253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5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FC1A9C-0307-42DB-93D7-D6A75C548D8A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28AA9F-0D5F-4B6C-8B93-A017DA63AC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714375</xdr:colOff>
      <xdr:row>39</xdr:row>
      <xdr:rowOff>185737</xdr:rowOff>
    </xdr:from>
    <xdr:to>
      <xdr:col>10</xdr:col>
      <xdr:colOff>180975</xdr:colOff>
      <xdr:row>53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8CC7BD-D568-4C56-93A4-7D9874F32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CE63-5EAE-4CCE-8315-78A7231271F3}">
  <dimension ref="A1:P87"/>
  <sheetViews>
    <sheetView tabSelected="1" topLeftCell="A37" workbookViewId="0">
      <selection activeCell="D72" sqref="D72"/>
    </sheetView>
  </sheetViews>
  <sheetFormatPr defaultRowHeight="15" x14ac:dyDescent="0.25"/>
  <cols>
    <col min="1" max="1" width="9.7109375" customWidth="1"/>
    <col min="2" max="2" width="14.28515625" bestFit="1" customWidth="1"/>
    <col min="3" max="3" width="11.85546875" bestFit="1" customWidth="1"/>
    <col min="4" max="5" width="10.85546875" bestFit="1" customWidth="1"/>
    <col min="8" max="8" width="9.85546875" bestFit="1" customWidth="1"/>
  </cols>
  <sheetData>
    <row r="1" spans="1:2" x14ac:dyDescent="0.25">
      <c r="A1" s="9" t="s">
        <v>0</v>
      </c>
      <c r="B1" s="9"/>
    </row>
    <row r="10" spans="1:2" x14ac:dyDescent="0.25">
      <c r="A10" s="9" t="s">
        <v>1</v>
      </c>
      <c r="B10" s="9"/>
    </row>
    <row r="11" spans="1:2" ht="15.75" thickBot="1" x14ac:dyDescent="0.3"/>
    <row r="12" spans="1:2" ht="16.5" thickTop="1" thickBot="1" x14ac:dyDescent="0.3">
      <c r="A12" s="2" t="s">
        <v>2</v>
      </c>
      <c r="B12" s="3">
        <v>-1600000</v>
      </c>
    </row>
    <row r="13" spans="1:2" ht="16.5" thickTop="1" thickBot="1" x14ac:dyDescent="0.3">
      <c r="A13" s="2" t="s">
        <v>3</v>
      </c>
      <c r="B13" s="4">
        <v>0.1</v>
      </c>
    </row>
    <row r="14" spans="1:2" ht="16.5" thickTop="1" thickBot="1" x14ac:dyDescent="0.3">
      <c r="A14" s="2" t="s">
        <v>4</v>
      </c>
      <c r="B14" s="2">
        <v>2</v>
      </c>
    </row>
    <row r="15" spans="1:2" ht="16.5" thickTop="1" thickBot="1" x14ac:dyDescent="0.3">
      <c r="A15" s="2"/>
      <c r="B15" s="2"/>
    </row>
    <row r="16" spans="1:2" ht="16.5" thickTop="1" thickBot="1" x14ac:dyDescent="0.3">
      <c r="A16" s="2" t="s">
        <v>5</v>
      </c>
      <c r="B16" s="5">
        <f>PMT(B13,B14,B12)</f>
        <v>921904.76190476201</v>
      </c>
    </row>
    <row r="17" spans="1:4" ht="16.5" thickTop="1" thickBot="1" x14ac:dyDescent="0.3">
      <c r="A17" s="2" t="s">
        <v>6</v>
      </c>
      <c r="B17" s="3">
        <f>$B16*B14</f>
        <v>1843809.523809524</v>
      </c>
    </row>
    <row r="18" spans="1:4" ht="16.5" thickTop="1" thickBot="1" x14ac:dyDescent="0.3">
      <c r="A18" s="2" t="s">
        <v>7</v>
      </c>
      <c r="B18" s="3">
        <f>B17+B12</f>
        <v>243809.52380952402</v>
      </c>
    </row>
    <row r="19" spans="1:4" ht="15.75" thickTop="1" x14ac:dyDescent="0.25"/>
    <row r="22" spans="1:4" x14ac:dyDescent="0.25">
      <c r="A22" s="9" t="s">
        <v>8</v>
      </c>
      <c r="B22" s="9"/>
    </row>
    <row r="23" spans="1:4" ht="15.75" thickBot="1" x14ac:dyDescent="0.3"/>
    <row r="24" spans="1:4" ht="16.5" thickTop="1" thickBot="1" x14ac:dyDescent="0.3">
      <c r="A24" s="2" t="s">
        <v>4</v>
      </c>
      <c r="B24" s="2">
        <v>1</v>
      </c>
      <c r="C24" s="6">
        <v>1</v>
      </c>
      <c r="D24" s="2">
        <v>1</v>
      </c>
    </row>
    <row r="25" spans="1:4" ht="16.5" thickTop="1" thickBot="1" x14ac:dyDescent="0.3">
      <c r="A25" s="2" t="s">
        <v>2</v>
      </c>
      <c r="B25" s="3">
        <v>-12500</v>
      </c>
      <c r="C25" s="7">
        <v>-56000</v>
      </c>
      <c r="D25" s="3">
        <v>-95000</v>
      </c>
    </row>
    <row r="26" spans="1:4" ht="16.5" thickTop="1" thickBot="1" x14ac:dyDescent="0.3">
      <c r="A26" s="2" t="s">
        <v>5</v>
      </c>
      <c r="B26" s="3">
        <v>1125</v>
      </c>
      <c r="C26" s="7">
        <v>6160</v>
      </c>
      <c r="D26" s="3">
        <v>7600</v>
      </c>
    </row>
    <row r="27" spans="1:4" ht="16.5" thickTop="1" thickBot="1" x14ac:dyDescent="0.3">
      <c r="A27" s="2"/>
      <c r="B27" s="2"/>
      <c r="C27" s="6"/>
      <c r="D27" s="2"/>
    </row>
    <row r="28" spans="1:4" ht="16.5" thickTop="1" thickBot="1" x14ac:dyDescent="0.3">
      <c r="A28" s="2" t="s">
        <v>7</v>
      </c>
      <c r="B28" s="4">
        <f>1+RATE(B24,B26,B25)</f>
        <v>8.9999999999999969E-2</v>
      </c>
      <c r="C28" s="8">
        <f t="shared" ref="C28:D28" si="0">1+RATE(C24,C26,C25)</f>
        <v>0.10999999999999999</v>
      </c>
      <c r="D28" s="4">
        <f>1+RATE(D24,D26,D25)</f>
        <v>7.999999999999996E-2</v>
      </c>
    </row>
    <row r="29" spans="1:4" ht="15.75" thickTop="1" x14ac:dyDescent="0.25"/>
    <row r="32" spans="1:4" x14ac:dyDescent="0.25">
      <c r="A32" s="9" t="s">
        <v>9</v>
      </c>
      <c r="B32" s="9"/>
    </row>
    <row r="33" spans="1:2" ht="15.75" thickBot="1" x14ac:dyDescent="0.3"/>
    <row r="34" spans="1:2" ht="16.5" thickTop="1" thickBot="1" x14ac:dyDescent="0.3">
      <c r="A34" s="2" t="s">
        <v>2</v>
      </c>
      <c r="B34" s="3">
        <v>-2400000</v>
      </c>
    </row>
    <row r="35" spans="1:2" ht="16.5" thickTop="1" thickBot="1" x14ac:dyDescent="0.3">
      <c r="A35" s="2" t="s">
        <v>10</v>
      </c>
      <c r="B35" s="3">
        <v>760000</v>
      </c>
    </row>
    <row r="36" spans="1:2" ht="16.5" thickTop="1" thickBot="1" x14ac:dyDescent="0.3">
      <c r="A36" s="2" t="s">
        <v>4</v>
      </c>
      <c r="B36" s="2">
        <v>5</v>
      </c>
    </row>
    <row r="37" spans="1:2" ht="16.5" thickTop="1" thickBot="1" x14ac:dyDescent="0.3">
      <c r="A37" s="2" t="s">
        <v>3</v>
      </c>
      <c r="B37" s="2" t="s">
        <v>11</v>
      </c>
    </row>
    <row r="38" spans="1:2" ht="15.75" thickTop="1" x14ac:dyDescent="0.25"/>
    <row r="41" spans="1:2" x14ac:dyDescent="0.25">
      <c r="A41" s="9" t="s">
        <v>12</v>
      </c>
      <c r="B41" s="9"/>
    </row>
    <row r="42" spans="1:2" ht="15.75" thickBot="1" x14ac:dyDescent="0.3"/>
    <row r="43" spans="1:2" ht="16.5" thickTop="1" thickBot="1" x14ac:dyDescent="0.3">
      <c r="A43" s="2" t="s">
        <v>19</v>
      </c>
      <c r="B43" s="2" t="s">
        <v>20</v>
      </c>
    </row>
    <row r="44" spans="1:2" ht="16.5" thickTop="1" thickBot="1" x14ac:dyDescent="0.3">
      <c r="A44" s="2">
        <v>0</v>
      </c>
      <c r="B44" s="3">
        <v>-20000</v>
      </c>
    </row>
    <row r="45" spans="1:2" ht="16.5" thickTop="1" thickBot="1" x14ac:dyDescent="0.3">
      <c r="A45" s="2">
        <f>1+A44</f>
        <v>1</v>
      </c>
      <c r="B45" s="3">
        <v>3500</v>
      </c>
    </row>
    <row r="46" spans="1:2" ht="16.5" thickTop="1" thickBot="1" x14ac:dyDescent="0.3">
      <c r="A46" s="2">
        <f t="shared" ref="A46:A51" si="1">1+A45</f>
        <v>2</v>
      </c>
      <c r="B46" s="3">
        <f>B45+(B45*$B$52)</f>
        <v>3780</v>
      </c>
    </row>
    <row r="47" spans="1:2" ht="16.5" thickTop="1" thickBot="1" x14ac:dyDescent="0.3">
      <c r="A47" s="2">
        <f t="shared" si="1"/>
        <v>3</v>
      </c>
      <c r="B47" s="3">
        <f t="shared" ref="B47:B51" si="2">B46+(B46*$B$52)</f>
        <v>4082.4</v>
      </c>
    </row>
    <row r="48" spans="1:2" ht="16.5" thickTop="1" thickBot="1" x14ac:dyDescent="0.3">
      <c r="A48" s="2">
        <f t="shared" si="1"/>
        <v>4</v>
      </c>
      <c r="B48" s="3">
        <f t="shared" si="2"/>
        <v>4408.9920000000002</v>
      </c>
    </row>
    <row r="49" spans="1:16" ht="16.5" thickTop="1" thickBot="1" x14ac:dyDescent="0.3">
      <c r="A49" s="2">
        <f t="shared" si="1"/>
        <v>5</v>
      </c>
      <c r="B49" s="3">
        <f t="shared" si="2"/>
        <v>4761.7113600000002</v>
      </c>
    </row>
    <row r="50" spans="1:16" ht="16.5" thickTop="1" thickBot="1" x14ac:dyDescent="0.3">
      <c r="A50" s="2">
        <f t="shared" si="1"/>
        <v>6</v>
      </c>
      <c r="B50" s="3">
        <f t="shared" si="2"/>
        <v>5142.6482688000006</v>
      </c>
    </row>
    <row r="51" spans="1:16" ht="16.5" thickTop="1" thickBot="1" x14ac:dyDescent="0.3">
      <c r="A51" s="2">
        <f t="shared" si="1"/>
        <v>7</v>
      </c>
      <c r="B51" s="3">
        <f t="shared" si="2"/>
        <v>5554.0601303040003</v>
      </c>
    </row>
    <row r="52" spans="1:16" ht="16.5" thickTop="1" thickBot="1" x14ac:dyDescent="0.3">
      <c r="A52" s="2" t="s">
        <v>3</v>
      </c>
      <c r="B52" s="4">
        <v>0.08</v>
      </c>
    </row>
    <row r="53" spans="1:16" ht="16.5" thickTop="1" thickBot="1" x14ac:dyDescent="0.3">
      <c r="A53" s="2" t="s">
        <v>4</v>
      </c>
      <c r="B53" s="12">
        <v>7</v>
      </c>
    </row>
    <row r="54" spans="1:16" ht="16.5" thickTop="1" thickBot="1" x14ac:dyDescent="0.3">
      <c r="A54" s="6" t="s">
        <v>13</v>
      </c>
      <c r="B54" s="10">
        <f>SUM(B44:B51)</f>
        <v>11229.811759104001</v>
      </c>
    </row>
    <row r="55" spans="1:16" ht="16.5" thickTop="1" thickBot="1" x14ac:dyDescent="0.3">
      <c r="A55" s="2" t="s">
        <v>14</v>
      </c>
      <c r="B55" s="3">
        <v>0</v>
      </c>
    </row>
    <row r="56" spans="1:16" ht="15.75" thickTop="1" x14ac:dyDescent="0.25"/>
    <row r="59" spans="1:16" x14ac:dyDescent="0.25">
      <c r="A59" s="9" t="s">
        <v>15</v>
      </c>
      <c r="B59" s="9"/>
    </row>
    <row r="60" spans="1:16" ht="15.75" thickBot="1" x14ac:dyDescent="0.3">
      <c r="J60" s="11" t="s">
        <v>16</v>
      </c>
      <c r="L60" s="11" t="s">
        <v>17</v>
      </c>
    </row>
    <row r="61" spans="1:16" ht="16.5" thickTop="1" thickBot="1" x14ac:dyDescent="0.3">
      <c r="A61" s="2" t="s">
        <v>13</v>
      </c>
      <c r="B61" s="3">
        <v>5000</v>
      </c>
      <c r="D61" s="6" t="s">
        <v>13</v>
      </c>
      <c r="E61" s="10">
        <f>-FV(E63,E64,,E62)</f>
        <v>29120</v>
      </c>
      <c r="G61" s="2" t="s">
        <v>13</v>
      </c>
      <c r="H61" s="3">
        <v>28000</v>
      </c>
      <c r="J61" s="2" t="s">
        <v>5</v>
      </c>
      <c r="K61" s="3">
        <v>2750</v>
      </c>
      <c r="L61" s="2" t="s">
        <v>5</v>
      </c>
      <c r="M61" s="3">
        <v>2295</v>
      </c>
      <c r="O61" s="2" t="s">
        <v>13</v>
      </c>
      <c r="P61" s="3">
        <v>75000</v>
      </c>
    </row>
    <row r="62" spans="1:16" ht="16.5" thickTop="1" thickBot="1" x14ac:dyDescent="0.3">
      <c r="A62" s="2" t="s">
        <v>2</v>
      </c>
      <c r="B62" s="3">
        <v>4275</v>
      </c>
      <c r="D62" s="2" t="s">
        <v>2</v>
      </c>
      <c r="E62" s="3">
        <v>28000</v>
      </c>
      <c r="G62" s="6" t="s">
        <v>2</v>
      </c>
      <c r="H62" s="14">
        <f>-PV(H63,H64,,H61)</f>
        <v>26923.076923076922</v>
      </c>
      <c r="J62" s="2" t="s">
        <v>2</v>
      </c>
      <c r="K62" s="3">
        <v>-20000</v>
      </c>
      <c r="L62" s="2" t="s">
        <v>2</v>
      </c>
      <c r="M62" s="3">
        <v>-15000</v>
      </c>
      <c r="O62" s="2" t="s">
        <v>2</v>
      </c>
      <c r="P62" s="3">
        <v>81000</v>
      </c>
    </row>
    <row r="63" spans="1:16" ht="16.5" thickTop="1" thickBot="1" x14ac:dyDescent="0.3">
      <c r="A63" s="6" t="s">
        <v>3</v>
      </c>
      <c r="B63" s="13">
        <f>(B61-B62)/B62</f>
        <v>0.16959064327485379</v>
      </c>
      <c r="D63" s="2" t="s">
        <v>3</v>
      </c>
      <c r="E63" s="4">
        <v>0.04</v>
      </c>
      <c r="G63" s="2" t="s">
        <v>3</v>
      </c>
      <c r="H63" s="4">
        <v>0.04</v>
      </c>
      <c r="J63" s="6" t="s">
        <v>3</v>
      </c>
      <c r="K63" s="13">
        <f>1+RATE(K64,K61,K62)</f>
        <v>0.13749999999999996</v>
      </c>
      <c r="L63" s="6" t="s">
        <v>3</v>
      </c>
      <c r="M63" s="13">
        <f>1+RATE(M64,M61,M62)</f>
        <v>0.15300000000000002</v>
      </c>
      <c r="O63" s="6" t="s">
        <v>3</v>
      </c>
      <c r="P63" s="13">
        <f>-RATE(P64,,-P62,P61)</f>
        <v>7.4074074074074056E-2</v>
      </c>
    </row>
    <row r="64" spans="1:16" ht="16.5" thickTop="1" thickBot="1" x14ac:dyDescent="0.3">
      <c r="A64" s="2" t="s">
        <v>4</v>
      </c>
      <c r="B64" s="2">
        <v>1</v>
      </c>
      <c r="D64" s="2" t="s">
        <v>4</v>
      </c>
      <c r="E64" s="2">
        <v>1</v>
      </c>
      <c r="G64" s="2" t="s">
        <v>4</v>
      </c>
      <c r="H64" s="2">
        <v>1</v>
      </c>
      <c r="J64" s="2" t="s">
        <v>4</v>
      </c>
      <c r="K64" s="2">
        <v>1</v>
      </c>
      <c r="L64" s="2" t="s">
        <v>4</v>
      </c>
      <c r="M64" s="2">
        <v>1</v>
      </c>
      <c r="O64" s="2" t="s">
        <v>4</v>
      </c>
      <c r="P64" s="2">
        <v>1</v>
      </c>
    </row>
    <row r="65" spans="1:5" ht="15.75" thickTop="1" x14ac:dyDescent="0.25"/>
    <row r="68" spans="1:5" x14ac:dyDescent="0.25">
      <c r="A68" s="9" t="s">
        <v>18</v>
      </c>
      <c r="B68" s="9"/>
    </row>
    <row r="69" spans="1:5" ht="15.75" thickBot="1" x14ac:dyDescent="0.3"/>
    <row r="70" spans="1:5" ht="16.5" thickTop="1" thickBot="1" x14ac:dyDescent="0.3">
      <c r="A70" s="2" t="s">
        <v>2</v>
      </c>
      <c r="B70" s="3">
        <v>-2000000</v>
      </c>
      <c r="C70" s="2"/>
      <c r="D70" s="2"/>
    </row>
    <row r="71" spans="1:5" ht="16.5" thickTop="1" thickBot="1" x14ac:dyDescent="0.3">
      <c r="A71" s="2" t="s">
        <v>22</v>
      </c>
      <c r="B71" s="3">
        <v>2800000</v>
      </c>
      <c r="C71" s="3">
        <v>800000</v>
      </c>
      <c r="D71" s="16">
        <f>RATE(B73,,B70,B71)</f>
        <v>8.7757305937283744E-2</v>
      </c>
      <c r="E71" s="1"/>
    </row>
    <row r="72" spans="1:5" ht="16.5" thickTop="1" thickBot="1" x14ac:dyDescent="0.3">
      <c r="A72" s="2" t="s">
        <v>21</v>
      </c>
      <c r="B72" s="3">
        <f>C72-B70</f>
        <v>2702058.4474982698</v>
      </c>
      <c r="C72" s="3">
        <f>-B70*B74*B73</f>
        <v>702058.44749826996</v>
      </c>
      <c r="D72" s="16">
        <f>RATE(B73,,B70,B72)</f>
        <v>7.8117724026364438E-2</v>
      </c>
    </row>
    <row r="73" spans="1:5" ht="16.5" thickTop="1" thickBot="1" x14ac:dyDescent="0.3">
      <c r="A73" s="2" t="s">
        <v>4</v>
      </c>
      <c r="B73" s="2">
        <v>4</v>
      </c>
      <c r="C73" s="2"/>
      <c r="D73" s="2"/>
    </row>
    <row r="74" spans="1:5" ht="16.5" thickTop="1" thickBot="1" x14ac:dyDescent="0.3">
      <c r="A74" s="2" t="s">
        <v>3</v>
      </c>
      <c r="B74" s="4">
        <f>RATE(B73,,B70,B71)</f>
        <v>8.7757305937283744E-2</v>
      </c>
      <c r="C74" s="2"/>
      <c r="D74" s="2"/>
    </row>
    <row r="75" spans="1:5" ht="16.5" thickTop="1" thickBot="1" x14ac:dyDescent="0.3">
      <c r="A75" s="2"/>
      <c r="B75" s="4"/>
      <c r="C75" s="2"/>
      <c r="D75" s="2"/>
    </row>
    <row r="76" spans="1:5" ht="15.75" thickTop="1" x14ac:dyDescent="0.25"/>
    <row r="79" spans="1:5" x14ac:dyDescent="0.25">
      <c r="A79" s="9" t="s">
        <v>23</v>
      </c>
      <c r="B79" s="9"/>
    </row>
    <row r="80" spans="1:5" ht="15.75" thickBot="1" x14ac:dyDescent="0.3"/>
    <row r="81" spans="1:6" ht="16.5" thickTop="1" thickBot="1" x14ac:dyDescent="0.3">
      <c r="A81" s="2" t="s">
        <v>26</v>
      </c>
      <c r="B81" s="2">
        <v>1</v>
      </c>
      <c r="C81" s="2">
        <v>2</v>
      </c>
      <c r="D81" s="2">
        <v>3</v>
      </c>
      <c r="E81" s="2">
        <v>4</v>
      </c>
      <c r="F81" s="2">
        <v>5</v>
      </c>
    </row>
    <row r="82" spans="1:6" ht="16.5" thickTop="1" thickBot="1" x14ac:dyDescent="0.3">
      <c r="A82" s="2" t="s">
        <v>24</v>
      </c>
      <c r="B82" s="3">
        <v>8000</v>
      </c>
      <c r="C82" s="3">
        <v>-16000</v>
      </c>
      <c r="D82" s="10">
        <f>PV(D85,D86,D84,D83)</f>
        <v>-8225.4112546421184</v>
      </c>
      <c r="E82" s="15"/>
      <c r="F82" s="3">
        <v>-2000</v>
      </c>
    </row>
    <row r="83" spans="1:6" ht="16.5" thickTop="1" thickBot="1" x14ac:dyDescent="0.3">
      <c r="A83" s="2" t="s">
        <v>25</v>
      </c>
      <c r="B83" s="10">
        <f>FV(B85,B86,B84,B82)</f>
        <v>-60731.08737591184</v>
      </c>
      <c r="C83" s="15"/>
      <c r="D83" s="3">
        <v>600</v>
      </c>
      <c r="E83" s="3">
        <v>12000</v>
      </c>
      <c r="F83" s="10">
        <f>FV(F85,F86,F84,F82)</f>
        <v>-210.25250000000142</v>
      </c>
    </row>
    <row r="84" spans="1:6" ht="16.5" thickTop="1" thickBot="1" x14ac:dyDescent="0.3">
      <c r="A84" s="2" t="s">
        <v>10</v>
      </c>
      <c r="B84" s="3">
        <v>3000</v>
      </c>
      <c r="C84" s="10">
        <f>PMT(C85,C86,C82,C83)</f>
        <v>2142.0604806345709</v>
      </c>
      <c r="D84" s="3">
        <v>1000</v>
      </c>
      <c r="E84" s="3">
        <v>-290</v>
      </c>
      <c r="F84" s="3">
        <v>500</v>
      </c>
    </row>
    <row r="85" spans="1:6" ht="16.5" thickTop="1" thickBot="1" x14ac:dyDescent="0.3">
      <c r="A85" s="2" t="s">
        <v>3</v>
      </c>
      <c r="B85" s="4">
        <v>0.08</v>
      </c>
      <c r="C85" s="4">
        <v>0.12</v>
      </c>
      <c r="D85" s="4">
        <v>0.09</v>
      </c>
      <c r="E85" s="4">
        <v>0.1</v>
      </c>
      <c r="F85" s="4">
        <v>0.05</v>
      </c>
    </row>
    <row r="86" spans="1:6" ht="16.5" thickTop="1" thickBot="1" x14ac:dyDescent="0.3">
      <c r="A86" s="2" t="s">
        <v>4</v>
      </c>
      <c r="B86" s="2">
        <v>10</v>
      </c>
      <c r="C86" s="2">
        <v>20</v>
      </c>
      <c r="D86" s="2">
        <v>15</v>
      </c>
      <c r="E86" s="6">
        <f>NPER(E85,E84,E82,E83)</f>
        <v>17.171832844288875</v>
      </c>
      <c r="F86" s="2">
        <v>5</v>
      </c>
    </row>
    <row r="87" spans="1:6" ht="15.75" thickTop="1" x14ac:dyDescent="0.25">
      <c r="B87" s="1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DC484-B1FD-45BD-8171-39FD143F57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 Gage</dc:creator>
  <cp:lastModifiedBy>Epic Gage</cp:lastModifiedBy>
  <cp:lastPrinted>2023-08-29T22:02:13Z</cp:lastPrinted>
  <dcterms:created xsi:type="dcterms:W3CDTF">2023-08-29T20:50:47Z</dcterms:created>
  <dcterms:modified xsi:type="dcterms:W3CDTF">2023-08-29T22:21:54Z</dcterms:modified>
</cp:coreProperties>
</file>