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ur\OneDrive\Documents\College-Work\Autumn 2023\Engineering Economics\"/>
    </mc:Choice>
  </mc:AlternateContent>
  <xr:revisionPtr revIDLastSave="0" documentId="13_ncr:1_{BAC17D63-2496-4D9E-9C6E-F33B812AD8B2}" xr6:coauthVersionLast="47" xr6:coauthVersionMax="47" xr10:uidLastSave="{00000000-0000-0000-0000-000000000000}"/>
  <bookViews>
    <workbookView xWindow="-108" yWindow="-108" windowWidth="23256" windowHeight="12456" xr2:uid="{2FA62DB1-4CFA-450A-B0DA-6B948B918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5" i="1" l="1"/>
  <c r="AO5" i="1"/>
  <c r="AK5" i="1"/>
  <c r="Y15" i="1"/>
  <c r="Y13" i="1"/>
  <c r="AC14" i="1"/>
  <c r="AC16" i="1" s="1"/>
  <c r="AG5" i="1"/>
  <c r="AC5" i="1"/>
  <c r="Y11" i="1"/>
  <c r="Y6" i="1"/>
  <c r="Y7" i="1" s="1"/>
  <c r="X5" i="1"/>
  <c r="X6" i="1" s="1"/>
  <c r="X7" i="1" s="1"/>
  <c r="X8" i="1" s="1"/>
  <c r="X9" i="1" s="1"/>
  <c r="T7" i="1"/>
  <c r="T3" i="1"/>
  <c r="T14" i="1"/>
  <c r="P14" i="1"/>
  <c r="P5" i="1"/>
  <c r="L14" i="1"/>
  <c r="L3" i="1"/>
  <c r="L7" i="1" s="1"/>
  <c r="H14" i="1"/>
  <c r="D14" i="1"/>
  <c r="D5" i="1"/>
  <c r="H5" i="1"/>
  <c r="Y8" i="1" l="1"/>
  <c r="Y9" i="1" s="1"/>
</calcChain>
</file>

<file path=xl/sharedStrings.xml><?xml version="1.0" encoding="utf-8"?>
<sst xmlns="http://schemas.openxmlformats.org/spreadsheetml/2006/main" count="76" uniqueCount="21">
  <si>
    <t>i</t>
  </si>
  <si>
    <t>P</t>
  </si>
  <si>
    <t>n</t>
  </si>
  <si>
    <t>FV</t>
  </si>
  <si>
    <t>F</t>
  </si>
  <si>
    <t>PV</t>
  </si>
  <si>
    <t>A</t>
  </si>
  <si>
    <t>Revenue</t>
  </si>
  <si>
    <t>Expenses</t>
  </si>
  <si>
    <t xml:space="preserve">Rev </t>
  </si>
  <si>
    <t>Labor</t>
  </si>
  <si>
    <t>Supplies</t>
  </si>
  <si>
    <t>Total Exp</t>
  </si>
  <si>
    <t>Year</t>
  </si>
  <si>
    <t>Cash Flow</t>
  </si>
  <si>
    <t>NPV</t>
  </si>
  <si>
    <t>PMT</t>
  </si>
  <si>
    <t>^ wrong</t>
  </si>
  <si>
    <t>PMT (A)</t>
  </si>
  <si>
    <t>MPMT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</si>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</sst>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6" fontId="0" fillId="0" borderId="0" xfId="0" applyNumberFormat="1"/>
    <xf numFmtId="8" fontId="0" fillId="0" borderId="0" xfId="0" applyNumberFormat="1"/>
    <xf numFmtId="44" fontId="0" fillId="0" borderId="0" xfId="0" applyNumberFormat="1"/>
    <xf numFmtId="0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DF96-1131-4CE7-91FF-E5F2CD6C1BAE}">
  <dimension ref="C1:AS18"/>
  <sheetViews>
    <sheetView tabSelected="1" topLeftCell="AE1" workbookViewId="0">
      <selection activeCell="AS5" sqref="AS5"/>
    </sheetView>
  </sheetViews>
  <sheetFormatPr defaultRowHeight="14.4" x14ac:dyDescent="0.3"/>
  <cols>
    <col min="4" max="4" width="12.109375" bestFit="1" customWidth="1"/>
    <col min="7" max="8" width="11.109375" bestFit="1" customWidth="1"/>
    <col min="12" max="12" width="12.109375" bestFit="1" customWidth="1"/>
    <col min="16" max="16" width="11.5546875" bestFit="1" customWidth="1"/>
    <col min="20" max="20" width="13.109375" bestFit="1" customWidth="1"/>
    <col min="24" max="24" width="11.5546875" bestFit="1" customWidth="1"/>
    <col min="25" max="25" width="10.109375" bestFit="1" customWidth="1"/>
    <col min="29" max="29" width="11.44140625" bestFit="1" customWidth="1"/>
    <col min="33" max="33" width="10.5546875" bestFit="1" customWidth="1"/>
    <col min="41" max="41" width="11" bestFit="1" customWidth="1"/>
  </cols>
  <sheetData>
    <row r="1" spans="3:45" x14ac:dyDescent="0.3">
      <c r="C1" t="s">
        <v>0</v>
      </c>
      <c r="D1" s="1">
        <v>0.08</v>
      </c>
      <c r="G1" t="s">
        <v>0</v>
      </c>
      <c r="H1" s="1">
        <v>0.1</v>
      </c>
      <c r="K1" t="s">
        <v>7</v>
      </c>
      <c r="L1" s="2">
        <v>280000</v>
      </c>
      <c r="O1" t="s">
        <v>5</v>
      </c>
      <c r="P1" s="2">
        <v>5000</v>
      </c>
      <c r="S1" t="s">
        <v>10</v>
      </c>
      <c r="T1" s="2">
        <v>-100000</v>
      </c>
      <c r="X1" t="s">
        <v>0</v>
      </c>
      <c r="Y1" s="1">
        <v>0.1</v>
      </c>
      <c r="AB1" t="s">
        <v>5</v>
      </c>
      <c r="AC1" s="2">
        <v>-100000</v>
      </c>
      <c r="AF1" t="s">
        <v>4</v>
      </c>
      <c r="AG1" s="2">
        <v>-250000</v>
      </c>
      <c r="AJ1" t="s">
        <v>5</v>
      </c>
      <c r="AK1" s="2">
        <v>-60000</v>
      </c>
      <c r="AN1" t="s">
        <v>1</v>
      </c>
      <c r="AO1" s="2">
        <v>-2400000</v>
      </c>
      <c r="AR1" t="s">
        <v>1</v>
      </c>
      <c r="AS1" s="2">
        <v>-60000</v>
      </c>
    </row>
    <row r="2" spans="3:45" x14ac:dyDescent="0.3">
      <c r="C2" t="s">
        <v>1</v>
      </c>
      <c r="D2" s="2">
        <v>-5000</v>
      </c>
      <c r="G2" t="s">
        <v>4</v>
      </c>
      <c r="H2" s="3">
        <v>50000</v>
      </c>
      <c r="K2" t="s">
        <v>8</v>
      </c>
      <c r="L2" s="2">
        <v>-90000</v>
      </c>
      <c r="O2" t="s">
        <v>0</v>
      </c>
      <c r="P2" s="1">
        <v>0.08</v>
      </c>
      <c r="S2" t="s">
        <v>11</v>
      </c>
      <c r="T2" s="2">
        <v>-125000</v>
      </c>
      <c r="AB2" t="s">
        <v>2</v>
      </c>
      <c r="AC2">
        <v>5</v>
      </c>
      <c r="AF2" t="s">
        <v>2</v>
      </c>
      <c r="AG2">
        <v>3</v>
      </c>
      <c r="AJ2" t="s">
        <v>20</v>
      </c>
      <c r="AK2" s="2">
        <v>16000</v>
      </c>
      <c r="AN2" t="s">
        <v>6</v>
      </c>
      <c r="AO2" s="2">
        <v>760000</v>
      </c>
      <c r="AR2" t="s">
        <v>6</v>
      </c>
      <c r="AS2" s="2">
        <v>8000</v>
      </c>
    </row>
    <row r="3" spans="3:45" x14ac:dyDescent="0.3">
      <c r="C3" t="s">
        <v>2</v>
      </c>
      <c r="D3">
        <v>10</v>
      </c>
      <c r="G3" t="s">
        <v>2</v>
      </c>
      <c r="H3" s="5">
        <v>5</v>
      </c>
      <c r="K3" t="s">
        <v>6</v>
      </c>
      <c r="L3" s="2">
        <f>L1+L2</f>
        <v>190000</v>
      </c>
      <c r="O3" t="s">
        <v>2</v>
      </c>
      <c r="P3">
        <v>10</v>
      </c>
      <c r="S3" t="s">
        <v>12</v>
      </c>
      <c r="T3" s="2">
        <f>T1+T2</f>
        <v>-225000</v>
      </c>
      <c r="X3" t="s">
        <v>13</v>
      </c>
      <c r="Y3" t="s">
        <v>14</v>
      </c>
      <c r="AB3" t="s">
        <v>0</v>
      </c>
      <c r="AC3" s="1">
        <v>0.12</v>
      </c>
      <c r="AF3" t="s">
        <v>0</v>
      </c>
      <c r="AG3" s="1">
        <v>0.09</v>
      </c>
      <c r="AJ3" t="s">
        <v>2</v>
      </c>
      <c r="AK3">
        <v>10</v>
      </c>
      <c r="AN3" t="s">
        <v>2</v>
      </c>
      <c r="AO3">
        <v>5</v>
      </c>
      <c r="AR3" t="s">
        <v>2</v>
      </c>
      <c r="AS3">
        <v>10</v>
      </c>
    </row>
    <row r="4" spans="3:45" x14ac:dyDescent="0.3">
      <c r="H4" s="3"/>
      <c r="K4" t="s">
        <v>2</v>
      </c>
      <c r="L4">
        <v>5</v>
      </c>
      <c r="S4" t="s">
        <v>0</v>
      </c>
      <c r="T4" s="1">
        <v>0.15</v>
      </c>
      <c r="X4">
        <v>0</v>
      </c>
      <c r="Y4">
        <v>0</v>
      </c>
    </row>
    <row r="5" spans="3:45" x14ac:dyDescent="0.3">
      <c r="C5" t="s">
        <v>3</v>
      </c>
      <c r="D5" s="2">
        <f>FV(D1,D3,,D2)</f>
        <v>10794.624986363939</v>
      </c>
      <c r="G5" t="s">
        <v>5</v>
      </c>
      <c r="H5" s="3">
        <f>PV(H1,H3,,H2)</f>
        <v>-31046.066152957748</v>
      </c>
      <c r="K5" t="s">
        <v>0</v>
      </c>
      <c r="L5" s="1">
        <v>0.1</v>
      </c>
      <c r="O5" t="s">
        <v>3</v>
      </c>
      <c r="P5" s="3">
        <f>-FV(P2,P3,,P1)</f>
        <v>10794.624986363939</v>
      </c>
      <c r="S5" t="s">
        <v>2</v>
      </c>
      <c r="T5">
        <v>3</v>
      </c>
      <c r="X5">
        <f>X4+1</f>
        <v>1</v>
      </c>
      <c r="Y5">
        <v>400</v>
      </c>
      <c r="AB5" t="s">
        <v>18</v>
      </c>
      <c r="AC5" s="3">
        <f>PMT(AC3,AC2,AC1)</f>
        <v>27740.973194104892</v>
      </c>
      <c r="AF5" t="s">
        <v>16</v>
      </c>
      <c r="AG5" s="3">
        <f>PMT(AG3,AG2,,AG1)</f>
        <v>76263.689332235124</v>
      </c>
      <c r="AJ5" t="s">
        <v>0</v>
      </c>
      <c r="AK5" s="7">
        <f>RATE(AK3,AK2,AK1)</f>
        <v>0.23413136545660904</v>
      </c>
      <c r="AN5" t="s">
        <v>0</v>
      </c>
      <c r="AO5" s="7">
        <f>RATE(AO3,AO2,AO1)</f>
        <v>0.1756973017910099</v>
      </c>
      <c r="AR5" t="s">
        <v>0</v>
      </c>
      <c r="AS5" s="7">
        <f>RATE(AS3,AS2,AS1)</f>
        <v>5.6044636451594708E-2</v>
      </c>
    </row>
    <row r="6" spans="3:45" x14ac:dyDescent="0.3">
      <c r="X6">
        <f t="shared" ref="X6:X8" si="0">X5+1</f>
        <v>2</v>
      </c>
      <c r="Y6">
        <f>Y5+50</f>
        <v>450</v>
      </c>
    </row>
    <row r="7" spans="3:45" x14ac:dyDescent="0.3">
      <c r="K7" t="s">
        <v>5</v>
      </c>
      <c r="L7" s="3">
        <f>PV(L5,L4,L3)</f>
        <v>-720249.48618760565</v>
      </c>
      <c r="S7" t="s">
        <v>3</v>
      </c>
      <c r="T7" s="3">
        <f>FV(T4,T5,T3)</f>
        <v>781312.4999999993</v>
      </c>
      <c r="X7">
        <f t="shared" si="0"/>
        <v>3</v>
      </c>
      <c r="Y7">
        <f t="shared" ref="Y7:Y9" si="1">Y6+50</f>
        <v>500</v>
      </c>
    </row>
    <row r="8" spans="3:45" x14ac:dyDescent="0.3">
      <c r="X8">
        <f t="shared" si="0"/>
        <v>4</v>
      </c>
      <c r="Y8">
        <f t="shared" si="1"/>
        <v>550</v>
      </c>
    </row>
    <row r="9" spans="3:45" x14ac:dyDescent="0.3">
      <c r="X9">
        <f>X8+1</f>
        <v>5</v>
      </c>
      <c r="Y9">
        <f t="shared" si="1"/>
        <v>600</v>
      </c>
    </row>
    <row r="10" spans="3:45" x14ac:dyDescent="0.3">
      <c r="C10" t="s">
        <v>4</v>
      </c>
      <c r="D10" s="4">
        <v>125000</v>
      </c>
      <c r="G10" t="s">
        <v>0</v>
      </c>
      <c r="H10" s="1">
        <v>0.1</v>
      </c>
      <c r="K10" t="s">
        <v>9</v>
      </c>
      <c r="L10" s="2">
        <v>10000</v>
      </c>
      <c r="O10" t="s">
        <v>5</v>
      </c>
      <c r="P10" s="2">
        <v>-200000</v>
      </c>
      <c r="S10" t="s">
        <v>5</v>
      </c>
      <c r="T10" s="2">
        <v>-5530</v>
      </c>
      <c r="AB10" t="s">
        <v>2</v>
      </c>
      <c r="AC10">
        <v>50</v>
      </c>
    </row>
    <row r="11" spans="3:45" x14ac:dyDescent="0.3">
      <c r="C11" t="s">
        <v>2</v>
      </c>
      <c r="D11">
        <v>5</v>
      </c>
      <c r="G11" t="s">
        <v>6</v>
      </c>
      <c r="H11" s="2">
        <v>5000</v>
      </c>
      <c r="K11" t="s">
        <v>0</v>
      </c>
      <c r="L11" s="1">
        <v>0.08</v>
      </c>
      <c r="O11" t="s">
        <v>0</v>
      </c>
      <c r="P11" s="1">
        <v>0.1</v>
      </c>
      <c r="S11" t="s">
        <v>0</v>
      </c>
      <c r="T11" s="6">
        <v>2.4E-2</v>
      </c>
      <c r="X11" t="s">
        <v>15</v>
      </c>
      <c r="Y11" s="3">
        <f>NPV(Y1,Y4,Y5,Y6,Y7,Y8,Y9)</f>
        <v>1690.3679861997409</v>
      </c>
      <c r="AB11" t="s">
        <v>4</v>
      </c>
      <c r="AC11" s="2">
        <v>10000000</v>
      </c>
    </row>
    <row r="12" spans="3:45" x14ac:dyDescent="0.3">
      <c r="C12" t="s">
        <v>0</v>
      </c>
      <c r="D12" s="1">
        <v>0.14000000000000001</v>
      </c>
      <c r="G12" t="s">
        <v>2</v>
      </c>
      <c r="H12">
        <v>5</v>
      </c>
      <c r="K12" t="s">
        <v>2</v>
      </c>
      <c r="L12">
        <v>7</v>
      </c>
      <c r="O12" t="s">
        <v>2</v>
      </c>
      <c r="P12">
        <v>3</v>
      </c>
      <c r="S12" t="s">
        <v>2</v>
      </c>
      <c r="T12">
        <v>10</v>
      </c>
      <c r="AB12" t="s">
        <v>0</v>
      </c>
      <c r="AC12" s="1">
        <v>0.08</v>
      </c>
    </row>
    <row r="13" spans="3:45" x14ac:dyDescent="0.3">
      <c r="X13" t="s">
        <v>3</v>
      </c>
      <c r="Y13" s="3">
        <f>FV(Y1,6,,Y11)</f>
        <v>-2994.5900000000006</v>
      </c>
    </row>
    <row r="14" spans="3:45" x14ac:dyDescent="0.3">
      <c r="C14" t="s">
        <v>5</v>
      </c>
      <c r="D14" s="3">
        <f>PV(D12,D11,,D10)</f>
        <v>-64921.083044976906</v>
      </c>
      <c r="G14" t="s">
        <v>5</v>
      </c>
      <c r="H14" s="3">
        <f>PV(H10,H12,H11)</f>
        <v>-18953.933847042252</v>
      </c>
      <c r="K14" t="s">
        <v>3</v>
      </c>
      <c r="L14" s="3">
        <f>FV(L11,L12,-L10)</f>
        <v>89228.033597440095</v>
      </c>
      <c r="O14" t="s">
        <v>3</v>
      </c>
      <c r="P14" s="3">
        <f>FV(P11,P12,,P10)</f>
        <v>266200.00000000006</v>
      </c>
      <c r="S14" t="s">
        <v>3</v>
      </c>
      <c r="T14" s="3">
        <f>FV(T11,T12,,T10)</f>
        <v>7010.107819262108</v>
      </c>
      <c r="AB14" t="s">
        <v>16</v>
      </c>
      <c r="AC14" s="3">
        <f>PMT(AC12,AC10,,AC11)</f>
        <v>-17428.581616155654</v>
      </c>
    </row>
    <row r="15" spans="3:45" x14ac:dyDescent="0.3">
      <c r="X15" t="s">
        <v>16</v>
      </c>
      <c r="Y15" s="3">
        <f>PMT(Y1,5,Y11,Y13)</f>
        <v>44.591481637558132</v>
      </c>
    </row>
    <row r="16" spans="3:45" x14ac:dyDescent="0.3">
      <c r="AB16" t="s">
        <v>19</v>
      </c>
      <c r="AC16" s="3">
        <f>AC14/12</f>
        <v>-1452.3818013463044</v>
      </c>
    </row>
    <row r="18" spans="24:24" x14ac:dyDescent="0.3">
      <c r="X1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Gage Farmer</dc:creator>
  <cp:lastModifiedBy>Gage Farmer</cp:lastModifiedBy>
  <dcterms:created xsi:type="dcterms:W3CDTF">2023-08-29T13:49:13Z</dcterms:created>
  <dcterms:modified xsi:type="dcterms:W3CDTF">2023-08-29T14:52:57Z</dcterms:modified>
</cp:coreProperties>
</file>