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pic Gage\Documents\College-Work\Autumn 2023\Engineering Economics\Homework\"/>
    </mc:Choice>
  </mc:AlternateContent>
  <xr:revisionPtr revIDLastSave="0" documentId="13_ncr:1_{95A51E8B-D54D-48BE-B63B-E583859E636B}" xr6:coauthVersionLast="47" xr6:coauthVersionMax="47" xr10:uidLastSave="{00000000-0000-0000-0000-000000000000}"/>
  <bookViews>
    <workbookView xWindow="-60" yWindow="-60" windowWidth="38520" windowHeight="21270" activeTab="7" xr2:uid="{8D931436-786D-49B8-9667-EE1D3719B285}"/>
  </bookViews>
  <sheets>
    <sheet name="5.7" sheetId="1" r:id="rId1"/>
    <sheet name="5.11" sheetId="2" r:id="rId2"/>
    <sheet name="5.15" sheetId="3" r:id="rId3"/>
    <sheet name="5.17" sheetId="4" r:id="rId4"/>
    <sheet name="5.21" sheetId="5" r:id="rId5"/>
    <sheet name="5.28" sheetId="6" r:id="rId6"/>
    <sheet name="5.33" sheetId="7" r:id="rId7"/>
    <sheet name="5.45"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8" l="1"/>
  <c r="D18" i="8"/>
  <c r="F18" i="5"/>
  <c r="G9" i="2"/>
  <c r="F11" i="1"/>
  <c r="D16" i="7"/>
  <c r="D15" i="7"/>
  <c r="D14" i="7"/>
  <c r="D22" i="8"/>
  <c r="E19" i="6"/>
  <c r="F12" i="5"/>
  <c r="D27" i="8"/>
  <c r="D26" i="8"/>
  <c r="D23" i="8"/>
  <c r="L23" i="8"/>
  <c r="L17" i="8"/>
  <c r="L18" i="8"/>
  <c r="L19" i="8"/>
  <c r="L20" i="8"/>
  <c r="L21" i="8"/>
  <c r="L22" i="8"/>
  <c r="K23" i="8"/>
  <c r="K20" i="8"/>
  <c r="K21" i="8"/>
  <c r="K22" i="8"/>
  <c r="K19" i="8"/>
  <c r="K16" i="8"/>
  <c r="K18" i="8"/>
  <c r="K17" i="8"/>
  <c r="J18" i="8"/>
  <c r="J19" i="8" s="1"/>
  <c r="J20" i="8" s="1"/>
  <c r="J21" i="8" s="1"/>
  <c r="J22" i="8" s="1"/>
  <c r="K13" i="8"/>
  <c r="L13" i="8"/>
  <c r="J14" i="8"/>
  <c r="K14" i="8"/>
  <c r="L14" i="8"/>
  <c r="J15" i="8"/>
  <c r="J16" i="8" s="1"/>
  <c r="J17" i="8" s="1"/>
  <c r="K15" i="8"/>
  <c r="L15" i="8"/>
  <c r="L16" i="8"/>
  <c r="E20" i="6"/>
  <c r="K15" i="6"/>
  <c r="K17" i="6"/>
  <c r="K16" i="6"/>
  <c r="K12" i="6"/>
  <c r="K11" i="6"/>
  <c r="L18" i="6"/>
  <c r="K18" i="6"/>
  <c r="K13" i="6"/>
  <c r="K14" i="6"/>
  <c r="L13" i="6"/>
  <c r="L14" i="6"/>
  <c r="L15" i="6"/>
  <c r="L16" i="6"/>
  <c r="L17" i="6"/>
  <c r="L12" i="6"/>
  <c r="L11" i="6"/>
  <c r="J13" i="6"/>
  <c r="J14" i="6" s="1"/>
  <c r="J15" i="6" s="1"/>
  <c r="J16" i="6" s="1"/>
  <c r="J17" i="6" s="1"/>
  <c r="J12" i="6"/>
  <c r="F19" i="5"/>
  <c r="N18" i="5"/>
  <c r="N19" i="5"/>
  <c r="N20" i="5"/>
  <c r="N21" i="5"/>
  <c r="N22" i="5"/>
  <c r="F13" i="5"/>
  <c r="O23" i="5"/>
  <c r="N23" i="5"/>
  <c r="M22" i="5"/>
  <c r="M18" i="5"/>
  <c r="M19" i="5" s="1"/>
  <c r="M20" i="5" s="1"/>
  <c r="M21" i="5" s="1"/>
  <c r="O18" i="5"/>
  <c r="O19" i="5"/>
  <c r="O20" i="5"/>
  <c r="O21" i="5"/>
  <c r="O22" i="5"/>
  <c r="O14" i="5"/>
  <c r="O15" i="5"/>
  <c r="O16" i="5"/>
  <c r="O17" i="5"/>
  <c r="O13" i="5"/>
  <c r="N14" i="5"/>
  <c r="N15" i="5"/>
  <c r="N16" i="5"/>
  <c r="N17" i="5"/>
  <c r="N13" i="5"/>
  <c r="M14" i="5"/>
  <c r="M15" i="5" s="1"/>
  <c r="M16" i="5" s="1"/>
  <c r="M17" i="5" s="1"/>
  <c r="M13" i="5"/>
  <c r="F15" i="4"/>
  <c r="F14" i="4"/>
  <c r="F12" i="1"/>
  <c r="K13" i="1"/>
  <c r="J13" i="1"/>
  <c r="Q12" i="3"/>
  <c r="P12" i="3"/>
  <c r="J12" i="4"/>
  <c r="J13" i="4" s="1"/>
  <c r="J11" i="4"/>
  <c r="J10" i="4"/>
  <c r="G13" i="3"/>
  <c r="G12" i="3"/>
  <c r="Q11" i="3"/>
  <c r="P11" i="3"/>
  <c r="O11" i="3"/>
  <c r="O12" i="3" s="1"/>
  <c r="O10" i="3"/>
  <c r="G10" i="2"/>
  <c r="N14" i="2"/>
  <c r="N15" i="2"/>
  <c r="N16" i="2"/>
  <c r="N17" i="2"/>
  <c r="N18" i="2"/>
  <c r="N19" i="2"/>
  <c r="N20" i="2"/>
  <c r="N13" i="2"/>
  <c r="N12" i="2"/>
  <c r="M16" i="2"/>
  <c r="M17" i="2" s="1"/>
  <c r="M18" i="2" s="1"/>
  <c r="M19" i="2" s="1"/>
  <c r="M20" i="2" s="1"/>
  <c r="M12" i="2"/>
  <c r="M13" i="2" s="1"/>
  <c r="M14" i="2" s="1"/>
  <c r="M15" i="2" s="1"/>
  <c r="M11" i="2"/>
  <c r="K10" i="1"/>
  <c r="K11" i="1"/>
  <c r="K12" i="1"/>
  <c r="K9" i="1"/>
  <c r="J10" i="1"/>
  <c r="J11" i="1"/>
  <c r="J12" i="1"/>
  <c r="J9" i="1"/>
  <c r="K8" i="1"/>
  <c r="J8" i="1"/>
  <c r="I10" i="1"/>
  <c r="I11" i="1" s="1"/>
  <c r="I12" i="1" s="1"/>
  <c r="I13" i="1" s="1"/>
  <c r="I9" i="1"/>
</calcChain>
</file>

<file path=xl/sharedStrings.xml><?xml version="1.0" encoding="utf-8"?>
<sst xmlns="http://schemas.openxmlformats.org/spreadsheetml/2006/main" count="147" uniqueCount="101">
  <si>
    <t>Problem 5.7</t>
  </si>
  <si>
    <t>You have been asked to evaluate two alternatives, X and Y, that may increase plant capacity for man-ufacturing high-pressure hydraulic hoses. The parameters associated with each alternative have been estimated. Which one should be selected on the basis of a present worth comparison at an interest rate of 12% per year? Why is yours the correct choice?</t>
  </si>
  <si>
    <t>Alternative</t>
  </si>
  <si>
    <t>X</t>
  </si>
  <si>
    <t>Y</t>
  </si>
  <si>
    <t>First cost, $</t>
  </si>
  <si>
    <t>Maintenance cost, $/year</t>
  </si>
  <si>
    <t>Salvage value, $</t>
  </si>
  <si>
    <t>Life</t>
  </si>
  <si>
    <t>Problem 5.11</t>
  </si>
  <si>
    <t>Leonard, a company that manufactures explosion-proof motors, is considering two alternatives for expanding its international export capacity. Option 1 requires equipment purchases of $900,000 now and $560,000 two years from now, with annual M&amp;O costs of $79,000 in years 1 through 10. Option 2 involves subcontracting some of the production at costs of $280,000 per year beginning now through the end of year 10. Neither option will have a significant salvage value. Use a present worth analysis to determine which option is more attractive at the company’s MARR of 20% per year. (Note: Check out the spreadsheet exercises for new options that Leonard has been offered recently.)</t>
  </si>
  <si>
    <t>Problem 5.15</t>
  </si>
  <si>
    <t>Two methods can be used to produce expansion anchors. Method A costs $80,000 initially and will have a $15,000 salvage value after 3 years. The operating cost with this method will be $30,000 in year 1, increasing by $4000 each year. Method B will have a first cost of $120,000, an operating cost of $8000 in year 1, increasing by $6500 each year, and a $40,000 salvage value after its 3-year life. At an interest rate of 12% per year, which method should be used on the basis of a present worth analysis?</t>
  </si>
  <si>
    <t>Problem 5.17</t>
  </si>
  <si>
    <t>Dexcon Technologies, Inc. is evaluating two alternatives to produce its new plastic filament with tribological (i.e., low friction) properties for creating custom bearings for 3-D printers. The estimates associated with each alternative are shown below. Using a MARR of 20% per year, which alternative has the lower present worth?</t>
  </si>
  <si>
    <t>Problem 5.21</t>
  </si>
  <si>
    <t>An engineer is trying to decide which process to use to reduce sludge volume prior to disposal. Belt filter presses (BFP) will cost $203,000 to buy and $85,000 per year to operate. Belts will be replaced one time per year at a cost of $5500. Centrifuges (Cent) will cost $396,000 to buy and $119,000 per year to operate, but because the centrifuge will produce a thicker “cake”, the sludge hauling cost to the monofill will be $37,000 per year less than for the belt presses. The useful lives are 5 and 10 years for alternatives BFP and Cent, respectively, and the salvage values are assumed to be 10% of the first cost of each process whenever they are closed down or replaced. Use PW evaluation to select the more economical process at an interest rate of 6% per year over (a) the LCM of lives, and (b) a study period of 8 years. Are the decisions the same?</t>
  </si>
  <si>
    <t>Problem 5.28</t>
  </si>
  <si>
    <t>Parker Hannifin of Cleveland, Ohio manufactures CNG fuel dispensers. It needs replacement equip-ment to streamline one of its production lines for a new contract, but plans to sell the equipment at or before its expected life is reached at an estimated market value for used equipment. Select between the two options using the corporate MARR of 15% per year and a future worth analysis for the expected use period. Also, write the FV spreadsheet functions that will display the correct future worth values.</t>
  </si>
  <si>
    <t>Problem 5.33</t>
  </si>
  <si>
    <t>The Golden Gate bridge is maintained by 38 painters and 17 ironworkers (who replace corroding steel and rivets). If the painters get an average wage of $120,000 per year (with benefits) and the ironworkers get $150,000 per year, what is the capitalized cost today of all the future wages for bridge maintenance at an interest rate of 8% per year?</t>
  </si>
  <si>
    <t>Problem 5.45</t>
  </si>
  <si>
    <t>Charlie’s Truck Repair and Service has a new contract that requires him to purchase and maintain new equipment for work on 18-wheeler trucks and heavy road equipment. Two separate vendors have made quotes and estimates for Charlie. Use the estimates and a 6% per year return requirement to find the better economic option. One problem is that Charlie does not currently know if the contract will last for 5, 8, or 10 years. He needs a recommendation for all three time periods.</t>
  </si>
  <si>
    <t>What is the present worth of Alternative X?</t>
  </si>
  <si>
    <t>What is the present worth of Alternative Y?</t>
  </si>
  <si>
    <t>Would you recommend X or Y?</t>
  </si>
  <si>
    <t>(a)</t>
  </si>
  <si>
    <t>(b)</t>
  </si>
  <si>
    <t xml:space="preserve">(c) </t>
  </si>
  <si>
    <t>What is the present worth of Option 1?</t>
  </si>
  <si>
    <t>What is the present worth of Option 2?</t>
  </si>
  <si>
    <t>Would you recommend 1 or 2?</t>
  </si>
  <si>
    <t>What is the present worth of Method A?</t>
  </si>
  <si>
    <t>What is the present worth of Method B?</t>
  </si>
  <si>
    <t>Would you select Method A or B?</t>
  </si>
  <si>
    <t>Method</t>
  </si>
  <si>
    <t>DDM</t>
  </si>
  <si>
    <t>LS</t>
  </si>
  <si>
    <t>M&amp;O cost, $/year</t>
  </si>
  <si>
    <t>Life, years</t>
  </si>
  <si>
    <t>What is the present worth of DDM?</t>
  </si>
  <si>
    <t>What is the present worth of LS?</t>
  </si>
  <si>
    <t>Would you select DDM or LS?</t>
  </si>
  <si>
    <t>Present Worth of BFP?</t>
  </si>
  <si>
    <t>Present Worth of Cent?</t>
  </si>
  <si>
    <t>BFP or Cent for the useful lives?</t>
  </si>
  <si>
    <t>For the Useful Lives provided above:</t>
  </si>
  <si>
    <t>For a period of 8 years:</t>
  </si>
  <si>
    <t>BFP or Cent for a period of 8 years?</t>
  </si>
  <si>
    <t>Option</t>
  </si>
  <si>
    <t>D</t>
  </si>
  <si>
    <t>E</t>
  </si>
  <si>
    <t>AOC, $ per year</t>
  </si>
  <si>
    <t>Expected market value, $</t>
  </si>
  <si>
    <t>Expected use, years</t>
  </si>
  <si>
    <t>a.</t>
  </si>
  <si>
    <t>b.</t>
  </si>
  <si>
    <t>c.</t>
  </si>
  <si>
    <t>Future worth of D?</t>
  </si>
  <si>
    <t>Future worth of E?</t>
  </si>
  <si>
    <t>With LCM = 6 years:</t>
  </si>
  <si>
    <t>Choose between D or E?</t>
  </si>
  <si>
    <t>Vendor</t>
  </si>
  <si>
    <t>Ferguson</t>
  </si>
  <si>
    <t>Halgrove</t>
  </si>
  <si>
    <t>M&amp;O, $ per year</t>
  </si>
  <si>
    <t>Salvage value, SV</t>
  </si>
  <si>
    <t>Maximum life, years</t>
  </si>
  <si>
    <t>First cost P, $</t>
  </si>
  <si>
    <t>10% of P</t>
  </si>
  <si>
    <t>5 years</t>
  </si>
  <si>
    <t>PW of Ferg</t>
  </si>
  <si>
    <t>PW of Hal</t>
  </si>
  <si>
    <t>Ferg or Hal?</t>
  </si>
  <si>
    <t>8 years</t>
  </si>
  <si>
    <t>10 years</t>
  </si>
  <si>
    <t>Ferg</t>
  </si>
  <si>
    <t>Year</t>
  </si>
  <si>
    <t>CF Ferg</t>
  </si>
  <si>
    <t>CF Hal</t>
  </si>
  <si>
    <t xml:space="preserve"> </t>
  </si>
  <si>
    <t>CF 1</t>
  </si>
  <si>
    <t>CF 2</t>
  </si>
  <si>
    <t>CF A</t>
  </si>
  <si>
    <t>CF B</t>
  </si>
  <si>
    <t>B</t>
  </si>
  <si>
    <t>S</t>
  </si>
  <si>
    <t>CF BFP</t>
  </si>
  <si>
    <t>CF Cent</t>
  </si>
  <si>
    <t>CF D</t>
  </si>
  <si>
    <t>CF E</t>
  </si>
  <si>
    <t>Cent</t>
  </si>
  <si>
    <t>Hal</t>
  </si>
  <si>
    <t>Painter Cost</t>
  </si>
  <si>
    <t># Painter</t>
  </si>
  <si>
    <t># Ironworker</t>
  </si>
  <si>
    <t>Ironworker Cost</t>
  </si>
  <si>
    <t>i</t>
  </si>
  <si>
    <t>PV Painter</t>
  </si>
  <si>
    <t>PV Ironworker</t>
  </si>
  <si>
    <t>Total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</si>
</sst>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_);[Red]\(&quot;$&quot;#,##0.0\)"/>
  </numFmts>
  <fonts count="3" x14ac:knownFonts="1">
    <font>
      <sz val="11"/>
      <color theme="1"/>
      <name val="Calibri"/>
      <family val="2"/>
      <scheme val="minor"/>
    </font>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12">
    <xf numFmtId="0" fontId="0" fillId="0" borderId="0" xfId="0"/>
    <xf numFmtId="3" fontId="0" fillId="0" borderId="0" xfId="0" applyNumberFormat="1"/>
    <xf numFmtId="0" fontId="0" fillId="0" borderId="0" xfId="0" applyAlignment="1">
      <alignment horizontal="right"/>
    </xf>
    <xf numFmtId="8" fontId="0" fillId="0" borderId="0" xfId="0" applyNumberFormat="1"/>
    <xf numFmtId="44" fontId="0" fillId="0" borderId="0" xfId="1" applyFont="1"/>
    <xf numFmtId="8" fontId="0" fillId="0" borderId="0" xfId="1" applyNumberFormat="1" applyFont="1"/>
    <xf numFmtId="6" fontId="0" fillId="0" borderId="0" xfId="0" applyNumberFormat="1"/>
    <xf numFmtId="6" fontId="0" fillId="0" borderId="0" xfId="1" applyNumberFormat="1" applyFont="1"/>
    <xf numFmtId="164" fontId="0" fillId="0" borderId="0" xfId="0" applyNumberFormat="1"/>
    <xf numFmtId="0" fontId="0" fillId="0" borderId="0" xfId="0" applyAlignment="1">
      <alignment horizontal="left" wrapText="1"/>
    </xf>
    <xf numFmtId="9" fontId="0" fillId="0" borderId="0" xfId="0" applyNumberFormat="1"/>
    <xf numFmtId="8" fontId="2" fillId="2" borderId="0" xfId="2" applyNumberFormat="1"/>
  </cellXfs>
  <cellStyles count="3">
    <cellStyle name="Currency" xfId="1" builtinId="4"/>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15AB6-975D-4A62-8FE6-FA7C0E7776E9}">
  <dimension ref="A1:K14"/>
  <sheetViews>
    <sheetView topLeftCell="A4" workbookViewId="0">
      <selection activeCell="F12" sqref="F12"/>
    </sheetView>
  </sheetViews>
  <sheetFormatPr defaultRowHeight="15" x14ac:dyDescent="0.25"/>
  <cols>
    <col min="2" max="2" width="22.140625" bestFit="1" customWidth="1"/>
    <col min="6" max="6" width="11.5703125" bestFit="1" customWidth="1"/>
  </cols>
  <sheetData>
    <row r="1" spans="1:11" x14ac:dyDescent="0.25">
      <c r="A1" t="s">
        <v>0</v>
      </c>
    </row>
    <row r="2" spans="1:11" ht="62.45" customHeight="1" x14ac:dyDescent="0.25">
      <c r="A2" s="9" t="s">
        <v>1</v>
      </c>
      <c r="B2" s="9"/>
      <c r="C2" s="9"/>
      <c r="D2" s="9"/>
      <c r="E2" s="9"/>
      <c r="F2" s="9"/>
      <c r="G2" s="9"/>
      <c r="H2" s="9"/>
      <c r="I2" s="9"/>
    </row>
    <row r="4" spans="1:11" x14ac:dyDescent="0.25">
      <c r="B4" t="s">
        <v>2</v>
      </c>
      <c r="C4" t="s">
        <v>3</v>
      </c>
      <c r="D4" t="s">
        <v>4</v>
      </c>
    </row>
    <row r="5" spans="1:11" x14ac:dyDescent="0.25">
      <c r="B5" t="s">
        <v>5</v>
      </c>
      <c r="C5" s="1">
        <v>-45000</v>
      </c>
      <c r="D5" s="1">
        <v>-58000</v>
      </c>
    </row>
    <row r="6" spans="1:11" x14ac:dyDescent="0.25">
      <c r="B6" t="s">
        <v>6</v>
      </c>
      <c r="C6">
        <v>-8000</v>
      </c>
      <c r="D6">
        <v>-4000</v>
      </c>
    </row>
    <row r="7" spans="1:11" x14ac:dyDescent="0.25">
      <c r="B7" t="s">
        <v>7</v>
      </c>
      <c r="C7">
        <v>2000</v>
      </c>
      <c r="D7">
        <v>12000</v>
      </c>
      <c r="I7" t="s">
        <v>77</v>
      </c>
      <c r="J7" t="s">
        <v>3</v>
      </c>
      <c r="K7" t="s">
        <v>4</v>
      </c>
    </row>
    <row r="8" spans="1:11" x14ac:dyDescent="0.25">
      <c r="B8" t="s">
        <v>8</v>
      </c>
      <c r="C8">
        <v>5</v>
      </c>
      <c r="D8">
        <v>5</v>
      </c>
      <c r="I8">
        <v>0</v>
      </c>
      <c r="J8" s="1">
        <f>C5</f>
        <v>-45000</v>
      </c>
      <c r="K8" s="1">
        <f>D5</f>
        <v>-58000</v>
      </c>
    </row>
    <row r="9" spans="1:11" x14ac:dyDescent="0.25">
      <c r="I9">
        <f>I8+1</f>
        <v>1</v>
      </c>
      <c r="J9">
        <f>C$6</f>
        <v>-8000</v>
      </c>
      <c r="K9">
        <f>D$6</f>
        <v>-4000</v>
      </c>
    </row>
    <row r="10" spans="1:11" x14ac:dyDescent="0.25">
      <c r="I10">
        <f t="shared" ref="I10:I13" si="0">I9+1</f>
        <v>2</v>
      </c>
      <c r="J10">
        <f t="shared" ref="J10:J13" si="1">C$6</f>
        <v>-8000</v>
      </c>
      <c r="K10">
        <f t="shared" ref="K10:K13" si="2">D$6</f>
        <v>-4000</v>
      </c>
    </row>
    <row r="11" spans="1:11" x14ac:dyDescent="0.25">
      <c r="A11" t="s">
        <v>26</v>
      </c>
      <c r="B11" t="s">
        <v>23</v>
      </c>
      <c r="F11" s="3">
        <f>NPV(12%,J8:J14)</f>
        <v>-65022.274443219103</v>
      </c>
      <c r="I11">
        <f t="shared" si="0"/>
        <v>3</v>
      </c>
      <c r="J11">
        <f t="shared" si="1"/>
        <v>-8000</v>
      </c>
      <c r="K11">
        <f t="shared" si="2"/>
        <v>-4000</v>
      </c>
    </row>
    <row r="12" spans="1:11" x14ac:dyDescent="0.25">
      <c r="A12" s="1" t="s">
        <v>27</v>
      </c>
      <c r="B12" t="s">
        <v>24</v>
      </c>
      <c r="F12" s="3">
        <f>NPV(12%,K8:K14)</f>
        <v>-59231.7244243323</v>
      </c>
      <c r="I12">
        <f t="shared" si="0"/>
        <v>4</v>
      </c>
      <c r="J12">
        <f t="shared" si="1"/>
        <v>-8000</v>
      </c>
      <c r="K12">
        <f t="shared" si="2"/>
        <v>-4000</v>
      </c>
    </row>
    <row r="13" spans="1:11" x14ac:dyDescent="0.25">
      <c r="A13" s="1" t="s">
        <v>28</v>
      </c>
      <c r="B13" t="s">
        <v>25</v>
      </c>
      <c r="F13" t="s">
        <v>4</v>
      </c>
      <c r="I13">
        <f t="shared" si="0"/>
        <v>5</v>
      </c>
      <c r="J13">
        <f t="shared" si="1"/>
        <v>-8000</v>
      </c>
      <c r="K13">
        <f t="shared" si="2"/>
        <v>-4000</v>
      </c>
    </row>
    <row r="14" spans="1:11" x14ac:dyDescent="0.25">
      <c r="I14" t="s">
        <v>86</v>
      </c>
      <c r="J14">
        <v>2000</v>
      </c>
      <c r="K14">
        <v>12000</v>
      </c>
    </row>
  </sheetData>
  <mergeCells count="1">
    <mergeCell ref="A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21A43-5E41-491E-88FE-74D7B7DE39D3}">
  <dimension ref="A1:O20"/>
  <sheetViews>
    <sheetView workbookViewId="0">
      <selection activeCell="G10" sqref="G10"/>
    </sheetView>
  </sheetViews>
  <sheetFormatPr defaultRowHeight="15" x14ac:dyDescent="0.25"/>
  <cols>
    <col min="5" max="5" width="8.85546875" customWidth="1"/>
    <col min="7" max="7" width="14.28515625" bestFit="1" customWidth="1"/>
  </cols>
  <sheetData>
    <row r="1" spans="1:15" x14ac:dyDescent="0.25">
      <c r="A1" t="s">
        <v>9</v>
      </c>
    </row>
    <row r="2" spans="1:15" x14ac:dyDescent="0.25">
      <c r="A2" s="9" t="s">
        <v>10</v>
      </c>
      <c r="B2" s="9"/>
      <c r="C2" s="9"/>
      <c r="D2" s="9"/>
      <c r="E2" s="9"/>
      <c r="F2" s="9"/>
      <c r="G2" s="9"/>
      <c r="H2" s="9"/>
      <c r="I2" s="9"/>
      <c r="J2" s="9"/>
    </row>
    <row r="3" spans="1:15" ht="44.45" customHeight="1" x14ac:dyDescent="0.25">
      <c r="A3" s="9"/>
      <c r="B3" s="9"/>
      <c r="C3" s="9"/>
      <c r="D3" s="9"/>
      <c r="E3" s="9"/>
      <c r="F3" s="9"/>
      <c r="G3" s="9"/>
      <c r="H3" s="9"/>
      <c r="I3" s="9"/>
      <c r="J3" s="9"/>
    </row>
    <row r="4" spans="1:15" x14ac:dyDescent="0.25">
      <c r="A4" s="9"/>
      <c r="B4" s="9"/>
      <c r="C4" s="9"/>
      <c r="D4" s="9"/>
      <c r="E4" s="9"/>
      <c r="F4" s="9"/>
      <c r="G4" s="9"/>
      <c r="H4" s="9"/>
      <c r="I4" s="9"/>
      <c r="J4" s="9"/>
    </row>
    <row r="5" spans="1:15" x14ac:dyDescent="0.25">
      <c r="A5" s="9"/>
      <c r="B5" s="9"/>
      <c r="C5" s="9"/>
      <c r="D5" s="9"/>
      <c r="E5" s="9"/>
      <c r="F5" s="9"/>
      <c r="G5" s="9"/>
      <c r="H5" s="9"/>
      <c r="I5" s="9"/>
      <c r="J5" s="9"/>
    </row>
    <row r="6" spans="1:15" x14ac:dyDescent="0.25">
      <c r="A6" s="9"/>
      <c r="B6" s="9"/>
      <c r="C6" s="9"/>
      <c r="D6" s="9"/>
      <c r="E6" s="9"/>
      <c r="F6" s="9"/>
      <c r="G6" s="9"/>
      <c r="H6" s="9"/>
      <c r="I6" s="9"/>
      <c r="J6" s="9"/>
    </row>
    <row r="9" spans="1:15" x14ac:dyDescent="0.25">
      <c r="A9" t="s">
        <v>26</v>
      </c>
      <c r="B9" t="s">
        <v>29</v>
      </c>
      <c r="G9" s="3">
        <f>-NPV(20%,N10:N20)</f>
        <v>-1350078.4863728334</v>
      </c>
      <c r="M9" t="s">
        <v>77</v>
      </c>
      <c r="N9" t="s">
        <v>81</v>
      </c>
      <c r="O9" t="s">
        <v>82</v>
      </c>
    </row>
    <row r="10" spans="1:15" x14ac:dyDescent="0.25">
      <c r="A10" s="1" t="s">
        <v>27</v>
      </c>
      <c r="B10" t="s">
        <v>30</v>
      </c>
      <c r="G10" s="3">
        <f>-NPV(20%,O10:O20)</f>
        <v>-1211576.8199618466</v>
      </c>
      <c r="M10">
        <v>0</v>
      </c>
      <c r="N10" s="6">
        <v>900000</v>
      </c>
      <c r="O10" s="6">
        <v>280000</v>
      </c>
    </row>
    <row r="11" spans="1:15" x14ac:dyDescent="0.25">
      <c r="A11" s="1" t="s">
        <v>28</v>
      </c>
      <c r="B11" t="s">
        <v>31</v>
      </c>
      <c r="G11">
        <v>2</v>
      </c>
      <c r="M11">
        <f>M10+1</f>
        <v>1</v>
      </c>
      <c r="N11" s="6">
        <v>79000</v>
      </c>
      <c r="O11" s="6">
        <v>280000</v>
      </c>
    </row>
    <row r="12" spans="1:15" x14ac:dyDescent="0.25">
      <c r="G12" t="s">
        <v>80</v>
      </c>
      <c r="M12">
        <f t="shared" ref="M12:M20" si="0">M11+1</f>
        <v>2</v>
      </c>
      <c r="N12" s="6">
        <f>560000+N11</f>
        <v>639000</v>
      </c>
      <c r="O12" s="6">
        <v>280000</v>
      </c>
    </row>
    <row r="13" spans="1:15" x14ac:dyDescent="0.25">
      <c r="M13">
        <f t="shared" si="0"/>
        <v>3</v>
      </c>
      <c r="N13" s="6">
        <f>N$11</f>
        <v>79000</v>
      </c>
      <c r="O13" s="6">
        <v>280000</v>
      </c>
    </row>
    <row r="14" spans="1:15" x14ac:dyDescent="0.25">
      <c r="M14">
        <f t="shared" si="0"/>
        <v>4</v>
      </c>
      <c r="N14" s="6">
        <f t="shared" ref="N14:N20" si="1">N$11</f>
        <v>79000</v>
      </c>
      <c r="O14" s="6">
        <v>280000</v>
      </c>
    </row>
    <row r="15" spans="1:15" x14ac:dyDescent="0.25">
      <c r="M15">
        <f t="shared" si="0"/>
        <v>5</v>
      </c>
      <c r="N15" s="6">
        <f t="shared" si="1"/>
        <v>79000</v>
      </c>
      <c r="O15" s="6">
        <v>280000</v>
      </c>
    </row>
    <row r="16" spans="1:15" x14ac:dyDescent="0.25">
      <c r="M16">
        <f t="shared" si="0"/>
        <v>6</v>
      </c>
      <c r="N16" s="6">
        <f t="shared" si="1"/>
        <v>79000</v>
      </c>
      <c r="O16" s="6">
        <v>280000</v>
      </c>
    </row>
    <row r="17" spans="13:15" x14ac:dyDescent="0.25">
      <c r="M17">
        <f t="shared" si="0"/>
        <v>7</v>
      </c>
      <c r="N17" s="6">
        <f t="shared" si="1"/>
        <v>79000</v>
      </c>
      <c r="O17" s="6">
        <v>280000</v>
      </c>
    </row>
    <row r="18" spans="13:15" x14ac:dyDescent="0.25">
      <c r="M18">
        <f t="shared" si="0"/>
        <v>8</v>
      </c>
      <c r="N18" s="6">
        <f t="shared" si="1"/>
        <v>79000</v>
      </c>
      <c r="O18" s="6">
        <v>280000</v>
      </c>
    </row>
    <row r="19" spans="13:15" x14ac:dyDescent="0.25">
      <c r="M19">
        <f t="shared" si="0"/>
        <v>9</v>
      </c>
      <c r="N19" s="6">
        <f t="shared" si="1"/>
        <v>79000</v>
      </c>
      <c r="O19" s="6">
        <v>280000</v>
      </c>
    </row>
    <row r="20" spans="13:15" x14ac:dyDescent="0.25">
      <c r="M20">
        <f t="shared" si="0"/>
        <v>10</v>
      </c>
      <c r="N20" s="6">
        <f t="shared" si="1"/>
        <v>79000</v>
      </c>
      <c r="O20" s="6">
        <v>280000</v>
      </c>
    </row>
  </sheetData>
  <mergeCells count="1">
    <mergeCell ref="A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A679-256C-4128-9543-07D0503A17E8}">
  <dimension ref="A1:Q14"/>
  <sheetViews>
    <sheetView workbookViewId="0">
      <selection activeCell="G13" sqref="G13"/>
    </sheetView>
  </sheetViews>
  <sheetFormatPr defaultRowHeight="15" x14ac:dyDescent="0.25"/>
  <cols>
    <col min="7" max="7" width="12.5703125" bestFit="1" customWidth="1"/>
    <col min="17" max="17" width="10" bestFit="1" customWidth="1"/>
  </cols>
  <sheetData>
    <row r="1" spans="1:17" x14ac:dyDescent="0.25">
      <c r="A1" t="s">
        <v>11</v>
      </c>
    </row>
    <row r="2" spans="1:17" x14ac:dyDescent="0.25">
      <c r="A2" s="9" t="s">
        <v>12</v>
      </c>
      <c r="B2" s="9"/>
      <c r="C2" s="9"/>
      <c r="D2" s="9"/>
      <c r="E2" s="9"/>
      <c r="F2" s="9"/>
      <c r="G2" s="9"/>
      <c r="H2" s="9"/>
      <c r="I2" s="9"/>
      <c r="J2" s="9"/>
    </row>
    <row r="3" spans="1:17" x14ac:dyDescent="0.25">
      <c r="A3" s="9"/>
      <c r="B3" s="9"/>
      <c r="C3" s="9"/>
      <c r="D3" s="9"/>
      <c r="E3" s="9"/>
      <c r="F3" s="9"/>
      <c r="G3" s="9"/>
      <c r="H3" s="9"/>
      <c r="I3" s="9"/>
      <c r="J3" s="9"/>
    </row>
    <row r="4" spans="1:17" x14ac:dyDescent="0.25">
      <c r="A4" s="9"/>
      <c r="B4" s="9"/>
      <c r="C4" s="9"/>
      <c r="D4" s="9"/>
      <c r="E4" s="9"/>
      <c r="F4" s="9"/>
      <c r="G4" s="9"/>
      <c r="H4" s="9"/>
      <c r="I4" s="9"/>
      <c r="J4" s="9"/>
    </row>
    <row r="5" spans="1:17" x14ac:dyDescent="0.25">
      <c r="A5" s="9"/>
      <c r="B5" s="9"/>
      <c r="C5" s="9"/>
      <c r="D5" s="9"/>
      <c r="E5" s="9"/>
      <c r="F5" s="9"/>
      <c r="G5" s="9"/>
      <c r="H5" s="9"/>
      <c r="I5" s="9"/>
      <c r="J5" s="9"/>
    </row>
    <row r="6" spans="1:17" x14ac:dyDescent="0.25">
      <c r="A6" s="9"/>
      <c r="B6" s="9"/>
      <c r="C6" s="9"/>
      <c r="D6" s="9"/>
      <c r="E6" s="9"/>
      <c r="F6" s="9"/>
      <c r="G6" s="9"/>
      <c r="H6" s="9"/>
      <c r="I6" s="9"/>
      <c r="J6" s="9"/>
    </row>
    <row r="7" spans="1:17" x14ac:dyDescent="0.25">
      <c r="A7" s="9"/>
      <c r="B7" s="9"/>
      <c r="C7" s="9"/>
      <c r="D7" s="9"/>
      <c r="E7" s="9"/>
      <c r="F7" s="9"/>
      <c r="G7" s="9"/>
      <c r="H7" s="9"/>
      <c r="I7" s="9"/>
      <c r="J7" s="9"/>
    </row>
    <row r="8" spans="1:17" x14ac:dyDescent="0.25">
      <c r="A8" s="9"/>
      <c r="B8" s="9"/>
      <c r="C8" s="9"/>
      <c r="D8" s="9"/>
      <c r="E8" s="9"/>
      <c r="F8" s="9"/>
      <c r="G8" s="9"/>
      <c r="H8" s="9"/>
      <c r="I8" s="9"/>
      <c r="J8" s="9"/>
      <c r="O8" t="s">
        <v>77</v>
      </c>
      <c r="P8" t="s">
        <v>83</v>
      </c>
      <c r="Q8" t="s">
        <v>84</v>
      </c>
    </row>
    <row r="9" spans="1:17" x14ac:dyDescent="0.25">
      <c r="A9" s="9"/>
      <c r="B9" s="9"/>
      <c r="C9" s="9"/>
      <c r="D9" s="9"/>
      <c r="E9" s="9"/>
      <c r="F9" s="9"/>
      <c r="G9" s="9"/>
      <c r="H9" s="9"/>
      <c r="I9" s="9"/>
      <c r="J9" s="9"/>
      <c r="O9">
        <v>0</v>
      </c>
      <c r="P9" s="6">
        <v>-80000</v>
      </c>
      <c r="Q9" s="6">
        <v>-120000</v>
      </c>
    </row>
    <row r="10" spans="1:17" x14ac:dyDescent="0.25">
      <c r="O10">
        <f>O9+1</f>
        <v>1</v>
      </c>
      <c r="P10" s="6">
        <v>-30000</v>
      </c>
      <c r="Q10" s="6">
        <v>-8000</v>
      </c>
    </row>
    <row r="11" spans="1:17" x14ac:dyDescent="0.25">
      <c r="O11">
        <f t="shared" ref="O11:O12" si="0">O10+1</f>
        <v>2</v>
      </c>
      <c r="P11" s="6">
        <f>P10-4000</f>
        <v>-34000</v>
      </c>
      <c r="Q11" s="6">
        <f>Q10-6500</f>
        <v>-14500</v>
      </c>
    </row>
    <row r="12" spans="1:17" x14ac:dyDescent="0.25">
      <c r="A12" t="s">
        <v>26</v>
      </c>
      <c r="B12" t="s">
        <v>32</v>
      </c>
      <c r="G12" s="3">
        <f>NPV(12%,P9:P12)</f>
        <v>-143694.60316014159</v>
      </c>
      <c r="O12">
        <f t="shared" si="0"/>
        <v>3</v>
      </c>
      <c r="P12" s="6">
        <f>P11-4000</f>
        <v>-38000</v>
      </c>
      <c r="Q12" s="6">
        <f>Q11-6500</f>
        <v>-21000</v>
      </c>
    </row>
    <row r="13" spans="1:17" x14ac:dyDescent="0.25">
      <c r="A13" s="1" t="s">
        <v>27</v>
      </c>
      <c r="B13" t="s">
        <v>33</v>
      </c>
      <c r="G13" s="3">
        <f>NPV(12%,Q9:Q12)</f>
        <v>-137187.10140306121</v>
      </c>
      <c r="O13" t="s">
        <v>86</v>
      </c>
      <c r="P13" s="6">
        <v>15000</v>
      </c>
      <c r="Q13" s="6">
        <v>40000</v>
      </c>
    </row>
    <row r="14" spans="1:17" x14ac:dyDescent="0.25">
      <c r="A14" s="1" t="s">
        <v>28</v>
      </c>
      <c r="B14" t="s">
        <v>34</v>
      </c>
      <c r="G14" t="s">
        <v>85</v>
      </c>
    </row>
  </sheetData>
  <mergeCells count="1">
    <mergeCell ref="A2:J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D4D7-5C48-4849-8538-E9F2BE97F064}">
  <dimension ref="A1:L16"/>
  <sheetViews>
    <sheetView workbookViewId="0">
      <selection activeCell="F15" sqref="F15"/>
    </sheetView>
  </sheetViews>
  <sheetFormatPr defaultRowHeight="15" x14ac:dyDescent="0.25"/>
  <cols>
    <col min="2" max="2" width="16" customWidth="1"/>
    <col min="6" max="6" width="12.5703125" bestFit="1" customWidth="1"/>
    <col min="11" max="11" width="13.42578125" bestFit="1" customWidth="1"/>
    <col min="12" max="12" width="10" bestFit="1" customWidth="1"/>
  </cols>
  <sheetData>
    <row r="1" spans="1:12" x14ac:dyDescent="0.25">
      <c r="A1" t="s">
        <v>13</v>
      </c>
    </row>
    <row r="2" spans="1:12" x14ac:dyDescent="0.25">
      <c r="A2" s="9" t="s">
        <v>14</v>
      </c>
      <c r="B2" s="9"/>
      <c r="C2" s="9"/>
      <c r="D2" s="9"/>
      <c r="E2" s="9"/>
      <c r="F2" s="9"/>
      <c r="G2" s="9"/>
      <c r="H2" s="9"/>
      <c r="I2" s="9"/>
    </row>
    <row r="3" spans="1:12" x14ac:dyDescent="0.25">
      <c r="A3" s="9"/>
      <c r="B3" s="9"/>
      <c r="C3" s="9"/>
      <c r="D3" s="9"/>
      <c r="E3" s="9"/>
      <c r="F3" s="9"/>
      <c r="G3" s="9"/>
      <c r="H3" s="9"/>
      <c r="I3" s="9"/>
    </row>
    <row r="4" spans="1:12" x14ac:dyDescent="0.25">
      <c r="A4" s="9"/>
      <c r="B4" s="9"/>
      <c r="C4" s="9"/>
      <c r="D4" s="9"/>
      <c r="E4" s="9"/>
      <c r="F4" s="9"/>
      <c r="G4" s="9"/>
      <c r="H4" s="9"/>
      <c r="I4" s="9"/>
    </row>
    <row r="5" spans="1:12" x14ac:dyDescent="0.25">
      <c r="A5" s="9"/>
      <c r="B5" s="9"/>
      <c r="C5" s="9"/>
      <c r="D5" s="9"/>
      <c r="E5" s="9"/>
      <c r="F5" s="9"/>
      <c r="G5" s="9"/>
      <c r="H5" s="9"/>
      <c r="I5" s="9"/>
    </row>
    <row r="6" spans="1:12" x14ac:dyDescent="0.25">
      <c r="A6" s="9"/>
      <c r="B6" s="9"/>
      <c r="C6" s="9"/>
      <c r="D6" s="9"/>
      <c r="E6" s="9"/>
      <c r="F6" s="9"/>
      <c r="G6" s="9"/>
      <c r="H6" s="9"/>
      <c r="I6" s="9"/>
    </row>
    <row r="8" spans="1:12" x14ac:dyDescent="0.25">
      <c r="B8" t="s">
        <v>35</v>
      </c>
      <c r="C8" t="s">
        <v>36</v>
      </c>
      <c r="D8" t="s">
        <v>37</v>
      </c>
      <c r="J8" t="s">
        <v>77</v>
      </c>
      <c r="K8" t="s">
        <v>36</v>
      </c>
      <c r="L8" t="s">
        <v>37</v>
      </c>
    </row>
    <row r="9" spans="1:12" x14ac:dyDescent="0.25">
      <c r="B9" t="s">
        <v>5</v>
      </c>
      <c r="C9" s="1">
        <v>-164000</v>
      </c>
      <c r="D9" s="1">
        <v>-370000</v>
      </c>
      <c r="J9">
        <v>0</v>
      </c>
      <c r="K9" s="7">
        <v>-164000</v>
      </c>
      <c r="L9" s="6">
        <v>-370000</v>
      </c>
    </row>
    <row r="10" spans="1:12" x14ac:dyDescent="0.25">
      <c r="B10" t="s">
        <v>38</v>
      </c>
      <c r="C10" s="1">
        <v>-55000</v>
      </c>
      <c r="D10" s="1">
        <v>-21000</v>
      </c>
      <c r="J10">
        <f>J9+1</f>
        <v>1</v>
      </c>
      <c r="K10" s="6">
        <v>-55000</v>
      </c>
      <c r="L10" s="6">
        <v>-21000</v>
      </c>
    </row>
    <row r="11" spans="1:12" x14ac:dyDescent="0.25">
      <c r="B11" t="s">
        <v>7</v>
      </c>
      <c r="C11">
        <v>0</v>
      </c>
      <c r="D11" s="1">
        <v>30000</v>
      </c>
      <c r="F11" s="1"/>
      <c r="J11">
        <f>J10+1</f>
        <v>2</v>
      </c>
      <c r="K11" s="6">
        <v>-55000</v>
      </c>
      <c r="L11" s="6">
        <v>-21000</v>
      </c>
    </row>
    <row r="12" spans="1:12" x14ac:dyDescent="0.25">
      <c r="B12" t="s">
        <v>39</v>
      </c>
      <c r="C12">
        <v>2</v>
      </c>
      <c r="D12">
        <v>4</v>
      </c>
      <c r="J12">
        <f>J11+1</f>
        <v>3</v>
      </c>
      <c r="K12" s="6">
        <v>0</v>
      </c>
      <c r="L12" s="6">
        <v>-21000</v>
      </c>
    </row>
    <row r="13" spans="1:12" x14ac:dyDescent="0.25">
      <c r="J13">
        <f>J12+1</f>
        <v>4</v>
      </c>
      <c r="K13" s="6">
        <v>0</v>
      </c>
      <c r="L13" s="6">
        <v>-21000</v>
      </c>
    </row>
    <row r="14" spans="1:12" x14ac:dyDescent="0.25">
      <c r="A14" t="s">
        <v>26</v>
      </c>
      <c r="B14" t="s">
        <v>40</v>
      </c>
      <c r="F14" s="3">
        <f>NPV(20%,K9:K14)</f>
        <v>-206689.81481481483</v>
      </c>
      <c r="J14" t="s">
        <v>86</v>
      </c>
      <c r="K14" s="6">
        <v>0</v>
      </c>
      <c r="L14" s="6">
        <v>30000</v>
      </c>
    </row>
    <row r="15" spans="1:12" x14ac:dyDescent="0.25">
      <c r="A15" s="1" t="s">
        <v>27</v>
      </c>
      <c r="B15" t="s">
        <v>41</v>
      </c>
      <c r="F15" s="3">
        <f>NPV(20%,L9:L14)</f>
        <v>-343589.24897119339</v>
      </c>
    </row>
    <row r="16" spans="1:12" x14ac:dyDescent="0.25">
      <c r="A16" s="1" t="s">
        <v>28</v>
      </c>
      <c r="B16" t="s">
        <v>42</v>
      </c>
      <c r="F16" t="s">
        <v>37</v>
      </c>
    </row>
  </sheetData>
  <mergeCells count="1">
    <mergeCell ref="A2:I6"/>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6E57-C364-450C-BC2A-80ACA03F12BA}">
  <sheetPr codeName="Sheet1"/>
  <dimension ref="A1:O23"/>
  <sheetViews>
    <sheetView workbookViewId="0">
      <selection activeCell="F19" sqref="F19"/>
    </sheetView>
  </sheetViews>
  <sheetFormatPr defaultRowHeight="15" x14ac:dyDescent="0.25"/>
  <cols>
    <col min="6" max="6" width="12.5703125" bestFit="1" customWidth="1"/>
    <col min="14" max="15" width="10.5703125" bestFit="1" customWidth="1"/>
  </cols>
  <sheetData>
    <row r="1" spans="1:15" x14ac:dyDescent="0.25">
      <c r="A1" t="s">
        <v>15</v>
      </c>
    </row>
    <row r="2" spans="1:15" x14ac:dyDescent="0.25">
      <c r="A2" s="9" t="s">
        <v>16</v>
      </c>
      <c r="B2" s="9"/>
      <c r="C2" s="9"/>
      <c r="D2" s="9"/>
      <c r="E2" s="9"/>
      <c r="F2" s="9"/>
      <c r="G2" s="9"/>
      <c r="H2" s="9"/>
      <c r="I2" s="9"/>
      <c r="J2" s="9"/>
    </row>
    <row r="3" spans="1:15" x14ac:dyDescent="0.25">
      <c r="A3" s="9"/>
      <c r="B3" s="9"/>
      <c r="C3" s="9"/>
      <c r="D3" s="9"/>
      <c r="E3" s="9"/>
      <c r="F3" s="9"/>
      <c r="G3" s="9"/>
      <c r="H3" s="9"/>
      <c r="I3" s="9"/>
      <c r="J3" s="9"/>
    </row>
    <row r="4" spans="1:15" x14ac:dyDescent="0.25">
      <c r="A4" s="9"/>
      <c r="B4" s="9"/>
      <c r="C4" s="9"/>
      <c r="D4" s="9"/>
      <c r="E4" s="9"/>
      <c r="F4" s="9"/>
      <c r="G4" s="9"/>
      <c r="H4" s="9"/>
      <c r="I4" s="9"/>
      <c r="J4" s="9"/>
    </row>
    <row r="5" spans="1:15" x14ac:dyDescent="0.25">
      <c r="A5" s="9"/>
      <c r="B5" s="9"/>
      <c r="C5" s="9"/>
      <c r="D5" s="9"/>
      <c r="E5" s="9"/>
      <c r="F5" s="9"/>
      <c r="G5" s="9"/>
      <c r="H5" s="9"/>
      <c r="I5" s="9"/>
      <c r="J5" s="9"/>
    </row>
    <row r="6" spans="1:15" x14ac:dyDescent="0.25">
      <c r="A6" s="9"/>
      <c r="B6" s="9"/>
      <c r="C6" s="9"/>
      <c r="D6" s="9"/>
      <c r="E6" s="9"/>
      <c r="F6" s="9"/>
      <c r="G6" s="9"/>
      <c r="H6" s="9"/>
      <c r="I6" s="9"/>
      <c r="J6" s="9"/>
    </row>
    <row r="7" spans="1:15" x14ac:dyDescent="0.25">
      <c r="A7" s="9"/>
      <c r="B7" s="9"/>
      <c r="C7" s="9"/>
      <c r="D7" s="9"/>
      <c r="E7" s="9"/>
      <c r="F7" s="9"/>
      <c r="G7" s="9"/>
      <c r="H7" s="9"/>
      <c r="I7" s="9"/>
      <c r="J7" s="9"/>
    </row>
    <row r="8" spans="1:15" x14ac:dyDescent="0.25">
      <c r="A8" s="9"/>
      <c r="B8" s="9"/>
      <c r="C8" s="9"/>
      <c r="D8" s="9"/>
      <c r="E8" s="9"/>
      <c r="F8" s="9"/>
      <c r="G8" s="9"/>
      <c r="H8" s="9"/>
      <c r="I8" s="9"/>
      <c r="J8" s="9"/>
    </row>
    <row r="9" spans="1:15" x14ac:dyDescent="0.25">
      <c r="A9" s="9"/>
      <c r="B9" s="9"/>
      <c r="C9" s="9"/>
      <c r="D9" s="9"/>
      <c r="E9" s="9"/>
      <c r="F9" s="9"/>
      <c r="G9" s="9"/>
      <c r="H9" s="9"/>
      <c r="I9" s="9"/>
      <c r="J9" s="9"/>
    </row>
    <row r="11" spans="1:15" x14ac:dyDescent="0.25">
      <c r="A11" t="s">
        <v>26</v>
      </c>
      <c r="B11" t="s">
        <v>46</v>
      </c>
      <c r="M11" t="s">
        <v>77</v>
      </c>
      <c r="N11" t="s">
        <v>87</v>
      </c>
      <c r="O11" t="s">
        <v>88</v>
      </c>
    </row>
    <row r="12" spans="1:15" x14ac:dyDescent="0.25">
      <c r="B12" t="s">
        <v>43</v>
      </c>
      <c r="F12" s="3">
        <f>NPV(6%,N12:N17,N23)</f>
        <v>-537649.2675686524</v>
      </c>
      <c r="M12">
        <v>0</v>
      </c>
      <c r="N12" s="6">
        <v>-203000</v>
      </c>
      <c r="O12" s="6">
        <v>-396000</v>
      </c>
    </row>
    <row r="13" spans="1:15" x14ac:dyDescent="0.25">
      <c r="B13" t="s">
        <v>44</v>
      </c>
      <c r="F13" s="3">
        <f>NPV(6%,O12:O23)</f>
        <v>-923270.14359480818</v>
      </c>
      <c r="M13">
        <f>M12+1</f>
        <v>1</v>
      </c>
      <c r="N13" s="6">
        <f>-85000-5500</f>
        <v>-90500</v>
      </c>
      <c r="O13" s="6">
        <f>-119000+37000</f>
        <v>-82000</v>
      </c>
    </row>
    <row r="14" spans="1:15" x14ac:dyDescent="0.25">
      <c r="B14" t="s">
        <v>45</v>
      </c>
      <c r="F14" t="s">
        <v>91</v>
      </c>
      <c r="M14">
        <f t="shared" ref="M14:M22" si="0">M13+1</f>
        <v>2</v>
      </c>
      <c r="N14" s="6">
        <f t="shared" ref="N14:N22" si="1">-85000-5500</f>
        <v>-90500</v>
      </c>
      <c r="O14" s="6">
        <f t="shared" ref="O14:O22" si="2">-119000+37000</f>
        <v>-82000</v>
      </c>
    </row>
    <row r="15" spans="1:15" x14ac:dyDescent="0.25">
      <c r="M15">
        <f t="shared" si="0"/>
        <v>3</v>
      </c>
      <c r="N15" s="6">
        <f t="shared" si="1"/>
        <v>-90500</v>
      </c>
      <c r="O15" s="6">
        <f t="shared" si="2"/>
        <v>-82000</v>
      </c>
    </row>
    <row r="16" spans="1:15" x14ac:dyDescent="0.25">
      <c r="M16">
        <f t="shared" si="0"/>
        <v>4</v>
      </c>
      <c r="N16" s="6">
        <f t="shared" si="1"/>
        <v>-90500</v>
      </c>
      <c r="O16" s="6">
        <f t="shared" si="2"/>
        <v>-82000</v>
      </c>
    </row>
    <row r="17" spans="1:15" x14ac:dyDescent="0.25">
      <c r="A17" t="s">
        <v>27</v>
      </c>
      <c r="B17" t="s">
        <v>47</v>
      </c>
      <c r="M17">
        <f t="shared" si="0"/>
        <v>5</v>
      </c>
      <c r="N17" s="6">
        <f t="shared" si="1"/>
        <v>-90500</v>
      </c>
      <c r="O17" s="6">
        <f t="shared" si="2"/>
        <v>-82000</v>
      </c>
    </row>
    <row r="18" spans="1:15" x14ac:dyDescent="0.25">
      <c r="B18" t="s">
        <v>43</v>
      </c>
      <c r="F18" s="3">
        <f>NPV(6%,N12:N20)</f>
        <v>-783003.49218988908</v>
      </c>
      <c r="M18">
        <f t="shared" si="0"/>
        <v>6</v>
      </c>
      <c r="N18" s="6">
        <f>N12+N23</f>
        <v>-182700</v>
      </c>
      <c r="O18" s="6">
        <f t="shared" si="2"/>
        <v>-82000</v>
      </c>
    </row>
    <row r="19" spans="1:15" x14ac:dyDescent="0.25">
      <c r="B19" t="s">
        <v>44</v>
      </c>
      <c r="F19" s="3">
        <f>NPV(6%,O12:O20)</f>
        <v>-853965.18160330481</v>
      </c>
      <c r="M19">
        <f t="shared" si="0"/>
        <v>7</v>
      </c>
      <c r="N19" s="6">
        <f t="shared" si="1"/>
        <v>-90500</v>
      </c>
      <c r="O19" s="6">
        <f t="shared" si="2"/>
        <v>-82000</v>
      </c>
    </row>
    <row r="20" spans="1:15" x14ac:dyDescent="0.25">
      <c r="B20" t="s">
        <v>48</v>
      </c>
      <c r="F20" t="s">
        <v>91</v>
      </c>
      <c r="M20">
        <f t="shared" si="0"/>
        <v>8</v>
      </c>
      <c r="N20" s="6">
        <f t="shared" si="1"/>
        <v>-90500</v>
      </c>
      <c r="O20" s="6">
        <f t="shared" si="2"/>
        <v>-82000</v>
      </c>
    </row>
    <row r="21" spans="1:15" x14ac:dyDescent="0.25">
      <c r="M21">
        <f t="shared" si="0"/>
        <v>9</v>
      </c>
      <c r="N21" s="6">
        <f t="shared" si="1"/>
        <v>-90500</v>
      </c>
      <c r="O21" s="6">
        <f t="shared" si="2"/>
        <v>-82000</v>
      </c>
    </row>
    <row r="22" spans="1:15" x14ac:dyDescent="0.25">
      <c r="M22">
        <f t="shared" si="0"/>
        <v>10</v>
      </c>
      <c r="N22" s="6">
        <f t="shared" si="1"/>
        <v>-90500</v>
      </c>
      <c r="O22" s="6">
        <f t="shared" si="2"/>
        <v>-82000</v>
      </c>
    </row>
    <row r="23" spans="1:15" x14ac:dyDescent="0.25">
      <c r="M23" t="s">
        <v>86</v>
      </c>
      <c r="N23" s="8">
        <f>-N12*0.1</f>
        <v>20300</v>
      </c>
      <c r="O23" s="8">
        <f>-O12*0.1</f>
        <v>39600</v>
      </c>
    </row>
  </sheetData>
  <mergeCells count="1">
    <mergeCell ref="A2:J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7EA6-AF22-4279-8F5C-4C1A85F297D1}">
  <dimension ref="A1:L21"/>
  <sheetViews>
    <sheetView workbookViewId="0">
      <selection activeCell="E20" sqref="E20"/>
    </sheetView>
  </sheetViews>
  <sheetFormatPr defaultRowHeight="15" x14ac:dyDescent="0.25"/>
  <cols>
    <col min="1" max="1" width="21.7109375" bestFit="1" customWidth="1"/>
    <col min="5" max="5" width="12.5703125" bestFit="1" customWidth="1"/>
  </cols>
  <sheetData>
    <row r="1" spans="1:12" x14ac:dyDescent="0.25">
      <c r="A1" t="s">
        <v>17</v>
      </c>
    </row>
    <row r="2" spans="1:12" ht="15" customHeight="1" x14ac:dyDescent="0.25">
      <c r="A2" s="9" t="s">
        <v>18</v>
      </c>
      <c r="B2" s="9"/>
      <c r="C2" s="9"/>
      <c r="D2" s="9"/>
      <c r="E2" s="9"/>
      <c r="F2" s="9"/>
      <c r="G2" s="9"/>
      <c r="H2" s="9"/>
      <c r="I2" s="9"/>
    </row>
    <row r="3" spans="1:12" ht="15" customHeight="1" x14ac:dyDescent="0.25">
      <c r="A3" s="9"/>
      <c r="B3" s="9"/>
      <c r="C3" s="9"/>
      <c r="D3" s="9"/>
      <c r="E3" s="9"/>
      <c r="F3" s="9"/>
      <c r="G3" s="9"/>
      <c r="H3" s="9"/>
      <c r="I3" s="9"/>
    </row>
    <row r="4" spans="1:12" ht="15" customHeight="1" x14ac:dyDescent="0.25">
      <c r="A4" s="9"/>
      <c r="B4" s="9"/>
      <c r="C4" s="9"/>
      <c r="D4" s="9"/>
      <c r="E4" s="9"/>
      <c r="F4" s="9"/>
      <c r="G4" s="9"/>
      <c r="H4" s="9"/>
      <c r="I4" s="9"/>
    </row>
    <row r="5" spans="1:12" ht="15" customHeight="1" x14ac:dyDescent="0.25">
      <c r="A5" s="9"/>
      <c r="B5" s="9"/>
      <c r="C5" s="9"/>
      <c r="D5" s="9"/>
      <c r="E5" s="9"/>
      <c r="F5" s="9"/>
      <c r="G5" s="9"/>
      <c r="H5" s="9"/>
      <c r="I5" s="9"/>
    </row>
    <row r="6" spans="1:12" ht="15" customHeight="1" x14ac:dyDescent="0.25">
      <c r="A6" s="9"/>
      <c r="B6" s="9"/>
      <c r="C6" s="9"/>
      <c r="D6" s="9"/>
      <c r="E6" s="9"/>
      <c r="F6" s="9"/>
      <c r="G6" s="9"/>
      <c r="H6" s="9"/>
      <c r="I6" s="9"/>
    </row>
    <row r="7" spans="1:12" ht="15" customHeight="1" x14ac:dyDescent="0.25">
      <c r="A7" s="9"/>
      <c r="B7" s="9"/>
      <c r="C7" s="9"/>
      <c r="D7" s="9"/>
      <c r="E7" s="9"/>
      <c r="F7" s="9"/>
      <c r="G7" s="9"/>
      <c r="H7" s="9"/>
      <c r="I7" s="9"/>
    </row>
    <row r="8" spans="1:12" ht="15" customHeight="1" x14ac:dyDescent="0.25">
      <c r="A8" s="9"/>
      <c r="B8" s="9"/>
      <c r="C8" s="9"/>
      <c r="D8" s="9"/>
      <c r="E8" s="9"/>
      <c r="F8" s="9"/>
      <c r="G8" s="9"/>
      <c r="H8" s="9"/>
      <c r="I8" s="9"/>
    </row>
    <row r="10" spans="1:12" x14ac:dyDescent="0.25">
      <c r="A10" t="s">
        <v>49</v>
      </c>
      <c r="B10" t="s">
        <v>50</v>
      </c>
      <c r="C10" t="s">
        <v>51</v>
      </c>
      <c r="J10" t="s">
        <v>77</v>
      </c>
      <c r="K10" t="s">
        <v>89</v>
      </c>
      <c r="L10" t="s">
        <v>90</v>
      </c>
    </row>
    <row r="11" spans="1:12" x14ac:dyDescent="0.25">
      <c r="A11" t="s">
        <v>5</v>
      </c>
      <c r="B11" s="1">
        <v>-62000</v>
      </c>
      <c r="C11" s="1">
        <v>-77000</v>
      </c>
      <c r="J11">
        <v>0</v>
      </c>
      <c r="K11" s="1">
        <f>B11</f>
        <v>-62000</v>
      </c>
      <c r="L11" s="1">
        <f>C11</f>
        <v>-77000</v>
      </c>
    </row>
    <row r="12" spans="1:12" x14ac:dyDescent="0.25">
      <c r="A12" t="s">
        <v>52</v>
      </c>
      <c r="B12" s="1">
        <v>-15000</v>
      </c>
      <c r="C12" s="1">
        <v>-21000</v>
      </c>
      <c r="J12">
        <f>J11+1</f>
        <v>1</v>
      </c>
      <c r="K12" s="1">
        <f>B$12</f>
        <v>-15000</v>
      </c>
      <c r="L12" s="1">
        <f>C$12</f>
        <v>-21000</v>
      </c>
    </row>
    <row r="13" spans="1:12" x14ac:dyDescent="0.25">
      <c r="A13" t="s">
        <v>53</v>
      </c>
      <c r="B13" s="1">
        <v>8000</v>
      </c>
      <c r="C13" s="1">
        <v>10000</v>
      </c>
      <c r="J13">
        <f t="shared" ref="J13:J17" si="0">J12+1</f>
        <v>2</v>
      </c>
      <c r="K13" s="1">
        <f t="shared" ref="K13:K14" si="1">B$12</f>
        <v>-15000</v>
      </c>
      <c r="L13" s="1">
        <f t="shared" ref="L13:L17" si="2">C$12</f>
        <v>-21000</v>
      </c>
    </row>
    <row r="14" spans="1:12" x14ac:dyDescent="0.25">
      <c r="A14" t="s">
        <v>54</v>
      </c>
      <c r="B14">
        <v>3</v>
      </c>
      <c r="C14">
        <v>6</v>
      </c>
      <c r="J14">
        <f t="shared" si="0"/>
        <v>3</v>
      </c>
      <c r="K14" s="1">
        <f t="shared" si="1"/>
        <v>-15000</v>
      </c>
      <c r="L14" s="1">
        <f t="shared" si="2"/>
        <v>-21000</v>
      </c>
    </row>
    <row r="15" spans="1:12" x14ac:dyDescent="0.25">
      <c r="J15">
        <f t="shared" si="0"/>
        <v>4</v>
      </c>
      <c r="K15" s="1">
        <f>B11+B13</f>
        <v>-54000</v>
      </c>
      <c r="L15" s="1">
        <f t="shared" si="2"/>
        <v>-21000</v>
      </c>
    </row>
    <row r="16" spans="1:12" x14ac:dyDescent="0.25">
      <c r="J16">
        <f t="shared" si="0"/>
        <v>5</v>
      </c>
      <c r="K16" s="1">
        <f>B$12</f>
        <v>-15000</v>
      </c>
      <c r="L16" s="1">
        <f t="shared" si="2"/>
        <v>-21000</v>
      </c>
    </row>
    <row r="17" spans="1:12" x14ac:dyDescent="0.25">
      <c r="J17">
        <f t="shared" si="0"/>
        <v>6</v>
      </c>
      <c r="K17" s="1">
        <f>B$12</f>
        <v>-15000</v>
      </c>
      <c r="L17" s="1">
        <f t="shared" si="2"/>
        <v>-21000</v>
      </c>
    </row>
    <row r="18" spans="1:12" x14ac:dyDescent="0.25">
      <c r="B18" t="s">
        <v>60</v>
      </c>
      <c r="J18" t="s">
        <v>86</v>
      </c>
      <c r="K18" s="1">
        <f>B13</f>
        <v>8000</v>
      </c>
      <c r="L18" s="1">
        <f>C13</f>
        <v>10000</v>
      </c>
    </row>
    <row r="19" spans="1:12" x14ac:dyDescent="0.25">
      <c r="A19" s="2" t="s">
        <v>55</v>
      </c>
      <c r="B19" t="s">
        <v>58</v>
      </c>
      <c r="E19" s="3">
        <f>NPV(15%,K11:K18)</f>
        <v>-120050.53971094605</v>
      </c>
    </row>
    <row r="20" spans="1:12" x14ac:dyDescent="0.25">
      <c r="A20" s="2" t="s">
        <v>56</v>
      </c>
      <c r="B20" t="s">
        <v>59</v>
      </c>
      <c r="E20" s="3">
        <f>NPV(15%,L11:L18)</f>
        <v>-132795.44884621844</v>
      </c>
    </row>
    <row r="21" spans="1:12" x14ac:dyDescent="0.25">
      <c r="A21" s="2" t="s">
        <v>57</v>
      </c>
      <c r="B21" t="s">
        <v>61</v>
      </c>
      <c r="E21" t="s">
        <v>50</v>
      </c>
    </row>
  </sheetData>
  <mergeCells count="1">
    <mergeCell ref="A2: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0DAE0-FCD4-41D3-A112-D46E0EC235EB}">
  <dimension ref="A1:H16"/>
  <sheetViews>
    <sheetView workbookViewId="0">
      <selection activeCell="D16" sqref="D16"/>
    </sheetView>
  </sheetViews>
  <sheetFormatPr defaultRowHeight="15" x14ac:dyDescent="0.25"/>
  <cols>
    <col min="2" max="2" width="10.5703125" customWidth="1"/>
    <col min="3" max="3" width="15.5703125" customWidth="1"/>
    <col min="4" max="4" width="13.5703125" bestFit="1" customWidth="1"/>
  </cols>
  <sheetData>
    <row r="1" spans="1:8" x14ac:dyDescent="0.25">
      <c r="A1" t="s">
        <v>19</v>
      </c>
    </row>
    <row r="2" spans="1:8" x14ac:dyDescent="0.25">
      <c r="A2" s="9" t="s">
        <v>20</v>
      </c>
      <c r="B2" s="9"/>
      <c r="C2" s="9"/>
      <c r="D2" s="9"/>
      <c r="E2" s="9"/>
      <c r="F2" s="9"/>
      <c r="G2" s="9"/>
      <c r="H2" s="9"/>
    </row>
    <row r="3" spans="1:8" x14ac:dyDescent="0.25">
      <c r="A3" s="9"/>
      <c r="B3" s="9"/>
      <c r="C3" s="9"/>
      <c r="D3" s="9"/>
      <c r="E3" s="9"/>
      <c r="F3" s="9"/>
      <c r="G3" s="9"/>
      <c r="H3" s="9"/>
    </row>
    <row r="4" spans="1:8" x14ac:dyDescent="0.25">
      <c r="A4" s="9"/>
      <c r="B4" s="9"/>
      <c r="C4" s="9"/>
      <c r="D4" s="9"/>
      <c r="E4" s="9"/>
      <c r="F4" s="9"/>
      <c r="G4" s="9"/>
      <c r="H4" s="9"/>
    </row>
    <row r="5" spans="1:8" x14ac:dyDescent="0.25">
      <c r="A5" s="9"/>
      <c r="B5" s="9"/>
      <c r="C5" s="9"/>
      <c r="D5" s="9"/>
      <c r="E5" s="9"/>
      <c r="F5" s="9"/>
      <c r="G5" s="9"/>
      <c r="H5" s="9"/>
    </row>
    <row r="6" spans="1:8" x14ac:dyDescent="0.25">
      <c r="A6" s="9"/>
      <c r="B6" s="9"/>
      <c r="C6" s="9"/>
      <c r="D6" s="9"/>
      <c r="E6" s="9"/>
      <c r="F6" s="9"/>
      <c r="G6" s="9"/>
      <c r="H6" s="9"/>
    </row>
    <row r="9" spans="1:8" x14ac:dyDescent="0.25">
      <c r="C9" t="s">
        <v>93</v>
      </c>
      <c r="D9" s="6">
        <v>120000</v>
      </c>
    </row>
    <row r="10" spans="1:8" x14ac:dyDescent="0.25">
      <c r="C10" t="s">
        <v>96</v>
      </c>
      <c r="D10" s="6">
        <v>150000</v>
      </c>
    </row>
    <row r="11" spans="1:8" x14ac:dyDescent="0.25">
      <c r="C11" t="s">
        <v>94</v>
      </c>
      <c r="D11">
        <v>38</v>
      </c>
    </row>
    <row r="12" spans="1:8" x14ac:dyDescent="0.25">
      <c r="C12" t="s">
        <v>95</v>
      </c>
      <c r="D12">
        <v>17</v>
      </c>
    </row>
    <row r="13" spans="1:8" x14ac:dyDescent="0.25">
      <c r="C13" t="s">
        <v>97</v>
      </c>
      <c r="D13" s="10">
        <v>0.08</v>
      </c>
    </row>
    <row r="14" spans="1:8" x14ac:dyDescent="0.25">
      <c r="C14" t="s">
        <v>98</v>
      </c>
      <c r="D14" s="3">
        <f>PV(D13,D11,-D9)</f>
        <v>1419464.2790978055</v>
      </c>
    </row>
    <row r="15" spans="1:8" x14ac:dyDescent="0.25">
      <c r="C15" t="s">
        <v>99</v>
      </c>
      <c r="D15" s="3">
        <f>PV(D13,D12,-D10)</f>
        <v>1368245.7160399144</v>
      </c>
    </row>
    <row r="16" spans="1:8" x14ac:dyDescent="0.25">
      <c r="C16" t="s">
        <v>100</v>
      </c>
      <c r="D16" s="11">
        <f>D14+D15</f>
        <v>2787709.9951377199</v>
      </c>
    </row>
  </sheetData>
  <mergeCells count="1">
    <mergeCell ref="A2:H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FF04-FE86-402C-9083-C01488F7C1D3}">
  <dimension ref="A1:L29"/>
  <sheetViews>
    <sheetView tabSelected="1" topLeftCell="A4" workbookViewId="0">
      <selection activeCell="D27" sqref="D27"/>
    </sheetView>
  </sheetViews>
  <sheetFormatPr defaultRowHeight="15" x14ac:dyDescent="0.25"/>
  <cols>
    <col min="2" max="2" width="17.5703125" bestFit="1" customWidth="1"/>
    <col min="3" max="3" width="10.7109375" bestFit="1" customWidth="1"/>
    <col min="4" max="4" width="13.42578125" bestFit="1" customWidth="1"/>
    <col min="11" max="11" width="13.5703125" bestFit="1" customWidth="1"/>
    <col min="12" max="12" width="13.42578125" bestFit="1" customWidth="1"/>
  </cols>
  <sheetData>
    <row r="1" spans="1:12" x14ac:dyDescent="0.25">
      <c r="A1" t="s">
        <v>21</v>
      </c>
    </row>
    <row r="2" spans="1:12" x14ac:dyDescent="0.25">
      <c r="A2" s="9" t="s">
        <v>22</v>
      </c>
      <c r="B2" s="9"/>
      <c r="C2" s="9"/>
      <c r="D2" s="9"/>
      <c r="E2" s="9"/>
      <c r="F2" s="9"/>
      <c r="G2" s="9"/>
      <c r="H2" s="9"/>
      <c r="I2" s="9"/>
    </row>
    <row r="3" spans="1:12" x14ac:dyDescent="0.25">
      <c r="A3" s="9"/>
      <c r="B3" s="9"/>
      <c r="C3" s="9"/>
      <c r="D3" s="9"/>
      <c r="E3" s="9"/>
      <c r="F3" s="9"/>
      <c r="G3" s="9"/>
      <c r="H3" s="9"/>
      <c r="I3" s="9"/>
    </row>
    <row r="4" spans="1:12" x14ac:dyDescent="0.25">
      <c r="A4" s="9"/>
      <c r="B4" s="9"/>
      <c r="C4" s="9"/>
      <c r="D4" s="9"/>
      <c r="E4" s="9"/>
      <c r="F4" s="9"/>
      <c r="G4" s="9"/>
      <c r="H4" s="9"/>
      <c r="I4" s="9"/>
    </row>
    <row r="5" spans="1:12" x14ac:dyDescent="0.25">
      <c r="A5" s="9"/>
      <c r="B5" s="9"/>
      <c r="C5" s="9"/>
      <c r="D5" s="9"/>
      <c r="E5" s="9"/>
      <c r="F5" s="9"/>
      <c r="G5" s="9"/>
      <c r="H5" s="9"/>
      <c r="I5" s="9"/>
    </row>
    <row r="6" spans="1:12" x14ac:dyDescent="0.25">
      <c r="A6" s="9"/>
      <c r="B6" s="9"/>
      <c r="C6" s="9"/>
      <c r="D6" s="9"/>
      <c r="E6" s="9"/>
      <c r="F6" s="9"/>
      <c r="G6" s="9"/>
      <c r="H6" s="9"/>
      <c r="I6" s="9"/>
    </row>
    <row r="7" spans="1:12" x14ac:dyDescent="0.25">
      <c r="A7" s="9"/>
      <c r="B7" s="9"/>
      <c r="C7" s="9"/>
      <c r="D7" s="9"/>
      <c r="E7" s="9"/>
      <c r="F7" s="9"/>
      <c r="G7" s="9"/>
      <c r="H7" s="9"/>
      <c r="I7" s="9"/>
    </row>
    <row r="8" spans="1:12" x14ac:dyDescent="0.25">
      <c r="A8" s="9"/>
      <c r="B8" s="9"/>
      <c r="C8" s="9"/>
      <c r="D8" s="9"/>
      <c r="E8" s="9"/>
      <c r="F8" s="9"/>
      <c r="G8" s="9"/>
      <c r="H8" s="9"/>
      <c r="I8" s="9"/>
    </row>
    <row r="9" spans="1:12" x14ac:dyDescent="0.25">
      <c r="A9" s="9"/>
      <c r="B9" s="9"/>
      <c r="C9" s="9"/>
      <c r="D9" s="9"/>
      <c r="E9" s="9"/>
      <c r="F9" s="9"/>
      <c r="G9" s="9"/>
      <c r="H9" s="9"/>
      <c r="I9" s="9"/>
    </row>
    <row r="11" spans="1:12" x14ac:dyDescent="0.25">
      <c r="B11" t="s">
        <v>62</v>
      </c>
      <c r="C11" t="s">
        <v>63</v>
      </c>
      <c r="D11" t="s">
        <v>64</v>
      </c>
    </row>
    <row r="12" spans="1:12" x14ac:dyDescent="0.25">
      <c r="B12" t="s">
        <v>68</v>
      </c>
      <c r="C12" s="1">
        <v>-203000</v>
      </c>
      <c r="D12" s="1">
        <v>-396000</v>
      </c>
      <c r="J12" t="s">
        <v>77</v>
      </c>
      <c r="K12" t="s">
        <v>78</v>
      </c>
      <c r="L12" t="s">
        <v>79</v>
      </c>
    </row>
    <row r="13" spans="1:12" x14ac:dyDescent="0.25">
      <c r="B13" t="s">
        <v>65</v>
      </c>
      <c r="C13" s="1">
        <v>-90000</v>
      </c>
      <c r="D13" s="1">
        <v>-82000</v>
      </c>
      <c r="J13">
        <v>1</v>
      </c>
      <c r="K13" s="5">
        <f>$C$12</f>
        <v>-203000</v>
      </c>
      <c r="L13" s="5">
        <f>$D$12</f>
        <v>-396000</v>
      </c>
    </row>
    <row r="14" spans="1:12" x14ac:dyDescent="0.25">
      <c r="B14" t="s">
        <v>66</v>
      </c>
      <c r="C14" t="s">
        <v>69</v>
      </c>
      <c r="D14" t="s">
        <v>69</v>
      </c>
      <c r="J14">
        <f>$J$13+1</f>
        <v>2</v>
      </c>
      <c r="K14" s="5">
        <f>$C$13</f>
        <v>-90000</v>
      </c>
      <c r="L14" s="5">
        <f>$D$13</f>
        <v>-82000</v>
      </c>
    </row>
    <row r="15" spans="1:12" x14ac:dyDescent="0.25">
      <c r="B15" t="s">
        <v>67</v>
      </c>
      <c r="C15">
        <v>5</v>
      </c>
      <c r="D15">
        <v>10</v>
      </c>
      <c r="J15">
        <f t="shared" ref="J15:J22" si="0">J14+1</f>
        <v>3</v>
      </c>
      <c r="K15" s="5">
        <f t="shared" ref="K15" si="1">$C$13</f>
        <v>-90000</v>
      </c>
      <c r="L15" s="5">
        <f t="shared" ref="L15:L22" si="2">$D$13</f>
        <v>-82000</v>
      </c>
    </row>
    <row r="16" spans="1:12" x14ac:dyDescent="0.25">
      <c r="J16">
        <f t="shared" si="0"/>
        <v>4</v>
      </c>
      <c r="K16" s="5">
        <f>$C$13</f>
        <v>-90000</v>
      </c>
      <c r="L16" s="5">
        <f t="shared" si="2"/>
        <v>-82000</v>
      </c>
    </row>
    <row r="17" spans="1:12" x14ac:dyDescent="0.25">
      <c r="J17">
        <f t="shared" si="0"/>
        <v>5</v>
      </c>
      <c r="K17" s="5">
        <f>K16-$C$12*0.1</f>
        <v>-69700</v>
      </c>
      <c r="L17" s="5">
        <f t="shared" si="2"/>
        <v>-82000</v>
      </c>
    </row>
    <row r="18" spans="1:12" x14ac:dyDescent="0.25">
      <c r="A18" t="s">
        <v>26</v>
      </c>
      <c r="B18" t="s">
        <v>70</v>
      </c>
      <c r="C18" t="s">
        <v>71</v>
      </c>
      <c r="D18" s="5">
        <f>NPV(0.06,K13:K17)</f>
        <v>-470547.17337663891</v>
      </c>
      <c r="J18">
        <f t="shared" si="0"/>
        <v>6</v>
      </c>
      <c r="K18" s="5">
        <f>K13</f>
        <v>-203000</v>
      </c>
      <c r="L18" s="5">
        <f t="shared" si="2"/>
        <v>-82000</v>
      </c>
    </row>
    <row r="19" spans="1:12" x14ac:dyDescent="0.25">
      <c r="C19" t="s">
        <v>72</v>
      </c>
      <c r="D19" s="5">
        <f>NPV(6%,L13:L17)</f>
        <v>-641640.24551072798</v>
      </c>
      <c r="J19">
        <f t="shared" si="0"/>
        <v>7</v>
      </c>
      <c r="K19" s="5">
        <f>$C$13</f>
        <v>-90000</v>
      </c>
      <c r="L19" s="5">
        <f t="shared" si="2"/>
        <v>-82000</v>
      </c>
    </row>
    <row r="20" spans="1:12" x14ac:dyDescent="0.25">
      <c r="C20" t="s">
        <v>73</v>
      </c>
      <c r="D20" s="5" t="s">
        <v>76</v>
      </c>
      <c r="J20">
        <f t="shared" si="0"/>
        <v>8</v>
      </c>
      <c r="K20" s="5">
        <f t="shared" ref="K20:K22" si="3">$C$13</f>
        <v>-90000</v>
      </c>
      <c r="L20" s="5">
        <f t="shared" si="2"/>
        <v>-82000</v>
      </c>
    </row>
    <row r="21" spans="1:12" x14ac:dyDescent="0.25">
      <c r="D21" s="5"/>
      <c r="J21">
        <f t="shared" si="0"/>
        <v>9</v>
      </c>
      <c r="K21" s="5">
        <f t="shared" si="3"/>
        <v>-90000</v>
      </c>
      <c r="L21" s="5">
        <f t="shared" si="2"/>
        <v>-82000</v>
      </c>
    </row>
    <row r="22" spans="1:12" x14ac:dyDescent="0.25">
      <c r="A22" t="s">
        <v>27</v>
      </c>
      <c r="B22" t="s">
        <v>74</v>
      </c>
      <c r="C22" t="s">
        <v>71</v>
      </c>
      <c r="D22" s="5">
        <f>NPV(0.06,K13:K20)</f>
        <v>-729976.41673266783</v>
      </c>
      <c r="J22">
        <f t="shared" si="0"/>
        <v>10</v>
      </c>
      <c r="K22" s="5">
        <f t="shared" si="3"/>
        <v>-90000</v>
      </c>
      <c r="L22" s="5">
        <f t="shared" si="2"/>
        <v>-82000</v>
      </c>
    </row>
    <row r="23" spans="1:12" x14ac:dyDescent="0.25">
      <c r="C23" t="s">
        <v>72</v>
      </c>
      <c r="D23" s="5">
        <f>NPV(6%,L13:L20)</f>
        <v>-805429.50759384281</v>
      </c>
      <c r="J23" t="s">
        <v>86</v>
      </c>
      <c r="K23" s="5">
        <f>-C12*0.1</f>
        <v>20300</v>
      </c>
      <c r="L23" s="5">
        <f>-D12*0.1</f>
        <v>39600</v>
      </c>
    </row>
    <row r="24" spans="1:12" x14ac:dyDescent="0.25">
      <c r="C24" t="s">
        <v>73</v>
      </c>
      <c r="D24" s="5" t="s">
        <v>92</v>
      </c>
    </row>
    <row r="25" spans="1:12" x14ac:dyDescent="0.25">
      <c r="D25" s="5"/>
    </row>
    <row r="26" spans="1:12" x14ac:dyDescent="0.25">
      <c r="A26" t="s">
        <v>28</v>
      </c>
      <c r="B26" t="s">
        <v>75</v>
      </c>
      <c r="C26" t="s">
        <v>71</v>
      </c>
      <c r="D26" s="5">
        <f>NPV(0.06,K13:K23)</f>
        <v>-822809.02160728071</v>
      </c>
    </row>
    <row r="27" spans="1:12" x14ac:dyDescent="0.25">
      <c r="C27" t="s">
        <v>72</v>
      </c>
      <c r="D27" s="5">
        <f>NPV(0.06,L13:L23)</f>
        <v>-878892.76730483619</v>
      </c>
    </row>
    <row r="28" spans="1:12" x14ac:dyDescent="0.25">
      <c r="C28" t="s">
        <v>73</v>
      </c>
      <c r="D28" s="5" t="s">
        <v>92</v>
      </c>
    </row>
    <row r="29" spans="1:12" x14ac:dyDescent="0.25">
      <c r="D29" s="4"/>
    </row>
  </sheetData>
  <mergeCells count="1">
    <mergeCell ref="A2: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5.7</vt:lpstr>
      <vt:lpstr>5.11</vt:lpstr>
      <vt:lpstr>5.15</vt:lpstr>
      <vt:lpstr>5.17</vt:lpstr>
      <vt:lpstr>5.21</vt:lpstr>
      <vt:lpstr>5.28</vt:lpstr>
      <vt:lpstr>5.33</vt:lpstr>
      <vt:lpstr>5.45</vt:lpstr>
    </vt:vector>
  </TitlesOfParts>
  <Company>Deutsche Post DHL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Meckstroth (DHL Supply Chain), external</dc:creator>
  <cp:lastModifiedBy>Epic Gage</cp:lastModifiedBy>
  <dcterms:created xsi:type="dcterms:W3CDTF">2022-09-12T04:01:46Z</dcterms:created>
  <dcterms:modified xsi:type="dcterms:W3CDTF">2023-09-26T02:26:35Z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2022-09-12T16:17:43Z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722a6d72-ada5-4295-97d5-c7df4d974ccd</vt:lpwstr>
  </property>
  <property fmtid="{D5CDD505-2E9C-101B-9397-08002B2CF9AE}" pid="8" name="MSIP_Label_736915f3-2f02-4945-8997-f2963298db46_ContentBits">
    <vt:lpwstr>1</vt:lpwstr>
  </property>
</Properties>
</file>