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13_ncr:1_{7BD8ACC8-3FEF-4DA3-B761-6F41F1CBA1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am Bending Lab Worksheet" sheetId="4" r:id="rId1"/>
    <sheet name="Aluminum Bar" sheetId="2" r:id="rId2"/>
    <sheet name="lbf and N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2" i="4" l="1"/>
  <c r="G71" i="4"/>
  <c r="C128" i="4"/>
  <c r="D128" i="4"/>
  <c r="H121" i="4"/>
  <c r="I128" i="4"/>
  <c r="H34" i="4"/>
  <c r="C34" i="4"/>
  <c r="D34" i="4"/>
  <c r="H20" i="4"/>
  <c r="I34" i="4"/>
  <c r="J34" i="4"/>
  <c r="H27" i="4"/>
  <c r="C27" i="4"/>
  <c r="D27" i="4"/>
  <c r="I27" i="4"/>
  <c r="J27" i="4"/>
  <c r="C31" i="4"/>
  <c r="D31" i="4"/>
  <c r="I31" i="4"/>
  <c r="D26" i="4"/>
  <c r="I26" i="4"/>
  <c r="G125" i="4"/>
  <c r="G176" i="4"/>
  <c r="D178" i="4"/>
  <c r="G178" i="4"/>
  <c r="G172" i="4"/>
  <c r="D127" i="4"/>
  <c r="F16" i="5"/>
  <c r="F22" i="5"/>
  <c r="G5" i="4"/>
  <c r="H113" i="4"/>
  <c r="H63" i="4"/>
  <c r="I12" i="4"/>
  <c r="G24" i="4"/>
  <c r="G26" i="4"/>
  <c r="B28" i="4"/>
  <c r="C28" i="4"/>
  <c r="D28" i="4"/>
  <c r="C30" i="4"/>
  <c r="C32" i="4"/>
  <c r="C33" i="4"/>
  <c r="C35" i="4"/>
  <c r="C36" i="4"/>
  <c r="H30" i="4"/>
  <c r="F28" i="4"/>
  <c r="D36" i="4"/>
  <c r="G36" i="4"/>
  <c r="G34" i="4"/>
  <c r="D32" i="4"/>
  <c r="G32" i="4"/>
  <c r="G27" i="4"/>
  <c r="D35" i="4"/>
  <c r="G35" i="4"/>
  <c r="D33" i="4"/>
  <c r="G33" i="4"/>
  <c r="G31" i="4"/>
  <c r="D30" i="4"/>
  <c r="G30" i="4"/>
  <c r="F27" i="4"/>
  <c r="F34" i="4"/>
  <c r="F32" i="4"/>
  <c r="F30" i="4"/>
  <c r="F33" i="4"/>
  <c r="H36" i="4"/>
  <c r="H32" i="4"/>
  <c r="F29" i="4"/>
  <c r="F35" i="4"/>
  <c r="F36" i="4"/>
  <c r="H35" i="4"/>
  <c r="I28" i="4"/>
  <c r="F31" i="4"/>
  <c r="B29" i="4"/>
  <c r="C29" i="4"/>
  <c r="H33" i="4"/>
  <c r="H29" i="4"/>
  <c r="H31" i="4"/>
  <c r="G28" i="4"/>
  <c r="H28" i="4"/>
  <c r="I30" i="4"/>
  <c r="J30" i="4"/>
  <c r="I33" i="4"/>
  <c r="J33" i="4"/>
  <c r="J28" i="4"/>
  <c r="J31" i="4"/>
  <c r="I35" i="4"/>
  <c r="J35" i="4"/>
  <c r="I32" i="4"/>
  <c r="J32" i="4"/>
  <c r="I36" i="4"/>
  <c r="J36" i="4"/>
  <c r="D29" i="4"/>
  <c r="G29" i="4"/>
  <c r="I29" i="4"/>
  <c r="J29" i="4"/>
  <c r="B182" i="4"/>
  <c r="B183" i="4"/>
  <c r="B184" i="4"/>
  <c r="B185" i="4"/>
  <c r="B186" i="4"/>
  <c r="B187" i="4"/>
  <c r="B188" i="4"/>
  <c r="F188" i="4"/>
  <c r="F186" i="4"/>
  <c r="F184" i="4"/>
  <c r="F187" i="4"/>
  <c r="F185" i="4"/>
  <c r="F183" i="4"/>
  <c r="C180" i="4"/>
  <c r="D180" i="4"/>
  <c r="C181" i="4"/>
  <c r="D181" i="4"/>
  <c r="C179" i="4"/>
  <c r="D179" i="4"/>
  <c r="C137" i="4"/>
  <c r="D137" i="4"/>
  <c r="C136" i="4"/>
  <c r="D136" i="4"/>
  <c r="C135" i="4"/>
  <c r="D135" i="4"/>
  <c r="C134" i="4"/>
  <c r="D134" i="4"/>
  <c r="C133" i="4"/>
  <c r="D133" i="4"/>
  <c r="C132" i="4"/>
  <c r="D132" i="4"/>
  <c r="C131" i="4"/>
  <c r="D131" i="4"/>
  <c r="C130" i="4"/>
  <c r="D130" i="4"/>
  <c r="C129" i="4"/>
  <c r="D129" i="4"/>
  <c r="C78" i="4"/>
  <c r="D78" i="4"/>
  <c r="H130" i="4"/>
  <c r="H132" i="4"/>
  <c r="H134" i="4"/>
  <c r="C182" i="4"/>
  <c r="D182" i="4"/>
  <c r="F131" i="4"/>
  <c r="H131" i="4"/>
  <c r="H133" i="4"/>
  <c r="H129" i="4"/>
  <c r="H137" i="4"/>
  <c r="H135" i="4"/>
  <c r="H128" i="4"/>
  <c r="H136" i="4"/>
  <c r="F128" i="4"/>
  <c r="F132" i="4"/>
  <c r="F136" i="4"/>
  <c r="F135" i="4"/>
  <c r="F130" i="4"/>
  <c r="F134" i="4"/>
  <c r="F129" i="4"/>
  <c r="F133" i="4"/>
  <c r="F137" i="4"/>
  <c r="C183" i="4"/>
  <c r="D183" i="4"/>
  <c r="C30" i="2"/>
  <c r="C32" i="2"/>
  <c r="C34" i="2"/>
  <c r="F23" i="2"/>
  <c r="C36" i="2"/>
  <c r="F7" i="2"/>
  <c r="C13" i="2"/>
  <c r="C15" i="2"/>
  <c r="F24" i="2"/>
  <c r="G182" i="4"/>
  <c r="C184" i="4"/>
  <c r="D184" i="4"/>
  <c r="C17" i="2"/>
  <c r="E17" i="2"/>
  <c r="C19" i="2"/>
  <c r="F19" i="2"/>
  <c r="C185" i="4"/>
  <c r="D185" i="4"/>
  <c r="G183" i="4"/>
  <c r="E34" i="2"/>
  <c r="F83" i="4"/>
  <c r="F84" i="4"/>
  <c r="B79" i="4"/>
  <c r="G75" i="4"/>
  <c r="C186" i="4"/>
  <c r="D186" i="4"/>
  <c r="G184" i="4"/>
  <c r="B80" i="4"/>
  <c r="B81" i="4"/>
  <c r="C79" i="4"/>
  <c r="D79" i="4"/>
  <c r="H12" i="5"/>
  <c r="H18" i="5"/>
  <c r="F20" i="5"/>
  <c r="F5" i="5"/>
  <c r="H14" i="5"/>
  <c r="G185" i="4"/>
  <c r="C187" i="4"/>
  <c r="D187" i="4"/>
  <c r="C80" i="4"/>
  <c r="D80" i="4"/>
  <c r="I127" i="4"/>
  <c r="I130" i="4"/>
  <c r="I129" i="4"/>
  <c r="I135" i="4"/>
  <c r="I136" i="4"/>
  <c r="I131" i="4"/>
  <c r="I134" i="4"/>
  <c r="I137" i="4"/>
  <c r="I132" i="4"/>
  <c r="I133" i="4"/>
  <c r="B82" i="4"/>
  <c r="C81" i="4"/>
  <c r="D81" i="4"/>
  <c r="G77" i="4"/>
  <c r="I77" i="4"/>
  <c r="F182" i="4"/>
  <c r="G179" i="4"/>
  <c r="H182" i="4"/>
  <c r="H184" i="4"/>
  <c r="H186" i="4"/>
  <c r="H188" i="4"/>
  <c r="H185" i="4"/>
  <c r="H187" i="4"/>
  <c r="H183" i="4"/>
  <c r="F180" i="4"/>
  <c r="G186" i="4"/>
  <c r="C188" i="4"/>
  <c r="D188" i="4"/>
  <c r="I81" i="4"/>
  <c r="G78" i="4"/>
  <c r="I78" i="4"/>
  <c r="G130" i="4"/>
  <c r="G128" i="4"/>
  <c r="G134" i="4"/>
  <c r="G129" i="4"/>
  <c r="G131" i="4"/>
  <c r="G132" i="4"/>
  <c r="G136" i="4"/>
  <c r="G127" i="4"/>
  <c r="J130" i="4"/>
  <c r="J136" i="4"/>
  <c r="J132" i="4"/>
  <c r="J135" i="4"/>
  <c r="G133" i="4"/>
  <c r="G137" i="4"/>
  <c r="G135" i="4"/>
  <c r="B83" i="4"/>
  <c r="C82" i="4"/>
  <c r="D82" i="4"/>
  <c r="F87" i="4"/>
  <c r="F85" i="4"/>
  <c r="F86" i="4"/>
  <c r="F81" i="4"/>
  <c r="H87" i="4"/>
  <c r="H83" i="4"/>
  <c r="F79" i="4"/>
  <c r="H78" i="4"/>
  <c r="F80" i="4"/>
  <c r="H80" i="4"/>
  <c r="H84" i="4"/>
  <c r="H86" i="4"/>
  <c r="F78" i="4"/>
  <c r="H85" i="4"/>
  <c r="F181" i="4"/>
  <c r="H179" i="4"/>
  <c r="H181" i="4"/>
  <c r="H180" i="4"/>
  <c r="F179" i="4"/>
  <c r="H82" i="4"/>
  <c r="F82" i="4"/>
  <c r="H79" i="4"/>
  <c r="H81" i="4"/>
  <c r="G187" i="4"/>
  <c r="G188" i="4"/>
  <c r="J134" i="4"/>
  <c r="J128" i="4"/>
  <c r="J137" i="4"/>
  <c r="J129" i="4"/>
  <c r="J133" i="4"/>
  <c r="J131" i="4"/>
  <c r="B84" i="4"/>
  <c r="C83" i="4"/>
  <c r="D83" i="4"/>
  <c r="J78" i="4"/>
  <c r="I79" i="4"/>
  <c r="B85" i="4"/>
  <c r="C84" i="4"/>
  <c r="D84" i="4"/>
  <c r="G180" i="4"/>
  <c r="I80" i="4"/>
  <c r="J79" i="4"/>
  <c r="G79" i="4"/>
  <c r="B86" i="4"/>
  <c r="C85" i="4"/>
  <c r="D85" i="4"/>
  <c r="G80" i="4"/>
  <c r="J80" i="4"/>
  <c r="G181" i="4"/>
  <c r="B87" i="4"/>
  <c r="C87" i="4"/>
  <c r="D87" i="4"/>
  <c r="C86" i="4"/>
  <c r="D86" i="4"/>
  <c r="J81" i="4"/>
  <c r="G81" i="4"/>
  <c r="I82" i="4"/>
  <c r="G82" i="4"/>
  <c r="J82" i="4"/>
  <c r="I83" i="4"/>
  <c r="G83" i="4"/>
  <c r="J83" i="4"/>
  <c r="I84" i="4"/>
  <c r="J84" i="4"/>
  <c r="G84" i="4"/>
  <c r="I85" i="4"/>
  <c r="J85" i="4"/>
  <c r="G85" i="4"/>
  <c r="I86" i="4"/>
  <c r="G86" i="4"/>
  <c r="J86" i="4"/>
  <c r="I87" i="4"/>
  <c r="G87" i="4"/>
  <c r="J87" i="4"/>
</calcChain>
</file>

<file path=xl/sharedStrings.xml><?xml version="1.0" encoding="utf-8"?>
<sst xmlns="http://schemas.openxmlformats.org/spreadsheetml/2006/main" count="323" uniqueCount="127">
  <si>
    <t>in</t>
  </si>
  <si>
    <t>Absolute Deflection (in)</t>
  </si>
  <si>
    <t>psi</t>
  </si>
  <si>
    <t>Error</t>
  </si>
  <si>
    <t>Force (lbf)</t>
  </si>
  <si>
    <t>Young's Modulus</t>
  </si>
  <si>
    <t>E =</t>
  </si>
  <si>
    <t>L =</t>
  </si>
  <si>
    <t>Distance to Force</t>
  </si>
  <si>
    <t>Distance to Dial Ind</t>
  </si>
  <si>
    <t>S =</t>
  </si>
  <si>
    <t>Width of beam</t>
  </si>
  <si>
    <t>Thickness of beam</t>
  </si>
  <si>
    <t>MPa</t>
  </si>
  <si>
    <t>=</t>
  </si>
  <si>
    <t>Moment of Inertia</t>
  </si>
  <si>
    <t>Theoretical Deflection</t>
  </si>
  <si>
    <t>Measured</t>
  </si>
  <si>
    <t>Theory</t>
  </si>
  <si>
    <t>Force</t>
  </si>
  <si>
    <t>English</t>
  </si>
  <si>
    <t>Metric</t>
  </si>
  <si>
    <t>lbf</t>
  </si>
  <si>
    <t>N</t>
  </si>
  <si>
    <t>lbm-ft/s^2</t>
  </si>
  <si>
    <t>lbm</t>
  </si>
  <si>
    <t>ft/s^2</t>
  </si>
  <si>
    <t>m/s^2</t>
  </si>
  <si>
    <t>g =</t>
  </si>
  <si>
    <t>exact</t>
  </si>
  <si>
    <t>Standard acceleration of gravity</t>
  </si>
  <si>
    <t>kg-m/s^2</t>
  </si>
  <si>
    <t>kgf</t>
  </si>
  <si>
    <t>The force on a 1 kg mass in gravity</t>
  </si>
  <si>
    <t>The force on a 1 lbm mass in gravity</t>
  </si>
  <si>
    <t xml:space="preserve">Definitions for using </t>
  </si>
  <si>
    <t>F = m g</t>
  </si>
  <si>
    <t>kg</t>
  </si>
  <si>
    <t>The force on a mass  m  in earth's gravitational acceleration  g</t>
  </si>
  <si>
    <t>gmf</t>
  </si>
  <si>
    <t>The force on a 1 gm mass in gravity</t>
  </si>
  <si>
    <t>lbf / in^2</t>
  </si>
  <si>
    <t>None</t>
  </si>
  <si>
    <t>none</t>
  </si>
  <si>
    <t xml:space="preserve">I  = </t>
  </si>
  <si>
    <t>Measured Deflection (in)</t>
  </si>
  <si>
    <t>Theoretical Deflection (in)</t>
  </si>
  <si>
    <t xml:space="preserve">Length of beam </t>
  </si>
  <si>
    <t xml:space="preserve">I = </t>
  </si>
  <si>
    <t>~ constant ?</t>
  </si>
  <si>
    <t>Total Weight (gmf)</t>
  </si>
  <si>
    <t>Aluminum Bar</t>
  </si>
  <si>
    <t>m</t>
  </si>
  <si>
    <t>A =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</si>
  <si>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</si>
  <si>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GPa</t>
  </si>
  <si>
    <t>m =</t>
  </si>
  <si>
    <t xml:space="preserve">g = 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</si>
  <si>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</si>
  <si>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Fg = </t>
  </si>
  <si>
    <t>Strain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</si>
  <si>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</si>
  <si>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Stress =</t>
  </si>
  <si>
    <t>ΔL =</t>
  </si>
  <si>
    <t>mm</t>
  </si>
  <si>
    <t>English units</t>
  </si>
  <si>
    <t>SI units</t>
  </si>
  <si>
    <t>ft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</si>
  <si>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</si>
  <si>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ft/s</t>
    </r>
    <r>
      <rPr>
        <vertAlign val="superscript"/>
        <sz val="11"/>
        <color theme="1"/>
        <rFont val="Calibri"/>
        <family val="2"/>
        <scheme val="minor"/>
      </rPr>
      <t>2</t>
    </r>
  </si>
  <si>
    <t>t =</t>
  </si>
  <si>
    <t>w * t^3 / 12  =</t>
  </si>
  <si>
    <t>Conversion factors:</t>
  </si>
  <si>
    <t>Task 3</t>
  </si>
  <si>
    <t>Task 4</t>
  </si>
  <si>
    <t>Number of Weights (50 gm)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</si>
  <si>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=</t>
    </r>
  </si>
  <si>
    <t>Property</t>
  </si>
  <si>
    <t>Variable</t>
  </si>
  <si>
    <t>Equation</t>
  </si>
  <si>
    <t>Value</t>
  </si>
  <si>
    <t>Units</t>
  </si>
  <si>
    <t>Converting Value</t>
  </si>
  <si>
    <t xml:space="preserve"> </t>
  </si>
  <si>
    <t>Conversion Value</t>
  </si>
  <si>
    <t xml:space="preserve"> Moment of Inertia</t>
  </si>
  <si>
    <t>Theoretical deflection</t>
  </si>
  <si>
    <t xml:space="preserve">Equation </t>
  </si>
  <si>
    <t>Table 4.1: Material properties of unknown beam</t>
  </si>
  <si>
    <t>see Table 4.3</t>
  </si>
  <si>
    <t>see Table 1.3</t>
  </si>
  <si>
    <t>see Table 2.3</t>
  </si>
  <si>
    <t>see Table 3.3</t>
  </si>
  <si>
    <t>Table 1.1: Material properties of the aluminum beam</t>
  </si>
  <si>
    <t>Table 2.1: Material properties of copper rectangular beam</t>
  </si>
  <si>
    <t>(in)</t>
  </si>
  <si>
    <t>Rectangular Beam of Unknown Material</t>
  </si>
  <si>
    <t>Copper Rectangular Beam</t>
  </si>
  <si>
    <t>Aluminum Rectangular Beam</t>
  </si>
  <si>
    <t>Task 1</t>
  </si>
  <si>
    <t>Task 2</t>
  </si>
  <si>
    <t>Incremental Deflection, ΔX (verify!)</t>
  </si>
  <si>
    <t>Table 1.2: Calculation of moment of inertia and theoretical deflection (Task 1)</t>
  </si>
  <si>
    <t>Table 1.3: Measured and theoretical deflection according to various weights for rectangular aluminum beam (Task 1)</t>
  </si>
  <si>
    <t>Table 2.2: Calculation of moment of inertia and theoretical deflection (Task 2)</t>
  </si>
  <si>
    <t>Table 2.3: Measured and theoretical deflection according to various weights for rectangular copper beam (Task 2)</t>
  </si>
  <si>
    <t>Table 3.2: Calculation of moment of inertia and theoretical deflection (Task 3)</t>
  </si>
  <si>
    <t>Table 4.2: Calculation of moment of inertia and theoretical deflection (Task 4)</t>
  </si>
  <si>
    <t>Table 4.3: Measured  deflection according to various weights for the unknown rectangular beam (Task 4)</t>
  </si>
  <si>
    <t>Incremental Deflection, ΔX(verify!)</t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</si>
  <si>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</si>
  <si>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 * 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/ 12  =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</si>
  <si>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(psi)</t>
    </r>
  </si>
  <si>
    <r>
      <t>w * 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/ 12  </t>
    </r>
  </si>
  <si>
    <r>
      <t>F * 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(3L-S) / (6 E I)</t>
    </r>
  </si>
  <si>
    <r>
      <t>F * 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(3L-S) / (6 E I )=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</si>
  <si>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</si>
  <si>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Calculated Slope from graph =</t>
  </si>
  <si>
    <t xml:space="preserve"> Calculated Young's Modulus =</t>
  </si>
  <si>
    <t>Dial Indicator Reading</t>
  </si>
  <si>
    <t>Incremental Deflection, Δx (verify!)</t>
  </si>
  <si>
    <t>ENGR 1181 - Lab 03:  Beam Bending Lab Worksheet</t>
  </si>
  <si>
    <t>Aluminum Square Beam</t>
  </si>
  <si>
    <t>Table 3.1: Material Properties of Aluminum Square Beam</t>
  </si>
  <si>
    <t>W =</t>
  </si>
  <si>
    <t>Table 3.3: Measured and theoretical deflection according to various weights for Aluminum square beam (Task 3)</t>
  </si>
  <si>
    <t>~146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</si>
</sst>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"/>
    <numFmt numFmtId="165" formatCode="#,##0.0000"/>
    <numFmt numFmtId="166" formatCode="#,##0.000"/>
    <numFmt numFmtId="167" formatCode="0.0000E+00"/>
    <numFmt numFmtId="168" formatCode="0.0"/>
    <numFmt numFmtId="169" formatCode="0.0000000000"/>
    <numFmt numFmtId="170" formatCode="0.00000000000000"/>
    <numFmt numFmtId="171" formatCode="0.000000000000000"/>
    <numFmt numFmtId="172" formatCode="0.0000000"/>
    <numFmt numFmtId="173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gray0625">
        <bgColor theme="0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ck">
        <color theme="4" tint="0.499984740745262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2" applyNumberFormat="0" applyFill="0" applyAlignment="0" applyProtection="0"/>
    <xf numFmtId="0" fontId="9" fillId="0" borderId="17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19" applyNumberFormat="0" applyFill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5" xfId="0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3" applyBorder="1"/>
    <xf numFmtId="0" fontId="7" fillId="0" borderId="5" xfId="3" applyBorder="1" applyAlignment="1">
      <alignment horizontal="center"/>
    </xf>
    <xf numFmtId="165" fontId="7" fillId="0" borderId="5" xfId="3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5" fontId="7" fillId="0" borderId="14" xfId="3" applyNumberFormat="1" applyBorder="1" applyAlignment="1">
      <alignment horizontal="center"/>
    </xf>
    <xf numFmtId="0" fontId="7" fillId="0" borderId="14" xfId="3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/>
    <xf numFmtId="168" fontId="0" fillId="0" borderId="0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1" fillId="0" borderId="0" xfId="6" applyFill="1" applyBorder="1" applyAlignment="1">
      <alignment vertical="center"/>
    </xf>
    <xf numFmtId="0" fontId="7" fillId="0" borderId="20" xfId="3" applyBorder="1"/>
    <xf numFmtId="0" fontId="7" fillId="0" borderId="20" xfId="3" applyBorder="1" applyAlignment="1">
      <alignment horizontal="center"/>
    </xf>
    <xf numFmtId="0" fontId="11" fillId="0" borderId="19" xfId="6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37" fontId="0" fillId="4" borderId="5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2" borderId="22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1" fillId="0" borderId="19" xfId="6" applyAlignment="1">
      <alignment horizontal="center" vertical="center"/>
    </xf>
    <xf numFmtId="0" fontId="0" fillId="0" borderId="5" xfId="0" applyBorder="1" applyAlignment="1">
      <alignment horizontal="left"/>
    </xf>
    <xf numFmtId="0" fontId="7" fillId="0" borderId="5" xfId="3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2" xfId="3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5" xfId="3" applyBorder="1" applyAlignment="1">
      <alignment horizontal="center"/>
    </xf>
    <xf numFmtId="0" fontId="7" fillId="0" borderId="16" xfId="3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8" xfId="0" applyFill="1" applyBorder="1"/>
    <xf numFmtId="0" fontId="13" fillId="0" borderId="0" xfId="5" applyFont="1" applyBorder="1" applyAlignment="1">
      <alignment horizontal="left"/>
    </xf>
    <xf numFmtId="0" fontId="7" fillId="0" borderId="2" xfId="3" applyAlignment="1">
      <alignment horizontal="center" vertical="center"/>
    </xf>
    <xf numFmtId="0" fontId="0" fillId="3" borderId="5" xfId="0" applyFill="1" applyBorder="1"/>
    <xf numFmtId="165" fontId="7" fillId="0" borderId="5" xfId="3" applyNumberFormat="1" applyBorder="1" applyAlignment="1">
      <alignment horizontal="center"/>
    </xf>
    <xf numFmtId="11" fontId="0" fillId="2" borderId="23" xfId="0" applyNumberFormat="1" applyFill="1" applyBorder="1" applyAlignment="1">
      <alignment horizontal="center" vertical="center"/>
    </xf>
  </cellXfs>
  <cellStyles count="7">
    <cellStyle name="Comma" xfId="1" builtinId="3"/>
    <cellStyle name="Heading 1" xfId="4" builtinId="16" customBuiltin="1"/>
    <cellStyle name="Heading 2" xfId="6" builtinId="17"/>
    <cellStyle name="Heading 3" xfId="3" builtinId="18"/>
    <cellStyle name="Normal" xfId="0" builtinId="0"/>
    <cellStyle name="Percent" xfId="2" builtinId="5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4249563479999"/>
          <c:y val="0.19860226873350201"/>
          <c:w val="0.61546318184288995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Worksheet'!$H$177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'Beam Bending Lab Worksheet'!$G$178:$G$188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Worksheet'!$H$178:$H$188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7.0000000000000062E-3</c:v>
                </c:pt>
                <c:pt idx="2">
                  <c:v>1.7000000000000015E-2</c:v>
                </c:pt>
                <c:pt idx="3">
                  <c:v>2.4999999999999994E-2</c:v>
                </c:pt>
                <c:pt idx="4">
                  <c:v>3.4000000000000002E-2</c:v>
                </c:pt>
                <c:pt idx="5">
                  <c:v>4.200000000000001E-2</c:v>
                </c:pt>
                <c:pt idx="6">
                  <c:v>4.9000000000000016E-2</c:v>
                </c:pt>
                <c:pt idx="7">
                  <c:v>0.06</c:v>
                </c:pt>
                <c:pt idx="8">
                  <c:v>6.4000000000000001E-2</c:v>
                </c:pt>
                <c:pt idx="9">
                  <c:v>7.3000000000000009E-2</c:v>
                </c:pt>
                <c:pt idx="10">
                  <c:v>8.3000000000000018E-2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9-47CD-BFF8-0B8A1B54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9640"/>
        <c:axId val="299957968"/>
      </c:scatterChart>
      <c:valAx>
        <c:axId val="1480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Force (Weight) Applied to Beam (lbf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4558657414343299"/>
              <c:y val="0.8886857946175530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99957968"/>
        <c:crosses val="autoZero"/>
        <c:crossBetween val="midCat"/>
      </c:valAx>
      <c:valAx>
        <c:axId val="29995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1.84384853292449E-2"/>
              <c:y val="0.185544254884806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48049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23157209755302"/>
          <c:y val="0.34579147692008599"/>
          <c:w val="0.19888610064426807"/>
          <c:h val="0.1564344515647650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Deflection vs. Force for </a:t>
            </a:r>
            <a:r>
              <a:rPr lang="en-US" baseline="0"/>
              <a:t>Aluminum Cantilever Beam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208746373709299"/>
          <c:y val="5.4495928396069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695369547239"/>
          <c:y val="0.19017388451443601"/>
          <c:w val="0.59267616209073004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Worksheet'!$H$25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xVal>
            <c:numRef>
              <c:f>'Beam Bending Lab Worksheet'!$G$26:$G$36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Worksheet'!$H$26:$H$36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1.999999999999999E-2</c:v>
                </c:pt>
                <c:pt idx="2">
                  <c:v>4.4999999999999984E-2</c:v>
                </c:pt>
                <c:pt idx="3">
                  <c:v>6.6000000000000003E-2</c:v>
                </c:pt>
                <c:pt idx="4">
                  <c:v>8.7999999999999995E-2</c:v>
                </c:pt>
                <c:pt idx="5">
                  <c:v>0.10900000000000001</c:v>
                </c:pt>
                <c:pt idx="6">
                  <c:v>0.13499999999999998</c:v>
                </c:pt>
                <c:pt idx="7">
                  <c:v>0.16300000000000001</c:v>
                </c:pt>
                <c:pt idx="8">
                  <c:v>0.18199999999999997</c:v>
                </c:pt>
                <c:pt idx="9">
                  <c:v>0.20599999999999999</c:v>
                </c:pt>
                <c:pt idx="10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6-4BE8-8FF9-E513D76459B8}"/>
            </c:ext>
          </c:extLst>
        </c:ser>
        <c:ser>
          <c:idx val="1"/>
          <c:order val="1"/>
          <c:tx>
            <c:strRef>
              <c:f>'Beam Bending Lab Worksheet'!$I$25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'Beam Bending Lab Worksheet'!$G$26:$G$36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Worksheet'!$I$26:$I$36</c:f>
              <c:numCache>
                <c:formatCode>#,##0.000</c:formatCode>
                <c:ptCount val="11"/>
                <c:pt idx="0" formatCode="General">
                  <c:v>0</c:v>
                </c:pt>
                <c:pt idx="1">
                  <c:v>1.7315843605942897E-2</c:v>
                </c:pt>
                <c:pt idx="2">
                  <c:v>3.4631687211885795E-2</c:v>
                </c:pt>
                <c:pt idx="3">
                  <c:v>5.1947530817828692E-2</c:v>
                </c:pt>
                <c:pt idx="4">
                  <c:v>6.926337442377159E-2</c:v>
                </c:pt>
                <c:pt idx="5" formatCode="General">
                  <c:v>8.6579218029714508E-2</c:v>
                </c:pt>
                <c:pt idx="6">
                  <c:v>0.10389506163565738</c:v>
                </c:pt>
                <c:pt idx="7">
                  <c:v>0.12121090524160029</c:v>
                </c:pt>
                <c:pt idx="8">
                  <c:v>0.13852674884754318</c:v>
                </c:pt>
                <c:pt idx="9">
                  <c:v>0.15584259245348608</c:v>
                </c:pt>
                <c:pt idx="10">
                  <c:v>0.17315843605942902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6-4BE8-8FF9-E513D764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8360"/>
        <c:axId val="299952480"/>
      </c:scatterChart>
      <c:valAx>
        <c:axId val="2999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Force (Weight)</a:t>
                </a:r>
                <a:r>
                  <a:rPr lang="en-US" sz="1200" baseline="0"/>
                  <a:t> applied to Beam</a:t>
                </a:r>
                <a:r>
                  <a:rPr lang="en-US" sz="1200"/>
                  <a:t> (lbf)</a:t>
                </a:r>
              </a:p>
            </c:rich>
          </c:tx>
          <c:layout>
            <c:manualLayout>
              <c:xMode val="edge"/>
              <c:yMode val="edge"/>
              <c:x val="0.28529692379716398"/>
              <c:y val="0.8754463373872960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99952480"/>
        <c:crosses val="autoZero"/>
        <c:crossBetween val="midCat"/>
      </c:valAx>
      <c:valAx>
        <c:axId val="29995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3.9623687404092403E-2"/>
              <c:y val="0.2390437437816000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9995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0209043155803"/>
          <c:y val="0.27469180478499999"/>
          <c:w val="0.16158685663921299"/>
          <c:h val="0.148981283723825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Deflection vs. Force for </a:t>
            </a:r>
            <a:r>
              <a:rPr lang="en-US" baseline="0"/>
              <a:t>Copper Cantilever Beam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208746373709299"/>
          <c:y val="5.4495928396069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695369547239"/>
          <c:y val="0.19017388451443601"/>
          <c:w val="0.59267616209073004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Worksheet'!$H$76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xVal>
            <c:numRef>
              <c:f>'Beam Bending Lab Worksheet'!$G$77:$G$87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Worksheet'!$H$77:$H$87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9.9999999999999811E-3</c:v>
                </c:pt>
                <c:pt idx="2">
                  <c:v>2.2999999999999993E-2</c:v>
                </c:pt>
                <c:pt idx="3">
                  <c:v>3.7000000000000005E-2</c:v>
                </c:pt>
                <c:pt idx="4">
                  <c:v>4.9999999999999989E-2</c:v>
                </c:pt>
                <c:pt idx="5">
                  <c:v>6.6000000000000003E-2</c:v>
                </c:pt>
                <c:pt idx="6">
                  <c:v>7.4999999999999983E-2</c:v>
                </c:pt>
                <c:pt idx="7">
                  <c:v>8.7999999999999995E-2</c:v>
                </c:pt>
                <c:pt idx="8">
                  <c:v>0.10100000000000001</c:v>
                </c:pt>
                <c:pt idx="9">
                  <c:v>0.11700000000000002</c:v>
                </c:pt>
                <c:pt idx="10">
                  <c:v>0.13299999999999998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C-4F95-B2D6-5330AB22C708}"/>
            </c:ext>
          </c:extLst>
        </c:ser>
        <c:ser>
          <c:idx val="1"/>
          <c:order val="1"/>
          <c:tx>
            <c:strRef>
              <c:f>'Beam Bending Lab Worksheet'!$I$76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'Beam Bending Lab Worksheet'!$G$77:$G$87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Worksheet'!$I$77:$I$87</c:f>
              <c:numCache>
                <c:formatCode>#,##0.000</c:formatCode>
                <c:ptCount val="11"/>
                <c:pt idx="0">
                  <c:v>0</c:v>
                </c:pt>
                <c:pt idx="1">
                  <c:v>1.0168179267235301E-2</c:v>
                </c:pt>
                <c:pt idx="2">
                  <c:v>2.0336358534470602E-2</c:v>
                </c:pt>
                <c:pt idx="3">
                  <c:v>3.0504537801705901E-2</c:v>
                </c:pt>
                <c:pt idx="4">
                  <c:v>4.0672717068941204E-2</c:v>
                </c:pt>
                <c:pt idx="5">
                  <c:v>5.0840896336176514E-2</c:v>
                </c:pt>
                <c:pt idx="6">
                  <c:v>6.1009075603411803E-2</c:v>
                </c:pt>
                <c:pt idx="7">
                  <c:v>7.1177254870647119E-2</c:v>
                </c:pt>
                <c:pt idx="8">
                  <c:v>8.1345434137882408E-2</c:v>
                </c:pt>
                <c:pt idx="9">
                  <c:v>9.1513613405117711E-2</c:v>
                </c:pt>
                <c:pt idx="10">
                  <c:v>0.10168179267235303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C-4F95-B2D6-5330AB2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8360"/>
        <c:axId val="299952480"/>
      </c:scatterChart>
      <c:valAx>
        <c:axId val="2999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Force (Weight)</a:t>
                </a:r>
                <a:r>
                  <a:rPr lang="en-US" sz="1200" baseline="0"/>
                  <a:t> applied to Beam</a:t>
                </a:r>
                <a:r>
                  <a:rPr lang="en-US" sz="1200"/>
                  <a:t> (lbf)</a:t>
                </a:r>
              </a:p>
            </c:rich>
          </c:tx>
          <c:layout>
            <c:manualLayout>
              <c:xMode val="edge"/>
              <c:yMode val="edge"/>
              <c:x val="0.28529692379716398"/>
              <c:y val="0.8754463373872960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99952480"/>
        <c:crosses val="autoZero"/>
        <c:crossBetween val="midCat"/>
      </c:valAx>
      <c:valAx>
        <c:axId val="29995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3.9623687404092403E-2"/>
              <c:y val="0.2390437437816000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9995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0209043155803"/>
          <c:y val="0.27469180478499999"/>
          <c:w val="0.16158685663921299"/>
          <c:h val="0.148981283723825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9917997213701"/>
          <c:y val="0.176670930513084"/>
          <c:w val="0.61070127952755904"/>
          <c:h val="0.64421046617713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Worksheet'!$H$126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xVal>
            <c:numRef>
              <c:f>'Beam Bending Lab Worksheet'!$G$127:$G$137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Worksheet'!$H$127:$H$137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6.0000000000000053E-3</c:v>
                </c:pt>
                <c:pt idx="2">
                  <c:v>1.3999999999999999E-2</c:v>
                </c:pt>
                <c:pt idx="3">
                  <c:v>2.0000000000000004E-2</c:v>
                </c:pt>
                <c:pt idx="4">
                  <c:v>2.6000000000000009E-2</c:v>
                </c:pt>
                <c:pt idx="5">
                  <c:v>3.0000000000000013E-2</c:v>
                </c:pt>
                <c:pt idx="6">
                  <c:v>3.8999999999999993E-2</c:v>
                </c:pt>
                <c:pt idx="7">
                  <c:v>4.3999999999999997E-2</c:v>
                </c:pt>
                <c:pt idx="8">
                  <c:v>5.2000000000000005E-2</c:v>
                </c:pt>
                <c:pt idx="9">
                  <c:v>6.7999999999999991E-2</c:v>
                </c:pt>
                <c:pt idx="10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A-49A7-AA0F-F6D2F9B86A24}"/>
            </c:ext>
          </c:extLst>
        </c:ser>
        <c:ser>
          <c:idx val="1"/>
          <c:order val="1"/>
          <c:tx>
            <c:strRef>
              <c:f>'Beam Bending Lab Worksheet'!$I$126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'Beam Bending Lab Worksheet'!$G$127:$G$137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Worksheet'!$I$127:$I$137</c:f>
              <c:numCache>
                <c:formatCode>#,##0.000</c:formatCode>
                <c:ptCount val="11"/>
                <c:pt idx="0">
                  <c:v>0</c:v>
                </c:pt>
                <c:pt idx="1">
                  <c:v>1.1955861649505295E-2</c:v>
                </c:pt>
                <c:pt idx="2">
                  <c:v>2.391172329901059E-2</c:v>
                </c:pt>
                <c:pt idx="3">
                  <c:v>3.5867584948515885E-2</c:v>
                </c:pt>
                <c:pt idx="4">
                  <c:v>4.782344659802118E-2</c:v>
                </c:pt>
                <c:pt idx="5">
                  <c:v>5.9779308247526489E-2</c:v>
                </c:pt>
                <c:pt idx="6">
                  <c:v>7.173516989703177E-2</c:v>
                </c:pt>
                <c:pt idx="7">
                  <c:v>8.3691031546537079E-2</c:v>
                </c:pt>
                <c:pt idx="8">
                  <c:v>9.564689319604236E-2</c:v>
                </c:pt>
                <c:pt idx="9">
                  <c:v>0.10760275484554765</c:v>
                </c:pt>
                <c:pt idx="10">
                  <c:v>0.11955861649505298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A-49A7-AA0F-F6D2F9B8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4048"/>
        <c:axId val="299954440"/>
      </c:scatterChart>
      <c:valAx>
        <c:axId val="2999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Force (Weight) Applied to Beam (lbf)</a:t>
                </a:r>
              </a:p>
            </c:rich>
          </c:tx>
          <c:layout>
            <c:manualLayout>
              <c:xMode val="edge"/>
              <c:yMode val="edge"/>
              <c:x val="0.28194747924589503"/>
              <c:y val="0.9108699253042650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99954440"/>
        <c:crosses val="autoZero"/>
        <c:crossBetween val="midCat"/>
      </c:valAx>
      <c:valAx>
        <c:axId val="29995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Absolute Deflection (Inch)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299954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32998429029001"/>
          <c:y val="0.395822119544183"/>
          <c:w val="0.12737929495890402"/>
          <c:h val="0.1458294714476205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188</xdr:row>
      <xdr:rowOff>171450</xdr:rowOff>
    </xdr:from>
    <xdr:to>
      <xdr:col>7</xdr:col>
      <xdr:colOff>1114425</xdr:colOff>
      <xdr:row>206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671511</xdr:colOff>
      <xdr:row>36</xdr:row>
      <xdr:rowOff>171451</xdr:rowOff>
    </xdr:from>
    <xdr:to>
      <xdr:col>9</xdr:col>
      <xdr:colOff>95250</xdr:colOff>
      <xdr:row>55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357186</xdr:colOff>
      <xdr:row>88</xdr:row>
      <xdr:rowOff>63500</xdr:rowOff>
    </xdr:from>
    <xdr:to>
      <xdr:col>8</xdr:col>
      <xdr:colOff>965199</xdr:colOff>
      <xdr:row>105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138</xdr:row>
      <xdr:rowOff>866</xdr:rowOff>
    </xdr:from>
    <xdr:to>
      <xdr:col>8</xdr:col>
      <xdr:colOff>1028700</xdr:colOff>
      <xdr:row>157</xdr:row>
      <xdr:rowOff>58015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111126</xdr:colOff>
      <xdr:row>212</xdr:row>
      <xdr:rowOff>174624</xdr:rowOff>
    </xdr:from>
    <xdr:to>
      <xdr:col>9</xdr:col>
      <xdr:colOff>650875</xdr:colOff>
      <xdr:row>219</xdr:row>
      <xdr:rowOff>63499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90626" y="45513624"/>
          <a:ext cx="8429624" cy="122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Look up values of Young's Elastic Modulus for various metals.</a:t>
          </a:r>
          <a:r>
            <a:rPr lang="en-US" sz="1800" baseline="0"/>
            <a:t>  W</a:t>
          </a:r>
          <a:r>
            <a:rPr lang="en-US" sz="1800"/>
            <a:t>hat  material is the beam probably made </a:t>
          </a:r>
          <a:r>
            <a:rPr lang="en-US" sz="1800" baseline="0"/>
            <a:t> from? </a:t>
          </a:r>
        </a:p>
        <a:p>
          <a:r>
            <a:rPr lang="en-US" sz="1800" baseline="0"/>
            <a:t>Numbers say "Carbon Fiber reinforced Plastic", Logic says "Grey Cast Iron".</a:t>
          </a:r>
        </a:p>
        <a:p>
          <a:r>
            <a:rPr lang="en-US" sz="1800" baseline="0"/>
            <a:t>Was really "Steel"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0.03393</cdr:x>
      <cdr:y>0.03229</cdr:y>
    </cdr:from>
    <cdr:to>
      <cdr:x>0.96276</cdr:x>
      <cdr:y>0.21748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0350" y="107950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Deflection vs.</a:t>
          </a:r>
          <a:r>
            <a:rPr lang="en-US" sz="1600" b="1" baseline="0"/>
            <a:t> Force for Unknown Beam</a:t>
          </a:r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0.02095</cdr:x>
      <cdr:y>0.00096</cdr:y>
    </cdr:from>
    <cdr:to>
      <cdr:x>0.98034</cdr:x>
      <cdr:y>0.18882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582" y="3161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0.00657</cdr:x>
      <cdr:y>0.01382</cdr:y>
    </cdr:from>
    <cdr:to>
      <cdr:x>0.92795</cdr:x>
      <cdr:y>0.18221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Deflection vs.</a:t>
          </a:r>
          <a:r>
            <a:rPr lang="en-US" sz="1600" b="1" baseline="0"/>
            <a:t> Force for Aluminum Square Beam</a:t>
          </a:r>
          <a:br>
            <a:rPr lang="en-US" sz="1600" b="1"/>
          </a:b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5"/>
  <sheetViews>
    <sheetView tabSelected="1" topLeftCell="A199" zoomScale="103" zoomScaleNormal="145" workbookViewId="0">
      <selection activeCell="H213" sqref="H213"/>
    </sheetView>
  </sheetViews>
  <sheetFormatPr defaultColWidth="8.6640625" defaultRowHeight="14.4" x14ac:dyDescent="0.3"/>
  <cols>
    <col min="1" max="1" width="5.33203125" customWidth="1"/>
    <col min="2" max="2" width="11" style="11" customWidth="1"/>
    <col min="3" max="3" width="11.6640625" customWidth="1"/>
    <col min="4" max="4" width="21" bestFit="1" customWidth="1"/>
    <col min="5" max="5" width="11.33203125" customWidth="1"/>
    <col min="6" max="6" width="20.44140625" style="1" customWidth="1"/>
    <col min="7" max="7" width="20.44140625" bestFit="1" customWidth="1"/>
    <col min="8" max="8" width="17.109375" customWidth="1"/>
    <col min="9" max="9" width="16.44140625" bestFit="1" customWidth="1"/>
    <col min="10" max="10" width="11" bestFit="1" customWidth="1"/>
    <col min="11" max="11" width="12.6640625" customWidth="1"/>
  </cols>
  <sheetData>
    <row r="1" spans="2:10" x14ac:dyDescent="0.3">
      <c r="B1" s="33"/>
      <c r="F1" s="94"/>
    </row>
    <row r="2" spans="2:10" ht="22.8" x14ac:dyDescent="0.4">
      <c r="B2" s="143" t="s">
        <v>121</v>
      </c>
      <c r="C2" s="143"/>
      <c r="D2" s="143"/>
      <c r="E2" s="143"/>
      <c r="F2" s="143"/>
      <c r="G2" s="143"/>
    </row>
    <row r="3" spans="2:10" x14ac:dyDescent="0.3">
      <c r="B3" s="33"/>
    </row>
    <row r="4" spans="2:10" ht="18" customHeight="1" x14ac:dyDescent="0.3">
      <c r="D4" s="33" t="s">
        <v>72</v>
      </c>
      <c r="F4"/>
    </row>
    <row r="5" spans="2:10" ht="18" customHeight="1" x14ac:dyDescent="0.3">
      <c r="B5" s="39"/>
      <c r="D5" s="1">
        <v>1</v>
      </c>
      <c r="E5" s="1" t="s">
        <v>13</v>
      </c>
      <c r="F5" s="13" t="s">
        <v>14</v>
      </c>
      <c r="G5" s="6">
        <f>'lbf and N'!$F$22</f>
        <v>145.03773773020922</v>
      </c>
      <c r="H5" s="1" t="s">
        <v>116</v>
      </c>
      <c r="I5" s="6"/>
      <c r="J5" s="43"/>
    </row>
    <row r="6" spans="2:10" ht="18" customHeight="1" x14ac:dyDescent="0.3">
      <c r="D6" s="28">
        <v>1</v>
      </c>
      <c r="E6" s="28" t="s">
        <v>22</v>
      </c>
      <c r="F6" s="13" t="s">
        <v>14</v>
      </c>
      <c r="G6" s="3">
        <v>453.59236844399999</v>
      </c>
      <c r="H6" s="28" t="s">
        <v>39</v>
      </c>
    </row>
    <row r="7" spans="2:10" ht="18" customHeight="1" x14ac:dyDescent="0.3">
      <c r="B7" s="33"/>
      <c r="D7" s="94"/>
      <c r="E7" s="94"/>
      <c r="F7" s="13"/>
      <c r="G7" s="3"/>
      <c r="H7" s="94"/>
    </row>
    <row r="8" spans="2:10" ht="24" thickBot="1" x14ac:dyDescent="0.5">
      <c r="B8" s="110" t="s">
        <v>99</v>
      </c>
      <c r="D8" s="144" t="s">
        <v>98</v>
      </c>
      <c r="E8" s="144"/>
    </row>
    <row r="9" spans="2:10" x14ac:dyDescent="0.3">
      <c r="B9"/>
      <c r="E9" s="94"/>
      <c r="F9" s="94"/>
    </row>
    <row r="10" spans="2:10" s="18" customFormat="1" ht="30" customHeight="1" thickBot="1" x14ac:dyDescent="0.35">
      <c r="B10" s="33"/>
      <c r="D10" s="120" t="s">
        <v>93</v>
      </c>
      <c r="E10" s="120"/>
      <c r="F10" s="120"/>
      <c r="G10" s="120"/>
      <c r="H10" s="120"/>
      <c r="I10" s="120"/>
      <c r="J10" s="120"/>
    </row>
    <row r="11" spans="2:10" ht="15" thickTop="1" x14ac:dyDescent="0.3">
      <c r="B11" s="29"/>
      <c r="D11" s="99" t="s">
        <v>77</v>
      </c>
      <c r="E11" s="100" t="s">
        <v>78</v>
      </c>
      <c r="F11" s="100" t="s">
        <v>80</v>
      </c>
      <c r="G11" s="100" t="s">
        <v>81</v>
      </c>
      <c r="H11" s="100"/>
      <c r="I11" s="100" t="s">
        <v>82</v>
      </c>
      <c r="J11" s="100" t="s">
        <v>81</v>
      </c>
    </row>
    <row r="12" spans="2:10" ht="16.2" x14ac:dyDescent="0.3">
      <c r="D12" s="47" t="s">
        <v>5</v>
      </c>
      <c r="E12" s="93" t="s">
        <v>6</v>
      </c>
      <c r="F12" s="111">
        <v>10000000</v>
      </c>
      <c r="G12" s="93" t="s">
        <v>112</v>
      </c>
      <c r="H12" s="52" t="s">
        <v>14</v>
      </c>
      <c r="I12" s="53">
        <f>F12/G5</f>
        <v>68947.572931683608</v>
      </c>
      <c r="J12" s="93" t="s">
        <v>13</v>
      </c>
    </row>
    <row r="13" spans="2:10" x14ac:dyDescent="0.3">
      <c r="D13" s="47" t="s">
        <v>8</v>
      </c>
      <c r="E13" s="93" t="s">
        <v>7</v>
      </c>
      <c r="F13" s="49">
        <v>8.75</v>
      </c>
      <c r="G13" s="93" t="s">
        <v>0</v>
      </c>
      <c r="H13" s="145"/>
      <c r="I13" s="145"/>
      <c r="J13" s="145"/>
    </row>
    <row r="14" spans="2:10" x14ac:dyDescent="0.3">
      <c r="D14" s="47" t="s">
        <v>9</v>
      </c>
      <c r="E14" s="93" t="s">
        <v>10</v>
      </c>
      <c r="F14" s="49">
        <v>7.5</v>
      </c>
      <c r="G14" s="93" t="s">
        <v>0</v>
      </c>
      <c r="H14" s="145"/>
      <c r="I14" s="145"/>
      <c r="J14" s="145"/>
    </row>
    <row r="15" spans="2:10" x14ac:dyDescent="0.3">
      <c r="D15" s="47" t="s">
        <v>11</v>
      </c>
      <c r="E15" s="93" t="s">
        <v>124</v>
      </c>
      <c r="F15" s="50">
        <v>0.5</v>
      </c>
      <c r="G15" s="93" t="s">
        <v>0</v>
      </c>
      <c r="H15" s="145"/>
      <c r="I15" s="145"/>
      <c r="J15" s="145"/>
    </row>
    <row r="16" spans="2:10" x14ac:dyDescent="0.3">
      <c r="D16" s="47" t="s">
        <v>12</v>
      </c>
      <c r="E16" s="93" t="s">
        <v>70</v>
      </c>
      <c r="F16" s="51">
        <v>0.13900000000000001</v>
      </c>
      <c r="G16" s="93" t="s">
        <v>0</v>
      </c>
      <c r="H16" s="145"/>
      <c r="I16" s="145"/>
      <c r="J16" s="145"/>
    </row>
    <row r="17" spans="1:14" x14ac:dyDescent="0.3">
      <c r="B17" s="33"/>
      <c r="D17" s="45"/>
      <c r="E17" s="90"/>
      <c r="F17" s="90"/>
      <c r="G17" s="90"/>
      <c r="H17" s="91"/>
      <c r="I17" s="91"/>
      <c r="J17" s="91"/>
    </row>
    <row r="18" spans="1:14" s="18" customFormat="1" ht="30" customHeight="1" thickBot="1" x14ac:dyDescent="0.35">
      <c r="B18" s="33"/>
      <c r="D18" s="120" t="s">
        <v>102</v>
      </c>
      <c r="E18" s="120"/>
      <c r="F18" s="120"/>
      <c r="G18" s="120"/>
      <c r="H18" s="120"/>
      <c r="I18" s="120"/>
    </row>
    <row r="19" spans="1:14" ht="15" thickTop="1" x14ac:dyDescent="0.3">
      <c r="D19" s="58" t="s">
        <v>77</v>
      </c>
      <c r="E19" s="59" t="s">
        <v>78</v>
      </c>
      <c r="F19" s="146" t="s">
        <v>79</v>
      </c>
      <c r="G19" s="146"/>
      <c r="H19" s="59" t="s">
        <v>80</v>
      </c>
      <c r="I19" s="59" t="s">
        <v>81</v>
      </c>
    </row>
    <row r="20" spans="1:14" ht="16.2" x14ac:dyDescent="0.3">
      <c r="D20" s="47" t="s">
        <v>15</v>
      </c>
      <c r="E20" s="93" t="s">
        <v>44</v>
      </c>
      <c r="F20" s="133" t="s">
        <v>111</v>
      </c>
      <c r="G20" s="133"/>
      <c r="H20" s="54">
        <f>F15*F16^3/12</f>
        <v>1.1190079166666671E-4</v>
      </c>
      <c r="I20" s="93" t="s">
        <v>110</v>
      </c>
    </row>
    <row r="21" spans="1:14" ht="16.2" x14ac:dyDescent="0.3">
      <c r="B21"/>
      <c r="D21" s="47" t="s">
        <v>16</v>
      </c>
      <c r="E21" s="52" t="s">
        <v>76</v>
      </c>
      <c r="F21" s="119" t="s">
        <v>115</v>
      </c>
      <c r="G21" s="119"/>
      <c r="H21" s="93" t="s">
        <v>90</v>
      </c>
      <c r="I21" s="93" t="s">
        <v>0</v>
      </c>
    </row>
    <row r="22" spans="1:14" x14ac:dyDescent="0.3">
      <c r="B22"/>
      <c r="D22" s="45"/>
      <c r="E22" s="85"/>
      <c r="F22" s="86"/>
      <c r="G22" s="86"/>
      <c r="H22" s="46"/>
      <c r="I22" s="4"/>
    </row>
    <row r="23" spans="1:14" ht="30" customHeight="1" thickBot="1" x14ac:dyDescent="0.35">
      <c r="A23" s="45"/>
      <c r="B23" s="120" t="s">
        <v>103</v>
      </c>
      <c r="C23" s="120"/>
      <c r="D23" s="120"/>
      <c r="E23" s="120"/>
      <c r="F23" s="120"/>
      <c r="G23" s="120"/>
      <c r="H23" s="120"/>
      <c r="I23" s="120"/>
      <c r="J23" s="120"/>
      <c r="K23" s="45"/>
      <c r="L23" s="45"/>
      <c r="M23" s="45"/>
      <c r="N23" s="45"/>
    </row>
    <row r="24" spans="1:14" ht="43.8" thickTop="1" x14ac:dyDescent="0.3">
      <c r="A24" s="45"/>
      <c r="B24" s="123" t="s">
        <v>75</v>
      </c>
      <c r="C24" s="123" t="s">
        <v>50</v>
      </c>
      <c r="D24" s="123" t="s">
        <v>4</v>
      </c>
      <c r="E24" s="107" t="s">
        <v>119</v>
      </c>
      <c r="F24" s="87" t="s">
        <v>101</v>
      </c>
      <c r="G24" s="87" t="str">
        <f>D24</f>
        <v>Force (lbf)</v>
      </c>
      <c r="H24" s="87" t="s">
        <v>45</v>
      </c>
      <c r="I24" s="87" t="s">
        <v>46</v>
      </c>
      <c r="J24" s="108" t="s">
        <v>3</v>
      </c>
      <c r="M24" s="45"/>
      <c r="N24" s="45"/>
    </row>
    <row r="25" spans="1:14" x14ac:dyDescent="0.3">
      <c r="A25" s="45"/>
      <c r="B25" s="123"/>
      <c r="C25" s="123"/>
      <c r="D25" s="123"/>
      <c r="E25" s="88" t="s">
        <v>95</v>
      </c>
      <c r="F25" s="88" t="s">
        <v>49</v>
      </c>
      <c r="G25" s="88" t="s">
        <v>19</v>
      </c>
      <c r="H25" s="88" t="s">
        <v>17</v>
      </c>
      <c r="I25" s="88" t="s">
        <v>18</v>
      </c>
      <c r="J25" s="108"/>
      <c r="K25" s="45"/>
      <c r="L25" s="45"/>
    </row>
    <row r="26" spans="1:14" x14ac:dyDescent="0.3">
      <c r="A26" s="45"/>
      <c r="B26" s="77" t="s">
        <v>42</v>
      </c>
      <c r="C26" s="78">
        <v>0</v>
      </c>
      <c r="D26" s="79">
        <f t="shared" ref="D26:D36" si="0">C26/$G$6</f>
        <v>0</v>
      </c>
      <c r="E26" s="89">
        <v>0.16300000000000001</v>
      </c>
      <c r="F26" s="79">
        <v>0</v>
      </c>
      <c r="G26" s="80">
        <f t="shared" ref="G26:G36" si="1">D26</f>
        <v>0</v>
      </c>
      <c r="H26" s="78">
        <v>0</v>
      </c>
      <c r="I26" s="115">
        <f>D26*F$14^2*(3*F$13-F$14)/(6*F$12*H$20)</f>
        <v>0</v>
      </c>
      <c r="J26" s="82"/>
      <c r="K26" s="45"/>
      <c r="L26" s="45"/>
    </row>
    <row r="27" spans="1:14" x14ac:dyDescent="0.3">
      <c r="A27" s="45"/>
      <c r="B27" s="65">
        <v>1</v>
      </c>
      <c r="C27" s="63">
        <f>B27*50</f>
        <v>50</v>
      </c>
      <c r="D27" s="62">
        <f t="shared" si="0"/>
        <v>0.11023113147057487</v>
      </c>
      <c r="E27" s="41">
        <v>0.183</v>
      </c>
      <c r="F27" s="62">
        <f>E27-E26</f>
        <v>1.999999999999999E-2</v>
      </c>
      <c r="G27" s="62">
        <f t="shared" si="1"/>
        <v>0.11023113147057487</v>
      </c>
      <c r="H27" s="62">
        <f t="shared" ref="H27:H36" si="2">E27-E$26</f>
        <v>1.999999999999999E-2</v>
      </c>
      <c r="I27" s="64">
        <f>D27*F$14^2*(3*F$13-F$14)/(6*F$12*H$20)</f>
        <v>1.7315843605942897E-2</v>
      </c>
      <c r="J27" s="66">
        <f>(H27-I27)/I27</f>
        <v>0.15501158679533664</v>
      </c>
      <c r="K27" s="45"/>
      <c r="L27" s="45"/>
    </row>
    <row r="28" spans="1:14" x14ac:dyDescent="0.3">
      <c r="A28" s="45"/>
      <c r="B28" s="65">
        <f>B27+1</f>
        <v>2</v>
      </c>
      <c r="C28" s="63">
        <f t="shared" ref="C28:C36" si="3">B28*50</f>
        <v>100</v>
      </c>
      <c r="D28" s="62">
        <f t="shared" si="0"/>
        <v>0.22046226294114973</v>
      </c>
      <c r="E28" s="41">
        <v>0.20799999999999999</v>
      </c>
      <c r="F28" s="62">
        <f t="shared" ref="F28:F34" si="4">E28-E27</f>
        <v>2.4999999999999994E-2</v>
      </c>
      <c r="G28" s="62">
        <f t="shared" si="1"/>
        <v>0.22046226294114973</v>
      </c>
      <c r="H28" s="62">
        <f t="shared" si="2"/>
        <v>4.4999999999999984E-2</v>
      </c>
      <c r="I28" s="64">
        <f t="shared" ref="I28:I36" si="5">D28*F$14^2*(3*F$13-F$14)/(6*F$12*H$20)</f>
        <v>3.4631687211885795E-2</v>
      </c>
      <c r="J28" s="66">
        <f t="shared" ref="J28:J33" si="6">(H28-I28)/I28</f>
        <v>0.29938803514475393</v>
      </c>
      <c r="K28" s="45"/>
      <c r="L28" s="45"/>
    </row>
    <row r="29" spans="1:14" x14ac:dyDescent="0.3">
      <c r="A29" s="45"/>
      <c r="B29" s="65">
        <f>B28+1</f>
        <v>3</v>
      </c>
      <c r="C29" s="63">
        <f t="shared" si="3"/>
        <v>150</v>
      </c>
      <c r="D29" s="62">
        <f t="shared" si="0"/>
        <v>0.33069339441172463</v>
      </c>
      <c r="E29" s="41">
        <v>0.22900000000000001</v>
      </c>
      <c r="F29" s="62">
        <f t="shared" si="4"/>
        <v>2.1000000000000019E-2</v>
      </c>
      <c r="G29" s="62">
        <f t="shared" si="1"/>
        <v>0.33069339441172463</v>
      </c>
      <c r="H29" s="62">
        <f t="shared" si="2"/>
        <v>6.6000000000000003E-2</v>
      </c>
      <c r="I29" s="64">
        <f t="shared" si="5"/>
        <v>5.1947530817828692E-2</v>
      </c>
      <c r="J29" s="66">
        <f t="shared" si="6"/>
        <v>0.27051274547487103</v>
      </c>
      <c r="K29" s="45"/>
      <c r="L29" s="45"/>
    </row>
    <row r="30" spans="1:14" x14ac:dyDescent="0.3">
      <c r="A30" s="45"/>
      <c r="B30" s="65">
        <v>4</v>
      </c>
      <c r="C30" s="63">
        <f t="shared" si="3"/>
        <v>200</v>
      </c>
      <c r="D30" s="62">
        <f t="shared" si="0"/>
        <v>0.44092452588229947</v>
      </c>
      <c r="E30" s="41">
        <v>0.251</v>
      </c>
      <c r="F30" s="62">
        <f t="shared" si="4"/>
        <v>2.1999999999999992E-2</v>
      </c>
      <c r="G30" s="62">
        <f t="shared" si="1"/>
        <v>0.44092452588229947</v>
      </c>
      <c r="H30" s="62">
        <f t="shared" si="2"/>
        <v>8.7999999999999995E-2</v>
      </c>
      <c r="I30" s="64">
        <f t="shared" si="5"/>
        <v>6.926337442377159E-2</v>
      </c>
      <c r="J30" s="66">
        <f t="shared" si="6"/>
        <v>0.27051274547487086</v>
      </c>
      <c r="K30" s="45"/>
      <c r="L30" s="45"/>
    </row>
    <row r="31" spans="1:14" x14ac:dyDescent="0.3">
      <c r="A31" s="45"/>
      <c r="B31" s="65">
        <v>5</v>
      </c>
      <c r="C31" s="63">
        <f t="shared" si="3"/>
        <v>250</v>
      </c>
      <c r="D31" s="62">
        <f t="shared" si="0"/>
        <v>0.55115565735287442</v>
      </c>
      <c r="E31" s="41">
        <v>0.27200000000000002</v>
      </c>
      <c r="F31" s="62">
        <f t="shared" si="4"/>
        <v>2.1000000000000019E-2</v>
      </c>
      <c r="G31" s="62">
        <f t="shared" si="1"/>
        <v>0.55115565735287442</v>
      </c>
      <c r="H31" s="62">
        <f t="shared" si="2"/>
        <v>0.10900000000000001</v>
      </c>
      <c r="I31" s="116">
        <f>D31*F$14^2*(3*F$13-F$14)/(6*F$12*H$20)</f>
        <v>8.6579218029714508E-2</v>
      </c>
      <c r="J31" s="66">
        <f t="shared" si="6"/>
        <v>0.2589626296069174</v>
      </c>
      <c r="K31" s="45"/>
      <c r="L31" s="45"/>
    </row>
    <row r="32" spans="1:14" x14ac:dyDescent="0.3">
      <c r="A32" s="45"/>
      <c r="B32" s="65">
        <v>6</v>
      </c>
      <c r="C32" s="63">
        <f t="shared" si="3"/>
        <v>300</v>
      </c>
      <c r="D32" s="62">
        <f t="shared" si="0"/>
        <v>0.66138678882344926</v>
      </c>
      <c r="E32" s="41">
        <v>0.29799999999999999</v>
      </c>
      <c r="F32" s="62">
        <f t="shared" si="4"/>
        <v>2.5999999999999968E-2</v>
      </c>
      <c r="G32" s="62">
        <f t="shared" si="1"/>
        <v>0.66138678882344926</v>
      </c>
      <c r="H32" s="62">
        <f t="shared" si="2"/>
        <v>0.13499999999999998</v>
      </c>
      <c r="I32" s="64">
        <f t="shared" si="5"/>
        <v>0.10389506163565738</v>
      </c>
      <c r="J32" s="66">
        <f t="shared" si="6"/>
        <v>0.29938803514475421</v>
      </c>
      <c r="K32" s="45"/>
      <c r="L32" s="45"/>
    </row>
    <row r="33" spans="1:14" x14ac:dyDescent="0.3">
      <c r="A33" s="45"/>
      <c r="B33" s="65">
        <v>7</v>
      </c>
      <c r="C33" s="63">
        <f t="shared" si="3"/>
        <v>350</v>
      </c>
      <c r="D33" s="62">
        <f t="shared" si="0"/>
        <v>0.7716179202940241</v>
      </c>
      <c r="E33" s="41">
        <v>0.32600000000000001</v>
      </c>
      <c r="F33" s="62">
        <f t="shared" si="4"/>
        <v>2.8000000000000025E-2</v>
      </c>
      <c r="G33" s="62">
        <f t="shared" si="1"/>
        <v>0.7716179202940241</v>
      </c>
      <c r="H33" s="62">
        <f t="shared" si="2"/>
        <v>0.16300000000000001</v>
      </c>
      <c r="I33" s="64">
        <f t="shared" si="5"/>
        <v>0.12121090524160029</v>
      </c>
      <c r="J33" s="66">
        <f t="shared" si="6"/>
        <v>0.34476349034028547</v>
      </c>
      <c r="K33" s="45"/>
      <c r="L33" s="45"/>
    </row>
    <row r="34" spans="1:14" x14ac:dyDescent="0.3">
      <c r="A34" s="45"/>
      <c r="B34" s="65">
        <v>8</v>
      </c>
      <c r="C34" s="63">
        <f t="shared" si="3"/>
        <v>400</v>
      </c>
      <c r="D34" s="62">
        <f t="shared" si="0"/>
        <v>0.88184905176459893</v>
      </c>
      <c r="E34" s="41">
        <v>0.34499999999999997</v>
      </c>
      <c r="F34" s="62">
        <f t="shared" si="4"/>
        <v>1.8999999999999961E-2</v>
      </c>
      <c r="G34" s="62">
        <f t="shared" si="1"/>
        <v>0.88184905176459893</v>
      </c>
      <c r="H34" s="62">
        <f t="shared" si="2"/>
        <v>0.18199999999999997</v>
      </c>
      <c r="I34" s="64">
        <f t="shared" si="5"/>
        <v>0.13852674884754318</v>
      </c>
      <c r="J34" s="66">
        <f>(H34-I34)/I34</f>
        <v>0.31382567997969585</v>
      </c>
      <c r="K34" s="45"/>
      <c r="L34" s="45"/>
    </row>
    <row r="35" spans="1:14" x14ac:dyDescent="0.3">
      <c r="A35" s="45"/>
      <c r="B35" s="65">
        <v>9</v>
      </c>
      <c r="C35" s="63">
        <f t="shared" si="3"/>
        <v>450</v>
      </c>
      <c r="D35" s="62">
        <f t="shared" si="0"/>
        <v>0.99208018323517388</v>
      </c>
      <c r="E35" s="41">
        <v>0.36899999999999999</v>
      </c>
      <c r="F35" s="62">
        <f t="shared" ref="F35:F36" si="7">E35-E34</f>
        <v>2.4000000000000021E-2</v>
      </c>
      <c r="G35" s="62">
        <f t="shared" si="1"/>
        <v>0.99208018323517388</v>
      </c>
      <c r="H35" s="62">
        <f t="shared" si="2"/>
        <v>0.20599999999999999</v>
      </c>
      <c r="I35" s="64">
        <f t="shared" si="5"/>
        <v>0.15584259245348608</v>
      </c>
      <c r="J35" s="66">
        <f t="shared" ref="J35:J36" si="8">(H35-I35)/I35</f>
        <v>0.32184659377688579</v>
      </c>
      <c r="K35" s="45"/>
      <c r="L35" s="45"/>
    </row>
    <row r="36" spans="1:14" x14ac:dyDescent="0.3">
      <c r="A36" s="45"/>
      <c r="B36" s="67">
        <v>10</v>
      </c>
      <c r="C36" s="68">
        <f t="shared" si="3"/>
        <v>500</v>
      </c>
      <c r="D36" s="69">
        <f t="shared" si="0"/>
        <v>1.1023113147057488</v>
      </c>
      <c r="E36" s="74">
        <v>0.39100000000000001</v>
      </c>
      <c r="F36" s="69">
        <f t="shared" si="7"/>
        <v>2.200000000000002E-2</v>
      </c>
      <c r="G36" s="69">
        <f t="shared" si="1"/>
        <v>1.1023113147057488</v>
      </c>
      <c r="H36" s="69">
        <f t="shared" si="2"/>
        <v>0.22800000000000001</v>
      </c>
      <c r="I36" s="70">
        <f t="shared" si="5"/>
        <v>0.17315843605942902</v>
      </c>
      <c r="J36" s="71">
        <f t="shared" si="8"/>
        <v>0.31671320894668414</v>
      </c>
      <c r="K36" s="45"/>
      <c r="L36" s="45"/>
    </row>
    <row r="37" spans="1:14" x14ac:dyDescent="0.3">
      <c r="A37" s="45"/>
      <c r="B37" s="61"/>
      <c r="C37" s="61"/>
      <c r="D37" s="61"/>
      <c r="E37" s="62"/>
      <c r="F37" s="62"/>
      <c r="G37" s="62"/>
      <c r="H37" s="62"/>
      <c r="I37" s="62"/>
      <c r="J37" s="62"/>
      <c r="K37" s="45"/>
      <c r="L37" s="45"/>
      <c r="M37" s="45"/>
      <c r="N37" s="45"/>
    </row>
    <row r="38" spans="1:14" x14ac:dyDescent="0.3">
      <c r="C38" s="11"/>
      <c r="D38" s="11"/>
      <c r="E38" s="2"/>
      <c r="F38" s="2"/>
      <c r="G38" s="2"/>
      <c r="H38" s="2"/>
      <c r="I38" s="2"/>
      <c r="J38" s="11"/>
    </row>
    <row r="39" spans="1:14" x14ac:dyDescent="0.3">
      <c r="C39" s="11"/>
      <c r="D39" s="11"/>
      <c r="E39" s="2"/>
      <c r="F39" s="2"/>
      <c r="G39" s="2"/>
      <c r="H39" s="2"/>
      <c r="I39" s="2"/>
      <c r="J39" s="11"/>
    </row>
    <row r="40" spans="1:14" x14ac:dyDescent="0.3">
      <c r="C40" s="11"/>
      <c r="D40" s="11"/>
      <c r="E40" s="2"/>
      <c r="F40" s="2"/>
      <c r="G40" s="2"/>
      <c r="H40" s="2"/>
      <c r="I40" s="2"/>
      <c r="J40" s="11"/>
    </row>
    <row r="41" spans="1:14" x14ac:dyDescent="0.3">
      <c r="C41" s="11"/>
      <c r="D41" s="11"/>
      <c r="E41" s="2"/>
      <c r="F41" s="2"/>
      <c r="G41" s="2"/>
      <c r="H41" s="2"/>
      <c r="I41" s="2"/>
      <c r="J41" s="11"/>
    </row>
    <row r="42" spans="1:14" x14ac:dyDescent="0.3">
      <c r="C42" s="11"/>
      <c r="D42" s="11"/>
      <c r="E42" s="2"/>
      <c r="F42" s="2"/>
      <c r="G42" s="2"/>
      <c r="H42" s="2"/>
      <c r="I42" s="2"/>
      <c r="J42" s="11"/>
    </row>
    <row r="43" spans="1:14" x14ac:dyDescent="0.3">
      <c r="C43" s="11"/>
      <c r="D43" s="11"/>
      <c r="E43" s="2"/>
      <c r="F43" s="2"/>
      <c r="G43" s="2"/>
      <c r="H43" s="2"/>
      <c r="I43" s="2"/>
      <c r="J43" s="11"/>
    </row>
    <row r="44" spans="1:14" x14ac:dyDescent="0.3">
      <c r="C44" s="11"/>
      <c r="D44" s="11"/>
      <c r="E44" s="2"/>
      <c r="F44" s="2"/>
      <c r="G44" s="2"/>
      <c r="H44" s="2"/>
      <c r="I44" s="2"/>
      <c r="J44" s="11"/>
    </row>
    <row r="45" spans="1:14" x14ac:dyDescent="0.3">
      <c r="C45" s="11"/>
      <c r="D45" s="11"/>
      <c r="E45" s="2"/>
      <c r="F45" s="2"/>
      <c r="G45" s="2"/>
      <c r="H45" s="2"/>
      <c r="I45" s="2"/>
      <c r="J45" s="11"/>
    </row>
    <row r="46" spans="1:14" x14ac:dyDescent="0.3">
      <c r="C46" s="11"/>
      <c r="D46" s="11"/>
      <c r="E46" s="2"/>
      <c r="F46" s="2"/>
      <c r="G46" s="2"/>
      <c r="H46" s="2"/>
      <c r="I46" s="2"/>
      <c r="J46" s="11"/>
    </row>
    <row r="47" spans="1:14" x14ac:dyDescent="0.3">
      <c r="E47" s="2"/>
      <c r="F47" s="2"/>
      <c r="G47" s="2"/>
      <c r="H47" s="2"/>
      <c r="I47" s="2"/>
      <c r="J47" s="11"/>
    </row>
    <row r="48" spans="1:14" x14ac:dyDescent="0.3">
      <c r="E48" s="2"/>
      <c r="F48" s="2"/>
      <c r="G48" s="2"/>
      <c r="H48" s="2"/>
      <c r="I48" s="2"/>
      <c r="J48" s="11"/>
    </row>
    <row r="49" spans="2:10" x14ac:dyDescent="0.3">
      <c r="E49" s="2"/>
      <c r="F49" s="2"/>
      <c r="G49" s="2"/>
      <c r="H49" s="2"/>
      <c r="I49" s="2"/>
      <c r="J49" s="11"/>
    </row>
    <row r="50" spans="2:10" x14ac:dyDescent="0.3">
      <c r="E50" s="2"/>
      <c r="F50" s="2"/>
      <c r="G50" s="2"/>
      <c r="H50" s="2"/>
      <c r="I50" s="2"/>
      <c r="J50" s="11"/>
    </row>
    <row r="51" spans="2:10" x14ac:dyDescent="0.3">
      <c r="E51" s="2"/>
      <c r="F51" s="2"/>
      <c r="G51" s="2"/>
      <c r="H51" s="2"/>
      <c r="I51" s="2"/>
      <c r="J51" s="11"/>
    </row>
    <row r="52" spans="2:10" x14ac:dyDescent="0.3">
      <c r="E52" s="2"/>
      <c r="F52" s="2"/>
      <c r="G52" s="2"/>
      <c r="H52" s="2"/>
      <c r="I52" s="2"/>
      <c r="J52" s="11"/>
    </row>
    <row r="53" spans="2:10" x14ac:dyDescent="0.3">
      <c r="E53" s="2"/>
      <c r="F53" s="2"/>
      <c r="G53" s="2"/>
      <c r="H53" s="2"/>
      <c r="I53" s="2"/>
      <c r="J53" s="11"/>
    </row>
    <row r="54" spans="2:10" x14ac:dyDescent="0.3">
      <c r="B54" s="27"/>
      <c r="E54" s="2"/>
      <c r="F54" s="2"/>
      <c r="G54" s="2"/>
      <c r="H54" s="2"/>
      <c r="I54" s="2"/>
      <c r="J54" s="27"/>
    </row>
    <row r="55" spans="2:10" x14ac:dyDescent="0.3">
      <c r="B55" s="27"/>
      <c r="E55" s="2"/>
      <c r="F55" s="2"/>
      <c r="G55" s="2"/>
      <c r="H55" s="2"/>
      <c r="I55" s="2"/>
      <c r="J55" s="27"/>
    </row>
    <row r="56" spans="2:10" x14ac:dyDescent="0.3">
      <c r="B56" s="27"/>
      <c r="E56" s="2"/>
      <c r="F56" s="2"/>
      <c r="G56" s="2"/>
      <c r="H56" s="2"/>
      <c r="I56" s="2"/>
      <c r="J56" s="27"/>
    </row>
    <row r="58" spans="2:10" x14ac:dyDescent="0.3">
      <c r="B58" s="33"/>
      <c r="F58" s="40"/>
    </row>
    <row r="59" spans="2:10" ht="24" thickBot="1" x14ac:dyDescent="0.5">
      <c r="B59" s="110" t="s">
        <v>100</v>
      </c>
      <c r="C59" s="26"/>
      <c r="D59" s="126" t="s">
        <v>97</v>
      </c>
      <c r="E59" s="126"/>
      <c r="F59" s="94"/>
      <c r="G59" s="28"/>
      <c r="H59" s="13"/>
      <c r="I59" s="6"/>
      <c r="J59" s="28"/>
    </row>
    <row r="60" spans="2:10" x14ac:dyDescent="0.3">
      <c r="D60" s="26"/>
      <c r="F60" s="94"/>
      <c r="G60" s="94"/>
      <c r="H60" s="13"/>
      <c r="I60" s="6"/>
      <c r="J60" s="94"/>
    </row>
    <row r="61" spans="2:10" ht="30" customHeight="1" thickBot="1" x14ac:dyDescent="0.35">
      <c r="B61" s="120" t="s">
        <v>94</v>
      </c>
      <c r="C61" s="120"/>
      <c r="D61" s="120"/>
      <c r="E61" s="120"/>
      <c r="F61" s="120"/>
      <c r="G61" s="120"/>
      <c r="H61" s="120"/>
      <c r="I61" s="120"/>
    </row>
    <row r="62" spans="2:10" ht="15" thickTop="1" x14ac:dyDescent="0.3">
      <c r="B62" s="122" t="s">
        <v>77</v>
      </c>
      <c r="C62" s="122"/>
      <c r="D62" s="59" t="s">
        <v>78</v>
      </c>
      <c r="E62" s="59" t="s">
        <v>80</v>
      </c>
      <c r="F62" s="59" t="s">
        <v>81</v>
      </c>
      <c r="G62" s="59"/>
      <c r="H62" s="59" t="s">
        <v>82</v>
      </c>
      <c r="I62" s="59" t="s">
        <v>81</v>
      </c>
    </row>
    <row r="63" spans="2:10" ht="16.2" x14ac:dyDescent="0.3">
      <c r="B63" s="121" t="s">
        <v>5</v>
      </c>
      <c r="C63" s="121"/>
      <c r="D63" s="48" t="s">
        <v>6</v>
      </c>
      <c r="E63" s="112">
        <v>17000000</v>
      </c>
      <c r="F63" s="48" t="s">
        <v>112</v>
      </c>
      <c r="G63" s="52" t="s">
        <v>14</v>
      </c>
      <c r="H63" s="53">
        <f>E63/G5</f>
        <v>117210.87398386214</v>
      </c>
      <c r="I63" s="48" t="s">
        <v>13</v>
      </c>
    </row>
    <row r="64" spans="2:10" x14ac:dyDescent="0.3">
      <c r="B64" s="121" t="s">
        <v>47</v>
      </c>
      <c r="C64" s="121"/>
      <c r="D64" s="48" t="s">
        <v>7</v>
      </c>
      <c r="E64" s="49">
        <v>8.75</v>
      </c>
      <c r="F64" s="48" t="s">
        <v>0</v>
      </c>
      <c r="G64" s="138"/>
      <c r="H64" s="138"/>
      <c r="I64" s="139"/>
    </row>
    <row r="65" spans="2:18" x14ac:dyDescent="0.3">
      <c r="B65" s="121" t="s">
        <v>9</v>
      </c>
      <c r="C65" s="121"/>
      <c r="D65" s="48" t="s">
        <v>10</v>
      </c>
      <c r="E65" s="49">
        <v>7.5</v>
      </c>
      <c r="F65" s="48" t="s">
        <v>0</v>
      </c>
      <c r="G65" s="138"/>
      <c r="H65" s="138"/>
      <c r="I65" s="139"/>
    </row>
    <row r="66" spans="2:18" x14ac:dyDescent="0.3">
      <c r="B66" s="121" t="s">
        <v>11</v>
      </c>
      <c r="C66" s="121"/>
      <c r="D66" s="48" t="s">
        <v>124</v>
      </c>
      <c r="E66" s="51">
        <v>0.46</v>
      </c>
      <c r="F66" s="48" t="s">
        <v>0</v>
      </c>
      <c r="G66" s="138"/>
      <c r="H66" s="138"/>
      <c r="I66" s="139"/>
    </row>
    <row r="67" spans="2:18" x14ac:dyDescent="0.3">
      <c r="B67" s="121" t="s">
        <v>12</v>
      </c>
      <c r="C67" s="121"/>
      <c r="D67" s="48" t="s">
        <v>70</v>
      </c>
      <c r="E67" s="50">
        <v>0.14299999999999999</v>
      </c>
      <c r="F67" s="48" t="s">
        <v>0</v>
      </c>
      <c r="G67" s="141"/>
      <c r="H67" s="141"/>
      <c r="I67" s="142"/>
    </row>
    <row r="68" spans="2:18" x14ac:dyDescent="0.3">
      <c r="B68" s="33"/>
      <c r="D68" s="45"/>
      <c r="E68" s="45"/>
      <c r="F68" s="45"/>
      <c r="G68" s="45"/>
      <c r="H68" s="45"/>
      <c r="I68" s="45"/>
      <c r="J68" s="45"/>
      <c r="K68" s="45"/>
    </row>
    <row r="69" spans="2:18" s="18" customFormat="1" ht="30" customHeight="1" thickBot="1" x14ac:dyDescent="0.35">
      <c r="B69" s="33"/>
      <c r="D69" s="120" t="s">
        <v>104</v>
      </c>
      <c r="E69" s="120"/>
      <c r="F69" s="120"/>
      <c r="G69" s="120"/>
      <c r="H69" s="120"/>
      <c r="I69" s="118"/>
      <c r="J69" s="118"/>
      <c r="K69" s="118"/>
    </row>
    <row r="70" spans="2:18" ht="15" thickTop="1" x14ac:dyDescent="0.3">
      <c r="D70" s="58" t="s">
        <v>77</v>
      </c>
      <c r="E70" s="59" t="s">
        <v>78</v>
      </c>
      <c r="F70" s="72" t="s">
        <v>79</v>
      </c>
      <c r="G70" s="73" t="s">
        <v>80</v>
      </c>
      <c r="H70" s="73" t="s">
        <v>81</v>
      </c>
      <c r="I70" s="1"/>
    </row>
    <row r="71" spans="2:18" ht="16.2" x14ac:dyDescent="0.3">
      <c r="D71" s="47" t="s">
        <v>15</v>
      </c>
      <c r="E71" s="93" t="s">
        <v>48</v>
      </c>
      <c r="F71" s="93" t="s">
        <v>71</v>
      </c>
      <c r="G71" s="54">
        <f>E66*E67^3/12</f>
        <v>1.1209460166666664E-4</v>
      </c>
      <c r="H71" s="93" t="s">
        <v>110</v>
      </c>
    </row>
    <row r="72" spans="2:18" ht="16.2" x14ac:dyDescent="0.3">
      <c r="B72"/>
      <c r="D72" s="47" t="s">
        <v>16</v>
      </c>
      <c r="E72" s="52" t="s">
        <v>76</v>
      </c>
      <c r="F72" s="114" t="s">
        <v>114</v>
      </c>
      <c r="G72" s="93" t="s">
        <v>91</v>
      </c>
      <c r="H72" s="48" t="s">
        <v>0</v>
      </c>
      <c r="J72" s="4"/>
    </row>
    <row r="73" spans="2:18" x14ac:dyDescent="0.3">
      <c r="B73"/>
      <c r="D73" s="45"/>
      <c r="E73" s="85"/>
      <c r="F73" s="86"/>
      <c r="G73" s="45"/>
      <c r="H73" s="46"/>
      <c r="J73" s="4"/>
    </row>
    <row r="74" spans="2:18" ht="30" customHeight="1" thickBot="1" x14ac:dyDescent="0.35">
      <c r="B74" s="120" t="s">
        <v>105</v>
      </c>
      <c r="C74" s="120"/>
      <c r="D74" s="120"/>
      <c r="E74" s="120"/>
      <c r="F74" s="120"/>
      <c r="G74" s="120"/>
      <c r="H74" s="120"/>
      <c r="I74" s="120"/>
      <c r="J74" s="120"/>
    </row>
    <row r="75" spans="2:18" ht="43.8" thickTop="1" x14ac:dyDescent="0.3">
      <c r="B75" s="123" t="s">
        <v>75</v>
      </c>
      <c r="C75" s="123" t="s">
        <v>50</v>
      </c>
      <c r="D75" s="123" t="s">
        <v>4</v>
      </c>
      <c r="E75" s="107" t="s">
        <v>119</v>
      </c>
      <c r="F75" s="56" t="s">
        <v>120</v>
      </c>
      <c r="G75" s="56" t="str">
        <f>D75</f>
        <v>Force (lbf)</v>
      </c>
      <c r="H75" s="56" t="s">
        <v>45</v>
      </c>
      <c r="I75" s="56" t="s">
        <v>46</v>
      </c>
      <c r="J75" s="103" t="s">
        <v>3</v>
      </c>
      <c r="O75" s="45"/>
      <c r="P75" s="45"/>
      <c r="Q75" s="45"/>
      <c r="R75" s="45"/>
    </row>
    <row r="76" spans="2:18" x14ac:dyDescent="0.3">
      <c r="B76" s="123"/>
      <c r="C76" s="123"/>
      <c r="D76" s="123"/>
      <c r="E76" s="57" t="s">
        <v>95</v>
      </c>
      <c r="F76" s="57" t="s">
        <v>49</v>
      </c>
      <c r="G76" s="57" t="s">
        <v>19</v>
      </c>
      <c r="H76" s="57" t="s">
        <v>17</v>
      </c>
      <c r="I76" s="57" t="s">
        <v>18</v>
      </c>
      <c r="J76" s="105"/>
    </row>
    <row r="77" spans="2:18" x14ac:dyDescent="0.3">
      <c r="B77" s="77" t="s">
        <v>42</v>
      </c>
      <c r="C77" s="78">
        <v>0</v>
      </c>
      <c r="D77" s="79">
        <v>0</v>
      </c>
      <c r="E77" s="89">
        <v>0.16400000000000001</v>
      </c>
      <c r="F77" s="79">
        <v>0</v>
      </c>
      <c r="G77" s="80">
        <f t="shared" ref="G77:G87" si="9">D77</f>
        <v>0</v>
      </c>
      <c r="H77" s="78">
        <v>0</v>
      </c>
      <c r="I77" s="81">
        <f t="shared" ref="I77:I87" si="10">D77*E$65^2*(3*E$64-E$65)/(6*E$63*G$71)</f>
        <v>0</v>
      </c>
      <c r="J77" s="82"/>
    </row>
    <row r="78" spans="2:18" x14ac:dyDescent="0.3">
      <c r="B78" s="65">
        <v>1</v>
      </c>
      <c r="C78" s="63">
        <f>B78*50</f>
        <v>50</v>
      </c>
      <c r="D78" s="62">
        <f t="shared" ref="D78:D87" si="11">C78/$G$6</f>
        <v>0.11023113147057487</v>
      </c>
      <c r="E78" s="41">
        <v>0.17399999999999999</v>
      </c>
      <c r="F78" s="62">
        <f>E78-E77</f>
        <v>9.9999999999999811E-3</v>
      </c>
      <c r="G78" s="62">
        <f t="shared" si="9"/>
        <v>0.11023113147057487</v>
      </c>
      <c r="H78" s="62">
        <f t="shared" ref="H78:H87" si="12">E78-E$77</f>
        <v>9.9999999999999811E-3</v>
      </c>
      <c r="I78" s="64">
        <f t="shared" si="10"/>
        <v>1.0168179267235301E-2</v>
      </c>
      <c r="J78" s="66">
        <f>(H78-I78)/I78</f>
        <v>-1.6539762214582528E-2</v>
      </c>
    </row>
    <row r="79" spans="2:18" x14ac:dyDescent="0.3">
      <c r="B79" s="65">
        <f>B78+1</f>
        <v>2</v>
      </c>
      <c r="C79" s="63">
        <f t="shared" ref="C79:C87" si="13">B79*50</f>
        <v>100</v>
      </c>
      <c r="D79" s="62">
        <f>C79/$G$6</f>
        <v>0.22046226294114973</v>
      </c>
      <c r="E79" s="41">
        <v>0.187</v>
      </c>
      <c r="F79" s="62">
        <f t="shared" ref="F79:F87" si="14">E79-E78</f>
        <v>1.3000000000000012E-2</v>
      </c>
      <c r="G79" s="62">
        <f t="shared" si="9"/>
        <v>0.22046226294114973</v>
      </c>
      <c r="H79" s="62">
        <f t="shared" si="12"/>
        <v>2.2999999999999993E-2</v>
      </c>
      <c r="I79" s="64">
        <f t="shared" si="10"/>
        <v>2.0336358534470602E-2</v>
      </c>
      <c r="J79" s="66">
        <f t="shared" ref="J79:J87" si="15">(H79-I79)/I79</f>
        <v>0.13097927345323188</v>
      </c>
    </row>
    <row r="80" spans="2:18" x14ac:dyDescent="0.3">
      <c r="B80" s="65">
        <f t="shared" ref="B80:B87" si="16">B79+1</f>
        <v>3</v>
      </c>
      <c r="C80" s="63">
        <f t="shared" si="13"/>
        <v>150</v>
      </c>
      <c r="D80" s="62">
        <f t="shared" si="11"/>
        <v>0.33069339441172463</v>
      </c>
      <c r="E80" s="41">
        <v>0.20100000000000001</v>
      </c>
      <c r="F80" s="62">
        <f t="shared" si="14"/>
        <v>1.4000000000000012E-2</v>
      </c>
      <c r="G80" s="62">
        <f t="shared" si="9"/>
        <v>0.33069339441172463</v>
      </c>
      <c r="H80" s="62">
        <f t="shared" si="12"/>
        <v>3.7000000000000005E-2</v>
      </c>
      <c r="I80" s="64">
        <f t="shared" si="10"/>
        <v>3.0504537801705901E-2</v>
      </c>
      <c r="J80" s="66">
        <f t="shared" si="15"/>
        <v>0.21293429326868407</v>
      </c>
    </row>
    <row r="81" spans="2:18" x14ac:dyDescent="0.3">
      <c r="B81" s="65">
        <f t="shared" si="16"/>
        <v>4</v>
      </c>
      <c r="C81" s="63">
        <f t="shared" si="13"/>
        <v>200</v>
      </c>
      <c r="D81" s="62">
        <f t="shared" si="11"/>
        <v>0.44092452588229947</v>
      </c>
      <c r="E81" s="41">
        <v>0.214</v>
      </c>
      <c r="F81" s="62">
        <f t="shared" si="14"/>
        <v>1.2999999999999984E-2</v>
      </c>
      <c r="G81" s="62">
        <f t="shared" si="9"/>
        <v>0.44092452588229947</v>
      </c>
      <c r="H81" s="62">
        <f t="shared" si="12"/>
        <v>4.9999999999999989E-2</v>
      </c>
      <c r="I81" s="64">
        <f t="shared" si="10"/>
        <v>4.0672717068941204E-2</v>
      </c>
      <c r="J81" s="66">
        <f t="shared" si="15"/>
        <v>0.22932529723177389</v>
      </c>
    </row>
    <row r="82" spans="2:18" x14ac:dyDescent="0.3">
      <c r="B82" s="65">
        <f t="shared" si="16"/>
        <v>5</v>
      </c>
      <c r="C82" s="63">
        <f t="shared" si="13"/>
        <v>250</v>
      </c>
      <c r="D82" s="62">
        <f t="shared" si="11"/>
        <v>0.55115565735287442</v>
      </c>
      <c r="E82" s="41">
        <v>0.23</v>
      </c>
      <c r="F82" s="62">
        <f t="shared" si="14"/>
        <v>1.6000000000000014E-2</v>
      </c>
      <c r="G82" s="62">
        <f t="shared" si="9"/>
        <v>0.55115565735287442</v>
      </c>
      <c r="H82" s="62">
        <f t="shared" si="12"/>
        <v>6.6000000000000003E-2</v>
      </c>
      <c r="I82" s="64">
        <f t="shared" si="10"/>
        <v>5.0840896336176514E-2</v>
      </c>
      <c r="J82" s="66">
        <f t="shared" si="15"/>
        <v>0.29816751387675333</v>
      </c>
    </row>
    <row r="83" spans="2:18" x14ac:dyDescent="0.3">
      <c r="B83" s="65">
        <f t="shared" si="16"/>
        <v>6</v>
      </c>
      <c r="C83" s="63">
        <f t="shared" si="13"/>
        <v>300</v>
      </c>
      <c r="D83" s="62">
        <f t="shared" si="11"/>
        <v>0.66138678882344926</v>
      </c>
      <c r="E83" s="41">
        <v>0.23899999999999999</v>
      </c>
      <c r="F83" s="62">
        <f t="shared" si="14"/>
        <v>8.9999999999999802E-3</v>
      </c>
      <c r="G83" s="62">
        <f t="shared" si="9"/>
        <v>0.66138678882344926</v>
      </c>
      <c r="H83" s="62">
        <f t="shared" si="12"/>
        <v>7.4999999999999983E-2</v>
      </c>
      <c r="I83" s="64">
        <f t="shared" si="10"/>
        <v>6.1009075603411803E-2</v>
      </c>
      <c r="J83" s="66">
        <f t="shared" si="15"/>
        <v>0.22932529723177394</v>
      </c>
    </row>
    <row r="84" spans="2:18" x14ac:dyDescent="0.3">
      <c r="B84" s="65">
        <f t="shared" si="16"/>
        <v>7</v>
      </c>
      <c r="C84" s="63">
        <f t="shared" si="13"/>
        <v>350</v>
      </c>
      <c r="D84" s="62">
        <f t="shared" si="11"/>
        <v>0.7716179202940241</v>
      </c>
      <c r="E84" s="41">
        <v>0.252</v>
      </c>
      <c r="F84" s="62">
        <f t="shared" si="14"/>
        <v>1.3000000000000012E-2</v>
      </c>
      <c r="G84" s="62">
        <f t="shared" si="9"/>
        <v>0.7716179202940241</v>
      </c>
      <c r="H84" s="62">
        <f t="shared" si="12"/>
        <v>8.7999999999999995E-2</v>
      </c>
      <c r="I84" s="64">
        <f t="shared" si="10"/>
        <v>7.1177254870647119E-2</v>
      </c>
      <c r="J84" s="66">
        <f t="shared" si="15"/>
        <v>0.23635001321595545</v>
      </c>
    </row>
    <row r="85" spans="2:18" x14ac:dyDescent="0.3">
      <c r="B85" s="65">
        <f t="shared" si="16"/>
        <v>8</v>
      </c>
      <c r="C85" s="63">
        <f t="shared" si="13"/>
        <v>400</v>
      </c>
      <c r="D85" s="62">
        <f t="shared" si="11"/>
        <v>0.88184905176459893</v>
      </c>
      <c r="E85" s="41">
        <v>0.26500000000000001</v>
      </c>
      <c r="F85" s="62">
        <f t="shared" si="14"/>
        <v>1.3000000000000012E-2</v>
      </c>
      <c r="G85" s="62">
        <f t="shared" si="9"/>
        <v>0.88184905176459893</v>
      </c>
      <c r="H85" s="62">
        <f t="shared" si="12"/>
        <v>0.10100000000000001</v>
      </c>
      <c r="I85" s="64">
        <f t="shared" si="10"/>
        <v>8.1345434137882408E-2</v>
      </c>
      <c r="J85" s="66">
        <f t="shared" si="15"/>
        <v>0.24161855020409198</v>
      </c>
    </row>
    <row r="86" spans="2:18" x14ac:dyDescent="0.3">
      <c r="B86" s="65">
        <f t="shared" si="16"/>
        <v>9</v>
      </c>
      <c r="C86" s="63">
        <f t="shared" si="13"/>
        <v>450</v>
      </c>
      <c r="D86" s="62">
        <f t="shared" si="11"/>
        <v>0.99208018323517388</v>
      </c>
      <c r="E86" s="41">
        <v>0.28100000000000003</v>
      </c>
      <c r="F86" s="62">
        <f t="shared" si="14"/>
        <v>1.6000000000000014E-2</v>
      </c>
      <c r="G86" s="62">
        <f t="shared" si="9"/>
        <v>0.99208018323517388</v>
      </c>
      <c r="H86" s="62">
        <f t="shared" si="12"/>
        <v>0.11700000000000002</v>
      </c>
      <c r="I86" s="64">
        <f t="shared" si="10"/>
        <v>9.1513613405117711E-2</v>
      </c>
      <c r="J86" s="66">
        <f t="shared" si="15"/>
        <v>0.27849830912104534</v>
      </c>
    </row>
    <row r="87" spans="2:18" x14ac:dyDescent="0.3">
      <c r="B87" s="67">
        <f t="shared" si="16"/>
        <v>10</v>
      </c>
      <c r="C87" s="68">
        <f t="shared" si="13"/>
        <v>500</v>
      </c>
      <c r="D87" s="69">
        <f t="shared" si="11"/>
        <v>1.1023113147057488</v>
      </c>
      <c r="E87" s="74">
        <v>0.29699999999999999</v>
      </c>
      <c r="F87" s="69">
        <f t="shared" si="14"/>
        <v>1.5999999999999959E-2</v>
      </c>
      <c r="G87" s="69">
        <f t="shared" si="9"/>
        <v>1.1023113147057488</v>
      </c>
      <c r="H87" s="69">
        <f t="shared" si="12"/>
        <v>0.13299999999999998</v>
      </c>
      <c r="I87" s="70">
        <f t="shared" si="10"/>
        <v>0.10168179267235303</v>
      </c>
      <c r="J87" s="71">
        <f t="shared" si="15"/>
        <v>0.30800211625460727</v>
      </c>
    </row>
    <row r="88" spans="2:18" x14ac:dyDescent="0.3">
      <c r="C88" s="11"/>
      <c r="D88" s="11"/>
      <c r="E88" s="2"/>
      <c r="F88" s="2"/>
      <c r="G88" s="2"/>
      <c r="H88" s="2"/>
      <c r="I88" s="2"/>
      <c r="J88" s="2"/>
    </row>
    <row r="89" spans="2:18" x14ac:dyDescent="0.3">
      <c r="C89" s="11"/>
      <c r="D89" s="11"/>
      <c r="E89" s="2"/>
      <c r="F89" s="2"/>
      <c r="G89" s="2"/>
      <c r="H89" s="2"/>
      <c r="I89" s="2"/>
      <c r="J89" s="11"/>
    </row>
    <row r="90" spans="2:18" x14ac:dyDescent="0.3">
      <c r="C90" s="11"/>
      <c r="D90" s="11"/>
      <c r="E90" s="2"/>
      <c r="F90" s="2"/>
      <c r="G90" s="2"/>
      <c r="H90" s="2"/>
      <c r="I90" s="2"/>
      <c r="J90" s="11"/>
    </row>
    <row r="91" spans="2:18" x14ac:dyDescent="0.3">
      <c r="C91" s="11"/>
      <c r="D91" s="11"/>
      <c r="E91" s="2"/>
      <c r="F91" s="2"/>
      <c r="G91" s="2"/>
      <c r="H91" s="2"/>
      <c r="I91" s="2"/>
      <c r="J91" s="11"/>
      <c r="O91" s="45"/>
      <c r="P91" s="45"/>
      <c r="Q91" s="45"/>
      <c r="R91" s="45"/>
    </row>
    <row r="92" spans="2:18" x14ac:dyDescent="0.3">
      <c r="C92" s="11"/>
      <c r="D92" s="11"/>
      <c r="E92" s="2"/>
      <c r="F92" s="2"/>
      <c r="G92" s="2"/>
      <c r="H92" s="2"/>
      <c r="I92" s="2"/>
      <c r="J92" s="11"/>
    </row>
    <row r="93" spans="2:18" x14ac:dyDescent="0.3">
      <c r="C93" s="11"/>
      <c r="D93" s="11"/>
      <c r="E93" s="2"/>
      <c r="F93" s="2"/>
      <c r="G93" s="2"/>
      <c r="H93" s="2"/>
      <c r="I93" s="2"/>
      <c r="J93" s="11"/>
    </row>
    <row r="94" spans="2:18" x14ac:dyDescent="0.3">
      <c r="C94" s="11"/>
      <c r="D94" s="11"/>
      <c r="E94" s="2"/>
      <c r="F94" s="2"/>
      <c r="G94" s="2"/>
      <c r="H94" s="2"/>
      <c r="I94" s="2"/>
      <c r="J94" s="11"/>
    </row>
    <row r="95" spans="2:18" x14ac:dyDescent="0.3">
      <c r="C95" s="11"/>
      <c r="D95" s="11"/>
      <c r="E95" s="2"/>
      <c r="F95" s="2"/>
      <c r="G95" s="2"/>
      <c r="H95" s="2"/>
      <c r="I95" s="2"/>
      <c r="J95" s="11"/>
    </row>
    <row r="96" spans="2:18" x14ac:dyDescent="0.3">
      <c r="C96" s="11"/>
      <c r="D96" s="11"/>
      <c r="E96" s="2"/>
      <c r="F96" s="2"/>
      <c r="G96" s="2"/>
      <c r="H96" s="2"/>
      <c r="I96" s="2"/>
      <c r="J96" s="11"/>
    </row>
    <row r="97" spans="2:10" x14ac:dyDescent="0.3">
      <c r="C97" s="11"/>
      <c r="D97" s="11"/>
      <c r="E97" s="2"/>
      <c r="F97" s="2"/>
      <c r="G97" s="2"/>
      <c r="H97" s="2"/>
      <c r="I97" s="2"/>
      <c r="J97" s="11"/>
    </row>
    <row r="98" spans="2:10" x14ac:dyDescent="0.3">
      <c r="E98" s="2"/>
      <c r="F98" s="2"/>
      <c r="G98" s="2"/>
      <c r="H98" s="2"/>
      <c r="I98" s="2"/>
      <c r="J98" s="11"/>
    </row>
    <row r="99" spans="2:10" x14ac:dyDescent="0.3">
      <c r="E99" s="2"/>
      <c r="F99" s="2"/>
      <c r="G99" s="2"/>
      <c r="H99" s="2"/>
      <c r="I99" s="2"/>
      <c r="J99" s="11"/>
    </row>
    <row r="100" spans="2:10" x14ac:dyDescent="0.3">
      <c r="E100" s="2"/>
      <c r="F100" s="2"/>
      <c r="G100" s="2"/>
      <c r="H100" s="2"/>
      <c r="I100" s="2"/>
      <c r="J100" s="11"/>
    </row>
    <row r="101" spans="2:10" x14ac:dyDescent="0.3">
      <c r="E101" s="2"/>
      <c r="F101" s="2"/>
      <c r="G101" s="2"/>
      <c r="H101" s="2"/>
      <c r="I101" s="2"/>
      <c r="J101" s="11"/>
    </row>
    <row r="102" spans="2:10" x14ac:dyDescent="0.3">
      <c r="E102" s="2"/>
      <c r="F102" s="2"/>
      <c r="G102" s="2"/>
      <c r="H102" s="2"/>
      <c r="I102" s="2"/>
      <c r="J102" s="11"/>
    </row>
    <row r="103" spans="2:10" x14ac:dyDescent="0.3">
      <c r="E103" s="2"/>
      <c r="F103" s="2"/>
      <c r="G103" s="2"/>
      <c r="H103" s="2"/>
      <c r="I103" s="2"/>
      <c r="J103" s="11"/>
    </row>
    <row r="104" spans="2:10" x14ac:dyDescent="0.3">
      <c r="E104" s="2"/>
      <c r="F104" s="2"/>
      <c r="G104" s="2"/>
      <c r="H104" s="2"/>
      <c r="I104" s="2"/>
      <c r="J104" s="11"/>
    </row>
    <row r="108" spans="2:10" x14ac:dyDescent="0.3">
      <c r="B108" s="33"/>
      <c r="F108" s="40"/>
    </row>
    <row r="109" spans="2:10" ht="24" thickBot="1" x14ac:dyDescent="0.5">
      <c r="B109" s="110" t="s">
        <v>73</v>
      </c>
      <c r="C109" s="26"/>
      <c r="D109" s="126" t="s">
        <v>122</v>
      </c>
      <c r="E109" s="126"/>
      <c r="F109" s="42"/>
      <c r="G109" s="42"/>
      <c r="H109" s="13"/>
      <c r="I109" s="6"/>
      <c r="J109" s="42"/>
    </row>
    <row r="110" spans="2:10" x14ac:dyDescent="0.3">
      <c r="B110" s="33"/>
      <c r="F110" s="94"/>
    </row>
    <row r="111" spans="2:10" ht="30" customHeight="1" thickBot="1" x14ac:dyDescent="0.35">
      <c r="B111" s="120" t="s">
        <v>123</v>
      </c>
      <c r="C111" s="120"/>
      <c r="D111" s="120"/>
      <c r="E111" s="120"/>
      <c r="F111" s="120"/>
      <c r="G111" s="120"/>
      <c r="H111" s="120"/>
      <c r="I111" s="120"/>
    </row>
    <row r="112" spans="2:10" ht="15" thickTop="1" x14ac:dyDescent="0.3">
      <c r="B112" s="122" t="s">
        <v>77</v>
      </c>
      <c r="C112" s="122"/>
      <c r="D112" s="59" t="s">
        <v>78</v>
      </c>
      <c r="E112" s="59" t="s">
        <v>80</v>
      </c>
      <c r="F112" s="59" t="s">
        <v>81</v>
      </c>
      <c r="G112" s="59"/>
      <c r="H112" s="59" t="s">
        <v>84</v>
      </c>
      <c r="I112" s="59" t="s">
        <v>81</v>
      </c>
    </row>
    <row r="113" spans="2:10" ht="16.2" x14ac:dyDescent="0.3">
      <c r="B113" s="121" t="s">
        <v>5</v>
      </c>
      <c r="C113" s="121"/>
      <c r="D113" s="104" t="s">
        <v>6</v>
      </c>
      <c r="E113" s="111">
        <v>10000000</v>
      </c>
      <c r="F113" s="104" t="s">
        <v>112</v>
      </c>
      <c r="G113" s="52" t="s">
        <v>14</v>
      </c>
      <c r="H113" s="53">
        <f>E113/G5</f>
        <v>68947.572931683608</v>
      </c>
      <c r="I113" s="104" t="s">
        <v>13</v>
      </c>
    </row>
    <row r="114" spans="2:10" x14ac:dyDescent="0.3">
      <c r="B114" s="121" t="s">
        <v>8</v>
      </c>
      <c r="C114" s="121"/>
      <c r="D114" s="104" t="s">
        <v>7</v>
      </c>
      <c r="E114" s="49">
        <v>8.75</v>
      </c>
      <c r="F114" s="104" t="s">
        <v>0</v>
      </c>
      <c r="G114" s="134"/>
      <c r="H114" s="135"/>
      <c r="I114" s="136"/>
    </row>
    <row r="115" spans="2:10" x14ac:dyDescent="0.3">
      <c r="B115" s="121" t="s">
        <v>9</v>
      </c>
      <c r="C115" s="121"/>
      <c r="D115" s="104" t="s">
        <v>10</v>
      </c>
      <c r="E115" s="49">
        <v>7.5</v>
      </c>
      <c r="F115" s="104" t="s">
        <v>0</v>
      </c>
      <c r="G115" s="137"/>
      <c r="H115" s="138"/>
      <c r="I115" s="139"/>
    </row>
    <row r="116" spans="2:10" x14ac:dyDescent="0.3">
      <c r="B116" s="121" t="s">
        <v>11</v>
      </c>
      <c r="C116" s="121"/>
      <c r="D116" s="104" t="s">
        <v>124</v>
      </c>
      <c r="E116" s="50">
        <v>0.21</v>
      </c>
      <c r="F116" s="104" t="s">
        <v>0</v>
      </c>
      <c r="G116" s="137"/>
      <c r="H116" s="138"/>
      <c r="I116" s="139"/>
    </row>
    <row r="117" spans="2:10" x14ac:dyDescent="0.3">
      <c r="B117" s="121" t="s">
        <v>12</v>
      </c>
      <c r="C117" s="121"/>
      <c r="D117" s="104" t="s">
        <v>70</v>
      </c>
      <c r="E117" s="50">
        <v>0.21</v>
      </c>
      <c r="F117" s="104" t="s">
        <v>0</v>
      </c>
      <c r="G117" s="140"/>
      <c r="H117" s="141"/>
      <c r="I117" s="142"/>
    </row>
    <row r="118" spans="2:10" x14ac:dyDescent="0.3">
      <c r="B118" s="33"/>
      <c r="F118" s="94"/>
      <c r="I118" s="94"/>
      <c r="J118" s="4"/>
    </row>
    <row r="119" spans="2:10" s="18" customFormat="1" ht="30" customHeight="1" thickBot="1" x14ac:dyDescent="0.35">
      <c r="D119" s="120" t="s">
        <v>106</v>
      </c>
      <c r="E119" s="120"/>
      <c r="F119" s="120"/>
      <c r="G119" s="120"/>
      <c r="H119" s="120"/>
      <c r="I119" s="120"/>
      <c r="J119" s="12"/>
    </row>
    <row r="120" spans="2:10" ht="15" thickTop="1" x14ac:dyDescent="0.3">
      <c r="B120"/>
      <c r="D120" s="58" t="s">
        <v>77</v>
      </c>
      <c r="E120" s="59" t="s">
        <v>78</v>
      </c>
      <c r="F120" s="131" t="s">
        <v>87</v>
      </c>
      <c r="G120" s="132"/>
      <c r="H120" s="59" t="s">
        <v>80</v>
      </c>
      <c r="I120" s="59" t="s">
        <v>81</v>
      </c>
      <c r="J120" s="4"/>
    </row>
    <row r="121" spans="2:10" ht="16.2" x14ac:dyDescent="0.3">
      <c r="B121"/>
      <c r="D121" s="47" t="s">
        <v>85</v>
      </c>
      <c r="E121" s="113" t="s">
        <v>44</v>
      </c>
      <c r="F121" s="133" t="s">
        <v>113</v>
      </c>
      <c r="G121" s="133"/>
      <c r="H121" s="48">
        <f>(E116*E117^3)/12</f>
        <v>1.6206749999999996E-4</v>
      </c>
      <c r="I121" s="48" t="s">
        <v>110</v>
      </c>
      <c r="J121" s="4"/>
    </row>
    <row r="122" spans="2:10" ht="16.2" x14ac:dyDescent="0.3">
      <c r="B122"/>
      <c r="D122" s="47" t="s">
        <v>86</v>
      </c>
      <c r="E122" s="52" t="s">
        <v>76</v>
      </c>
      <c r="F122" s="133" t="s">
        <v>114</v>
      </c>
      <c r="G122" s="133"/>
      <c r="H122" s="93" t="s">
        <v>92</v>
      </c>
      <c r="I122" s="48" t="s">
        <v>0</v>
      </c>
      <c r="J122" s="4"/>
    </row>
    <row r="123" spans="2:10" x14ac:dyDescent="0.3">
      <c r="B123"/>
      <c r="D123" s="45"/>
      <c r="E123" s="85"/>
      <c r="F123" s="46"/>
      <c r="G123" s="46"/>
      <c r="H123" s="46"/>
      <c r="J123" s="4"/>
    </row>
    <row r="124" spans="2:10" ht="30" customHeight="1" thickBot="1" x14ac:dyDescent="0.35">
      <c r="B124" s="120" t="s">
        <v>125</v>
      </c>
      <c r="C124" s="120"/>
      <c r="D124" s="120"/>
      <c r="E124" s="120"/>
      <c r="F124" s="120"/>
      <c r="G124" s="120"/>
      <c r="H124" s="120"/>
      <c r="I124" s="120"/>
      <c r="J124" s="101"/>
    </row>
    <row r="125" spans="2:10" s="106" customFormat="1" ht="43.8" thickTop="1" x14ac:dyDescent="0.3">
      <c r="B125" s="123" t="s">
        <v>75</v>
      </c>
      <c r="C125" s="123" t="s">
        <v>50</v>
      </c>
      <c r="D125" s="123" t="s">
        <v>4</v>
      </c>
      <c r="E125" s="107" t="s">
        <v>119</v>
      </c>
      <c r="F125" s="102" t="s">
        <v>109</v>
      </c>
      <c r="G125" s="102" t="str">
        <f>B125</f>
        <v>Number of Weights (50 gm)</v>
      </c>
      <c r="H125" s="102" t="s">
        <v>1</v>
      </c>
      <c r="I125" s="102" t="s">
        <v>46</v>
      </c>
      <c r="J125" s="102" t="s">
        <v>3</v>
      </c>
    </row>
    <row r="126" spans="2:10" x14ac:dyDescent="0.3">
      <c r="B126" s="124"/>
      <c r="C126" s="124"/>
      <c r="D126" s="124"/>
      <c r="E126" s="75" t="s">
        <v>95</v>
      </c>
      <c r="F126" s="75" t="s">
        <v>49</v>
      </c>
      <c r="G126" s="75" t="s">
        <v>19</v>
      </c>
      <c r="H126" s="76" t="s">
        <v>17</v>
      </c>
      <c r="I126" s="76" t="s">
        <v>18</v>
      </c>
      <c r="J126" s="103"/>
    </row>
    <row r="127" spans="2:10" x14ac:dyDescent="0.3">
      <c r="B127" s="77" t="s">
        <v>43</v>
      </c>
      <c r="C127" s="78">
        <v>0</v>
      </c>
      <c r="D127" s="79">
        <f t="shared" ref="D127:D137" si="17">C127/$G$6</f>
        <v>0</v>
      </c>
      <c r="E127" s="89">
        <v>0.11</v>
      </c>
      <c r="F127" s="79">
        <v>0</v>
      </c>
      <c r="G127" s="80">
        <f t="shared" ref="G127:G137" si="18">D127</f>
        <v>0</v>
      </c>
      <c r="H127" s="78">
        <v>0</v>
      </c>
      <c r="I127" s="81">
        <f t="shared" ref="I127:I137" si="19">D127*E$115^2*(3*E$114-F$166)/(6*E$113*H$121)</f>
        <v>0</v>
      </c>
      <c r="J127" s="82"/>
    </row>
    <row r="128" spans="2:10" x14ac:dyDescent="0.3">
      <c r="B128" s="65">
        <v>1</v>
      </c>
      <c r="C128" s="63">
        <f>B128*50</f>
        <v>50</v>
      </c>
      <c r="D128" s="62">
        <f t="shared" si="17"/>
        <v>0.11023113147057487</v>
      </c>
      <c r="E128" s="41">
        <v>0.11600000000000001</v>
      </c>
      <c r="F128" s="62">
        <f>E128-E127</f>
        <v>6.0000000000000053E-3</v>
      </c>
      <c r="G128" s="62">
        <f t="shared" si="18"/>
        <v>0.11023113147057487</v>
      </c>
      <c r="H128" s="62">
        <f t="shared" ref="H128:H137" si="20">E128-E$127</f>
        <v>6.0000000000000053E-3</v>
      </c>
      <c r="I128" s="64">
        <f>D128*E$115^2*(3*E$114-F$166)/(6*E$113*H$121)</f>
        <v>1.1955861649505295E-2</v>
      </c>
      <c r="J128" s="66">
        <f>(H128-I128)/I128</f>
        <v>-0.49815411252703223</v>
      </c>
    </row>
    <row r="129" spans="2:15" x14ac:dyDescent="0.3">
      <c r="B129" s="65">
        <v>2</v>
      </c>
      <c r="C129" s="63">
        <f t="shared" ref="C129:C137" si="21">B129*50</f>
        <v>100</v>
      </c>
      <c r="D129" s="62">
        <f t="shared" si="17"/>
        <v>0.22046226294114973</v>
      </c>
      <c r="E129" s="41">
        <v>0.124</v>
      </c>
      <c r="F129" s="62">
        <f t="shared" ref="F129:F137" si="22">E129-E128</f>
        <v>7.9999999999999932E-3</v>
      </c>
      <c r="G129" s="62">
        <f t="shared" si="18"/>
        <v>0.22046226294114973</v>
      </c>
      <c r="H129" s="62">
        <f t="shared" si="20"/>
        <v>1.3999999999999999E-2</v>
      </c>
      <c r="I129" s="64">
        <f t="shared" si="19"/>
        <v>2.391172329901059E-2</v>
      </c>
      <c r="J129" s="66">
        <f t="shared" ref="J129:J137" si="23">(H129-I129)/I129</f>
        <v>-0.41451313128153816</v>
      </c>
    </row>
    <row r="130" spans="2:15" x14ac:dyDescent="0.3">
      <c r="B130" s="65">
        <v>3</v>
      </c>
      <c r="C130" s="63">
        <f t="shared" si="21"/>
        <v>150</v>
      </c>
      <c r="D130" s="62">
        <f t="shared" si="17"/>
        <v>0.33069339441172463</v>
      </c>
      <c r="E130" s="41">
        <v>0.13</v>
      </c>
      <c r="F130" s="62">
        <f t="shared" si="22"/>
        <v>6.0000000000000053E-3</v>
      </c>
      <c r="G130" s="62">
        <f t="shared" si="18"/>
        <v>0.33069339441172463</v>
      </c>
      <c r="H130" s="62">
        <f t="shared" si="20"/>
        <v>2.0000000000000004E-2</v>
      </c>
      <c r="I130" s="64">
        <f t="shared" si="19"/>
        <v>3.5867584948515885E-2</v>
      </c>
      <c r="J130" s="66">
        <f t="shared" si="23"/>
        <v>-0.44239345836336952</v>
      </c>
    </row>
    <row r="131" spans="2:15" x14ac:dyDescent="0.3">
      <c r="B131" s="65">
        <v>4</v>
      </c>
      <c r="C131" s="63">
        <f t="shared" si="21"/>
        <v>200</v>
      </c>
      <c r="D131" s="62">
        <f t="shared" si="17"/>
        <v>0.44092452588229947</v>
      </c>
      <c r="E131" s="41">
        <v>0.13600000000000001</v>
      </c>
      <c r="F131" s="62">
        <f>E131-E130</f>
        <v>6.0000000000000053E-3</v>
      </c>
      <c r="G131" s="62">
        <f t="shared" si="18"/>
        <v>0.44092452588229947</v>
      </c>
      <c r="H131" s="62">
        <f t="shared" si="20"/>
        <v>2.6000000000000009E-2</v>
      </c>
      <c r="I131" s="64">
        <f t="shared" si="19"/>
        <v>4.782344659802118E-2</v>
      </c>
      <c r="J131" s="66">
        <f t="shared" si="23"/>
        <v>-0.45633362190428517</v>
      </c>
    </row>
    <row r="132" spans="2:15" x14ac:dyDescent="0.3">
      <c r="B132" s="65">
        <v>5</v>
      </c>
      <c r="C132" s="63">
        <f t="shared" si="21"/>
        <v>250</v>
      </c>
      <c r="D132" s="62">
        <f t="shared" si="17"/>
        <v>0.55115565735287442</v>
      </c>
      <c r="E132" s="41">
        <v>0.14000000000000001</v>
      </c>
      <c r="F132" s="62">
        <f t="shared" si="22"/>
        <v>4.0000000000000036E-3</v>
      </c>
      <c r="G132" s="62">
        <f t="shared" si="18"/>
        <v>0.55115565735287442</v>
      </c>
      <c r="H132" s="62">
        <f t="shared" si="20"/>
        <v>3.0000000000000013E-2</v>
      </c>
      <c r="I132" s="64">
        <f t="shared" si="19"/>
        <v>5.9779308247526489E-2</v>
      </c>
      <c r="J132" s="66">
        <f t="shared" si="23"/>
        <v>-0.49815411252703257</v>
      </c>
    </row>
    <row r="133" spans="2:15" x14ac:dyDescent="0.3">
      <c r="B133" s="65">
        <v>6</v>
      </c>
      <c r="C133" s="63">
        <f t="shared" si="21"/>
        <v>300</v>
      </c>
      <c r="D133" s="62">
        <f t="shared" si="17"/>
        <v>0.66138678882344926</v>
      </c>
      <c r="E133" s="41">
        <v>0.14899999999999999</v>
      </c>
      <c r="F133" s="62">
        <f t="shared" si="22"/>
        <v>8.9999999999999802E-3</v>
      </c>
      <c r="G133" s="62">
        <f t="shared" si="18"/>
        <v>0.66138678882344926</v>
      </c>
      <c r="H133" s="62">
        <f t="shared" si="20"/>
        <v>3.8999999999999993E-2</v>
      </c>
      <c r="I133" s="64">
        <f t="shared" si="19"/>
        <v>7.173516989703177E-2</v>
      </c>
      <c r="J133" s="66">
        <f t="shared" si="23"/>
        <v>-0.45633362190428545</v>
      </c>
    </row>
    <row r="134" spans="2:15" x14ac:dyDescent="0.3">
      <c r="B134" s="65">
        <v>7</v>
      </c>
      <c r="C134" s="63">
        <f t="shared" si="21"/>
        <v>350</v>
      </c>
      <c r="D134" s="62">
        <f t="shared" si="17"/>
        <v>0.7716179202940241</v>
      </c>
      <c r="E134" s="41">
        <v>0.154</v>
      </c>
      <c r="F134" s="62">
        <f t="shared" si="22"/>
        <v>5.0000000000000044E-3</v>
      </c>
      <c r="G134" s="62">
        <f t="shared" si="18"/>
        <v>0.7716179202940241</v>
      </c>
      <c r="H134" s="62">
        <f t="shared" si="20"/>
        <v>4.3999999999999997E-2</v>
      </c>
      <c r="I134" s="64">
        <f t="shared" si="19"/>
        <v>8.3691031546537079E-2</v>
      </c>
      <c r="J134" s="66">
        <f t="shared" si="23"/>
        <v>-0.47425668931403431</v>
      </c>
    </row>
    <row r="135" spans="2:15" x14ac:dyDescent="0.3">
      <c r="B135" s="65">
        <v>8</v>
      </c>
      <c r="C135" s="63">
        <f t="shared" si="21"/>
        <v>400</v>
      </c>
      <c r="D135" s="62">
        <f t="shared" si="17"/>
        <v>0.88184905176459893</v>
      </c>
      <c r="E135" s="41">
        <v>0.16200000000000001</v>
      </c>
      <c r="F135" s="62">
        <f t="shared" si="22"/>
        <v>8.0000000000000071E-3</v>
      </c>
      <c r="G135" s="62">
        <f t="shared" si="18"/>
        <v>0.88184905176459893</v>
      </c>
      <c r="H135" s="62">
        <f t="shared" si="20"/>
        <v>5.2000000000000005E-2</v>
      </c>
      <c r="I135" s="64">
        <f t="shared" si="19"/>
        <v>9.564689319604236E-2</v>
      </c>
      <c r="J135" s="66">
        <f t="shared" si="23"/>
        <v>-0.45633362190428534</v>
      </c>
    </row>
    <row r="136" spans="2:15" x14ac:dyDescent="0.3">
      <c r="B136" s="65">
        <v>9</v>
      </c>
      <c r="C136" s="63">
        <f t="shared" si="21"/>
        <v>450</v>
      </c>
      <c r="D136" s="62">
        <f t="shared" si="17"/>
        <v>0.99208018323517388</v>
      </c>
      <c r="E136" s="41">
        <v>0.17799999999999999</v>
      </c>
      <c r="F136" s="62">
        <f t="shared" si="22"/>
        <v>1.5999999999999986E-2</v>
      </c>
      <c r="G136" s="62">
        <f t="shared" si="18"/>
        <v>0.99208018323517388</v>
      </c>
      <c r="H136" s="62">
        <f t="shared" si="20"/>
        <v>6.7999999999999991E-2</v>
      </c>
      <c r="I136" s="64">
        <f t="shared" si="19"/>
        <v>0.10760275484554765</v>
      </c>
      <c r="J136" s="66">
        <f t="shared" si="23"/>
        <v>-0.36804591947848564</v>
      </c>
    </row>
    <row r="137" spans="2:15" x14ac:dyDescent="0.3">
      <c r="B137" s="67">
        <v>10</v>
      </c>
      <c r="C137" s="68">
        <f t="shared" si="21"/>
        <v>500</v>
      </c>
      <c r="D137" s="69">
        <f t="shared" si="17"/>
        <v>1.1023113147057488</v>
      </c>
      <c r="E137" s="74">
        <v>0.187</v>
      </c>
      <c r="F137" s="69">
        <f t="shared" si="22"/>
        <v>9.000000000000008E-3</v>
      </c>
      <c r="G137" s="69">
        <f t="shared" si="18"/>
        <v>1.1023113147057488</v>
      </c>
      <c r="H137" s="69">
        <f t="shared" si="20"/>
        <v>7.6999999999999999E-2</v>
      </c>
      <c r="I137" s="70">
        <f t="shared" si="19"/>
        <v>0.11955861649505298</v>
      </c>
      <c r="J137" s="71">
        <f t="shared" si="23"/>
        <v>-0.35596444440969205</v>
      </c>
    </row>
    <row r="138" spans="2:15" x14ac:dyDescent="0.3">
      <c r="B138" s="33"/>
      <c r="C138" s="33"/>
      <c r="D138" s="2"/>
      <c r="E138" s="2"/>
      <c r="F138" s="2"/>
      <c r="G138" s="2"/>
      <c r="H138" s="2"/>
      <c r="I138" s="2"/>
      <c r="J138" s="2"/>
      <c r="K138" s="7"/>
      <c r="L138" s="8"/>
    </row>
    <row r="139" spans="2:15" x14ac:dyDescent="0.3">
      <c r="B139" s="33"/>
      <c r="C139" s="33"/>
      <c r="D139" s="33"/>
      <c r="E139" s="2"/>
      <c r="F139" s="2"/>
      <c r="G139" s="2"/>
      <c r="H139" s="2"/>
      <c r="I139" s="2"/>
      <c r="J139" s="33"/>
      <c r="O139" t="s">
        <v>83</v>
      </c>
    </row>
    <row r="140" spans="2:15" x14ac:dyDescent="0.3">
      <c r="B140" s="33"/>
      <c r="C140" s="33"/>
      <c r="D140" s="33"/>
      <c r="E140" s="2"/>
      <c r="F140" s="2"/>
      <c r="G140" s="2"/>
      <c r="H140" s="2"/>
      <c r="I140" s="2"/>
      <c r="J140" s="33"/>
    </row>
    <row r="141" spans="2:15" x14ac:dyDescent="0.3">
      <c r="B141" s="33"/>
      <c r="C141" s="33"/>
      <c r="D141" s="33"/>
      <c r="E141" s="2"/>
      <c r="F141" s="2"/>
      <c r="G141" s="2"/>
      <c r="H141" s="2"/>
      <c r="I141" s="2"/>
      <c r="J141" s="33"/>
    </row>
    <row r="142" spans="2:15" x14ac:dyDescent="0.3">
      <c r="B142" s="33"/>
      <c r="C142" s="33"/>
      <c r="D142" s="33"/>
      <c r="E142" s="2"/>
      <c r="F142" s="2"/>
      <c r="G142" s="2"/>
      <c r="H142" s="2"/>
      <c r="I142" s="2"/>
      <c r="J142" s="33"/>
    </row>
    <row r="143" spans="2:15" x14ac:dyDescent="0.3">
      <c r="B143" s="33"/>
      <c r="C143" s="33"/>
      <c r="D143" s="33"/>
      <c r="E143" s="2"/>
      <c r="F143" s="2"/>
      <c r="G143" s="2"/>
      <c r="H143" s="2"/>
      <c r="I143" s="2"/>
      <c r="J143" s="33"/>
    </row>
    <row r="144" spans="2:15" x14ac:dyDescent="0.3">
      <c r="B144" s="33"/>
      <c r="C144" s="33"/>
      <c r="D144" s="33"/>
      <c r="E144" s="2"/>
      <c r="F144" s="2"/>
      <c r="G144" s="2"/>
      <c r="H144" s="2"/>
      <c r="I144" s="2"/>
      <c r="J144" s="33"/>
    </row>
    <row r="145" spans="2:10" x14ac:dyDescent="0.3">
      <c r="B145" s="33"/>
      <c r="C145" s="33"/>
      <c r="D145" s="33"/>
      <c r="E145" s="2"/>
      <c r="F145" s="2"/>
      <c r="G145" s="2"/>
      <c r="H145" s="2"/>
      <c r="I145" s="2"/>
      <c r="J145" s="33"/>
    </row>
    <row r="146" spans="2:10" x14ac:dyDescent="0.3">
      <c r="B146" s="33"/>
      <c r="C146" s="33"/>
      <c r="D146" s="33"/>
      <c r="E146" s="2"/>
      <c r="F146" s="2"/>
      <c r="G146" s="2"/>
      <c r="H146" s="2"/>
      <c r="I146" s="2"/>
      <c r="J146" s="33"/>
    </row>
    <row r="147" spans="2:10" x14ac:dyDescent="0.3">
      <c r="B147" s="33"/>
      <c r="C147" s="33"/>
      <c r="D147" s="33"/>
      <c r="E147" s="2"/>
      <c r="F147" s="2"/>
      <c r="G147" s="2"/>
      <c r="H147" s="2"/>
      <c r="I147" s="2"/>
      <c r="J147" s="33"/>
    </row>
    <row r="148" spans="2:10" x14ac:dyDescent="0.3">
      <c r="B148" s="33"/>
      <c r="C148" s="33"/>
      <c r="D148" s="33"/>
      <c r="E148" s="2"/>
      <c r="F148" s="2"/>
      <c r="G148" s="2"/>
      <c r="H148" s="2"/>
      <c r="I148" s="2"/>
      <c r="J148" s="33"/>
    </row>
    <row r="149" spans="2:10" x14ac:dyDescent="0.3">
      <c r="B149" s="33"/>
      <c r="E149" s="2"/>
      <c r="F149" s="2"/>
      <c r="G149" s="2"/>
      <c r="H149" s="2"/>
      <c r="I149" s="2"/>
      <c r="J149" s="33"/>
    </row>
    <row r="150" spans="2:10" x14ac:dyDescent="0.3">
      <c r="B150" s="33"/>
      <c r="E150" s="2"/>
      <c r="F150" s="2"/>
      <c r="G150" s="2"/>
      <c r="H150" s="2"/>
      <c r="I150" s="2"/>
      <c r="J150" s="33"/>
    </row>
    <row r="151" spans="2:10" x14ac:dyDescent="0.3">
      <c r="B151" s="33"/>
      <c r="E151" s="2"/>
      <c r="F151" s="2"/>
      <c r="G151" s="2"/>
      <c r="H151" s="2"/>
      <c r="I151" s="2"/>
      <c r="J151" s="33"/>
    </row>
    <row r="152" spans="2:10" x14ac:dyDescent="0.3">
      <c r="B152" s="33"/>
      <c r="E152" s="2"/>
      <c r="F152" s="2"/>
      <c r="G152" s="2"/>
      <c r="H152" s="2"/>
      <c r="I152" s="2"/>
      <c r="J152" s="33"/>
    </row>
    <row r="153" spans="2:10" x14ac:dyDescent="0.3">
      <c r="B153" s="33"/>
      <c r="E153" s="2"/>
      <c r="F153" s="2"/>
      <c r="G153" s="2"/>
      <c r="H153" s="2"/>
      <c r="I153" s="2"/>
      <c r="J153" s="33"/>
    </row>
    <row r="154" spans="2:10" x14ac:dyDescent="0.3">
      <c r="B154" s="33"/>
      <c r="E154" s="2"/>
      <c r="F154" s="2"/>
      <c r="G154" s="2"/>
      <c r="H154" s="2"/>
      <c r="I154" s="2"/>
      <c r="J154" s="33"/>
    </row>
    <row r="155" spans="2:10" x14ac:dyDescent="0.3">
      <c r="B155" s="33"/>
      <c r="E155" s="2"/>
      <c r="F155" s="2"/>
      <c r="G155" s="2"/>
      <c r="H155" s="2"/>
      <c r="I155" s="2"/>
      <c r="J155" s="33"/>
    </row>
    <row r="156" spans="2:10" x14ac:dyDescent="0.3">
      <c r="B156" s="33"/>
      <c r="E156" s="2"/>
      <c r="F156" s="2"/>
      <c r="G156" s="2"/>
      <c r="H156" s="2"/>
      <c r="I156" s="2"/>
      <c r="J156" s="33"/>
    </row>
    <row r="157" spans="2:10" x14ac:dyDescent="0.3">
      <c r="B157" s="33"/>
      <c r="E157" s="2"/>
      <c r="F157" s="2"/>
      <c r="G157" s="2"/>
      <c r="H157" s="2"/>
      <c r="I157" s="2"/>
      <c r="J157" s="33"/>
    </row>
    <row r="158" spans="2:10" x14ac:dyDescent="0.3">
      <c r="B158" s="33"/>
      <c r="E158" s="2"/>
      <c r="F158" s="2"/>
      <c r="G158" s="2"/>
      <c r="H158" s="2"/>
      <c r="I158" s="2"/>
      <c r="J158" s="33"/>
    </row>
    <row r="159" spans="2:10" x14ac:dyDescent="0.3">
      <c r="B159" s="33"/>
      <c r="E159" s="2"/>
      <c r="F159" s="2"/>
      <c r="G159" s="2"/>
      <c r="H159" s="2"/>
      <c r="I159" s="2"/>
      <c r="J159" s="33"/>
    </row>
    <row r="160" spans="2:10" x14ac:dyDescent="0.3">
      <c r="B160" s="33"/>
      <c r="E160" s="2"/>
      <c r="F160" s="2"/>
      <c r="G160" s="2"/>
      <c r="H160" s="2"/>
      <c r="I160" s="2"/>
      <c r="J160" s="33"/>
    </row>
    <row r="161" spans="2:12" ht="24" thickBot="1" x14ac:dyDescent="0.5">
      <c r="B161" s="110" t="s">
        <v>74</v>
      </c>
      <c r="C161" s="26"/>
      <c r="D161" s="126" t="s">
        <v>96</v>
      </c>
      <c r="E161" s="126"/>
      <c r="F161" s="126"/>
      <c r="G161" s="1"/>
      <c r="H161" s="13"/>
      <c r="I161" s="6"/>
      <c r="J161" s="1"/>
    </row>
    <row r="163" spans="2:12" s="18" customFormat="1" ht="30" customHeight="1" thickBot="1" x14ac:dyDescent="0.35">
      <c r="B163" s="29"/>
      <c r="D163" s="120" t="s">
        <v>88</v>
      </c>
      <c r="E163" s="120"/>
      <c r="F163" s="120"/>
      <c r="G163" s="120"/>
    </row>
    <row r="164" spans="2:12" ht="15" thickTop="1" x14ac:dyDescent="0.3">
      <c r="B164" s="12"/>
      <c r="D164" s="58" t="s">
        <v>77</v>
      </c>
      <c r="E164" s="59" t="s">
        <v>78</v>
      </c>
      <c r="F164" s="59" t="s">
        <v>80</v>
      </c>
      <c r="G164" s="59" t="s">
        <v>81</v>
      </c>
    </row>
    <row r="165" spans="2:12" x14ac:dyDescent="0.3">
      <c r="D165" s="47" t="s">
        <v>8</v>
      </c>
      <c r="E165" s="48" t="s">
        <v>7</v>
      </c>
      <c r="F165" s="49">
        <v>8.75</v>
      </c>
      <c r="G165" s="48" t="s">
        <v>0</v>
      </c>
    </row>
    <row r="166" spans="2:12" x14ac:dyDescent="0.3">
      <c r="D166" s="47" t="s">
        <v>9</v>
      </c>
      <c r="E166" s="48" t="s">
        <v>10</v>
      </c>
      <c r="F166" s="49">
        <v>7.5</v>
      </c>
      <c r="G166" s="48" t="s">
        <v>0</v>
      </c>
    </row>
    <row r="167" spans="2:12" x14ac:dyDescent="0.3">
      <c r="D167" s="47" t="s">
        <v>11</v>
      </c>
      <c r="E167" s="48" t="s">
        <v>124</v>
      </c>
      <c r="F167" s="50">
        <v>0.51300000000000001</v>
      </c>
      <c r="G167" s="48" t="s">
        <v>0</v>
      </c>
    </row>
    <row r="168" spans="2:12" x14ac:dyDescent="0.3">
      <c r="D168" s="47" t="s">
        <v>12</v>
      </c>
      <c r="E168" s="48" t="s">
        <v>70</v>
      </c>
      <c r="F168" s="51">
        <v>0.13700000000000001</v>
      </c>
      <c r="G168" s="48" t="s">
        <v>0</v>
      </c>
    </row>
    <row r="169" spans="2:12" x14ac:dyDescent="0.3">
      <c r="E169" s="1"/>
      <c r="G169" s="1"/>
    </row>
    <row r="170" spans="2:12" s="18" customFormat="1" ht="30" customHeight="1" thickBot="1" x14ac:dyDescent="0.35">
      <c r="B170" s="33"/>
      <c r="D170" s="120" t="s">
        <v>107</v>
      </c>
      <c r="E170" s="120"/>
      <c r="F170" s="120"/>
      <c r="G170" s="120"/>
      <c r="H170" s="120"/>
    </row>
    <row r="171" spans="2:12" ht="15" thickTop="1" x14ac:dyDescent="0.3">
      <c r="D171" s="58" t="s">
        <v>77</v>
      </c>
      <c r="E171" s="59" t="s">
        <v>78</v>
      </c>
      <c r="F171" s="60" t="s">
        <v>79</v>
      </c>
      <c r="G171" s="59" t="s">
        <v>80</v>
      </c>
      <c r="H171" s="59" t="s">
        <v>81</v>
      </c>
      <c r="I171" s="1"/>
      <c r="J171" s="4"/>
    </row>
    <row r="172" spans="2:12" ht="16.2" x14ac:dyDescent="0.3">
      <c r="B172"/>
      <c r="D172" s="47" t="s">
        <v>15</v>
      </c>
      <c r="E172" s="48" t="s">
        <v>44</v>
      </c>
      <c r="F172" s="48" t="s">
        <v>111</v>
      </c>
      <c r="G172" s="54">
        <f>F167*F168^3/12</f>
        <v>1.0992534075000002E-4</v>
      </c>
      <c r="H172" s="48" t="s">
        <v>110</v>
      </c>
      <c r="J172" s="4"/>
    </row>
    <row r="173" spans="2:12" ht="16.2" x14ac:dyDescent="0.3">
      <c r="B173"/>
      <c r="D173" s="47" t="s">
        <v>16</v>
      </c>
      <c r="E173" s="52" t="s">
        <v>76</v>
      </c>
      <c r="F173" s="55" t="s">
        <v>114</v>
      </c>
      <c r="G173" s="93" t="s">
        <v>89</v>
      </c>
      <c r="H173" s="48" t="s">
        <v>0</v>
      </c>
      <c r="J173" s="4"/>
    </row>
    <row r="174" spans="2:12" x14ac:dyDescent="0.3">
      <c r="B174"/>
      <c r="D174" s="45"/>
      <c r="E174" s="85"/>
      <c r="F174" s="86"/>
      <c r="G174" s="46"/>
      <c r="H174" s="46"/>
      <c r="J174" s="4"/>
      <c r="K174" s="92"/>
      <c r="L174" s="92"/>
    </row>
    <row r="175" spans="2:12" ht="18" thickBot="1" x14ac:dyDescent="0.35">
      <c r="B175" s="120" t="s">
        <v>108</v>
      </c>
      <c r="C175" s="120"/>
      <c r="D175" s="120"/>
      <c r="E175" s="120"/>
      <c r="F175" s="120"/>
      <c r="G175" s="120"/>
      <c r="H175" s="120"/>
      <c r="I175" s="4"/>
      <c r="J175" s="4"/>
      <c r="K175" s="98"/>
      <c r="L175" s="92"/>
    </row>
    <row r="176" spans="2:12" ht="43.8" thickTop="1" x14ac:dyDescent="0.3">
      <c r="B176" s="124" t="s">
        <v>75</v>
      </c>
      <c r="C176" s="124" t="s">
        <v>50</v>
      </c>
      <c r="D176" s="124" t="s">
        <v>4</v>
      </c>
      <c r="E176" s="107" t="s">
        <v>119</v>
      </c>
      <c r="F176" s="102" t="s">
        <v>101</v>
      </c>
      <c r="G176" s="102" t="str">
        <f>B176</f>
        <v>Number of Weights (50 gm)</v>
      </c>
      <c r="H176" s="102" t="s">
        <v>1</v>
      </c>
      <c r="I176" s="4"/>
      <c r="J176" s="4"/>
      <c r="K176" s="92"/>
      <c r="L176" s="92"/>
    </row>
    <row r="177" spans="2:10" ht="15" customHeight="1" x14ac:dyDescent="0.3">
      <c r="B177" s="125"/>
      <c r="C177" s="125"/>
      <c r="D177" s="125"/>
      <c r="E177" s="109" t="s">
        <v>95</v>
      </c>
      <c r="F177" s="57" t="s">
        <v>49</v>
      </c>
      <c r="G177" s="57" t="s">
        <v>19</v>
      </c>
      <c r="H177" s="56" t="s">
        <v>17</v>
      </c>
    </row>
    <row r="178" spans="2:10" ht="15" customHeight="1" x14ac:dyDescent="0.3">
      <c r="B178" s="77" t="s">
        <v>43</v>
      </c>
      <c r="C178" s="78">
        <v>0</v>
      </c>
      <c r="D178" s="79">
        <f>C178/$G$6</f>
        <v>0</v>
      </c>
      <c r="E178" s="89">
        <v>0.183</v>
      </c>
      <c r="F178" s="79">
        <v>0</v>
      </c>
      <c r="G178" s="80">
        <f t="shared" ref="G178:G188" si="24">D178</f>
        <v>0</v>
      </c>
      <c r="H178" s="95">
        <v>0</v>
      </c>
    </row>
    <row r="179" spans="2:10" x14ac:dyDescent="0.3">
      <c r="B179" s="65">
        <v>1</v>
      </c>
      <c r="C179" s="83">
        <f>B179*50</f>
        <v>50</v>
      </c>
      <c r="D179" s="62">
        <f>C179/$G$6</f>
        <v>0.11023113147057487</v>
      </c>
      <c r="E179" s="41">
        <v>0.19</v>
      </c>
      <c r="F179" s="62">
        <f>E179-E178</f>
        <v>7.0000000000000062E-3</v>
      </c>
      <c r="G179" s="62">
        <f t="shared" si="24"/>
        <v>0.11023113147057487</v>
      </c>
      <c r="H179" s="96">
        <f>E179-E$178</f>
        <v>7.0000000000000062E-3</v>
      </c>
    </row>
    <row r="180" spans="2:10" x14ac:dyDescent="0.3">
      <c r="B180" s="65">
        <v>2</v>
      </c>
      <c r="C180" s="83">
        <f t="shared" ref="C180:C181" si="25">B180*50</f>
        <v>100</v>
      </c>
      <c r="D180" s="62">
        <f t="shared" ref="D180:D188" si="26">C180/$G$6</f>
        <v>0.22046226294114973</v>
      </c>
      <c r="E180" s="41">
        <v>0.2</v>
      </c>
      <c r="F180" s="62">
        <f>E180-E179</f>
        <v>1.0000000000000009E-2</v>
      </c>
      <c r="G180" s="62">
        <f t="shared" si="24"/>
        <v>0.22046226294114973</v>
      </c>
      <c r="H180" s="96">
        <f>E180-E$178</f>
        <v>1.7000000000000015E-2</v>
      </c>
    </row>
    <row r="181" spans="2:10" x14ac:dyDescent="0.3">
      <c r="B181" s="65">
        <v>3</v>
      </c>
      <c r="C181" s="83">
        <f t="shared" si="25"/>
        <v>150</v>
      </c>
      <c r="D181" s="62">
        <f t="shared" si="26"/>
        <v>0.33069339441172463</v>
      </c>
      <c r="E181" s="41">
        <v>0.20799999999999999</v>
      </c>
      <c r="F181" s="62">
        <f t="shared" ref="F181:F188" si="27">E181-E180</f>
        <v>7.9999999999999793E-3</v>
      </c>
      <c r="G181" s="62">
        <f t="shared" si="24"/>
        <v>0.33069339441172463</v>
      </c>
      <c r="H181" s="96">
        <f>E181-E$178</f>
        <v>2.4999999999999994E-2</v>
      </c>
    </row>
    <row r="182" spans="2:10" x14ac:dyDescent="0.3">
      <c r="B182" s="65">
        <f>B181+1</f>
        <v>4</v>
      </c>
      <c r="C182" s="83">
        <f>C181+50</f>
        <v>200</v>
      </c>
      <c r="D182" s="62">
        <f t="shared" si="26"/>
        <v>0.44092452588229947</v>
      </c>
      <c r="E182" s="41">
        <v>0.217</v>
      </c>
      <c r="F182" s="62">
        <f t="shared" si="27"/>
        <v>9.000000000000008E-3</v>
      </c>
      <c r="G182" s="62">
        <f t="shared" si="24"/>
        <v>0.44092452588229947</v>
      </c>
      <c r="H182" s="96">
        <f t="shared" ref="H182:H188" si="28">E182-E$178</f>
        <v>3.4000000000000002E-2</v>
      </c>
    </row>
    <row r="183" spans="2:10" x14ac:dyDescent="0.3">
      <c r="B183" s="65">
        <f t="shared" ref="B183:B188" si="29">B182+1</f>
        <v>5</v>
      </c>
      <c r="C183" s="83">
        <f t="shared" ref="C183:C188" si="30">C182+50</f>
        <v>250</v>
      </c>
      <c r="D183" s="62">
        <f t="shared" si="26"/>
        <v>0.55115565735287442</v>
      </c>
      <c r="E183" s="41">
        <v>0.22500000000000001</v>
      </c>
      <c r="F183" s="62">
        <f t="shared" si="27"/>
        <v>8.0000000000000071E-3</v>
      </c>
      <c r="G183" s="62">
        <f t="shared" si="24"/>
        <v>0.55115565735287442</v>
      </c>
      <c r="H183" s="96">
        <f t="shared" si="28"/>
        <v>4.200000000000001E-2</v>
      </c>
    </row>
    <row r="184" spans="2:10" x14ac:dyDescent="0.3">
      <c r="B184" s="65">
        <f t="shared" si="29"/>
        <v>6</v>
      </c>
      <c r="C184" s="83">
        <f t="shared" si="30"/>
        <v>300</v>
      </c>
      <c r="D184" s="62">
        <f t="shared" si="26"/>
        <v>0.66138678882344926</v>
      </c>
      <c r="E184" s="41">
        <v>0.23200000000000001</v>
      </c>
      <c r="F184" s="62">
        <f t="shared" si="27"/>
        <v>7.0000000000000062E-3</v>
      </c>
      <c r="G184" s="62">
        <f t="shared" si="24"/>
        <v>0.66138678882344926</v>
      </c>
      <c r="H184" s="96">
        <f t="shared" si="28"/>
        <v>4.9000000000000016E-2</v>
      </c>
    </row>
    <row r="185" spans="2:10" x14ac:dyDescent="0.3">
      <c r="B185" s="65">
        <f t="shared" si="29"/>
        <v>7</v>
      </c>
      <c r="C185" s="83">
        <f t="shared" si="30"/>
        <v>350</v>
      </c>
      <c r="D185" s="62">
        <f t="shared" si="26"/>
        <v>0.7716179202940241</v>
      </c>
      <c r="E185" s="41">
        <v>0.24299999999999999</v>
      </c>
      <c r="F185" s="62">
        <f t="shared" si="27"/>
        <v>1.0999999999999982E-2</v>
      </c>
      <c r="G185" s="62">
        <f t="shared" si="24"/>
        <v>0.7716179202940241</v>
      </c>
      <c r="H185" s="96">
        <f t="shared" si="28"/>
        <v>0.06</v>
      </c>
    </row>
    <row r="186" spans="2:10" x14ac:dyDescent="0.3">
      <c r="B186" s="65">
        <f t="shared" si="29"/>
        <v>8</v>
      </c>
      <c r="C186" s="83">
        <f t="shared" si="30"/>
        <v>400</v>
      </c>
      <c r="D186" s="62">
        <f t="shared" si="26"/>
        <v>0.88184905176459893</v>
      </c>
      <c r="E186" s="41">
        <v>0.247</v>
      </c>
      <c r="F186" s="62">
        <f t="shared" si="27"/>
        <v>4.0000000000000036E-3</v>
      </c>
      <c r="G186" s="62">
        <f t="shared" si="24"/>
        <v>0.88184905176459893</v>
      </c>
      <c r="H186" s="96">
        <f t="shared" si="28"/>
        <v>6.4000000000000001E-2</v>
      </c>
    </row>
    <row r="187" spans="2:10" x14ac:dyDescent="0.3">
      <c r="B187" s="65">
        <f t="shared" si="29"/>
        <v>9</v>
      </c>
      <c r="C187" s="83">
        <f t="shared" si="30"/>
        <v>450</v>
      </c>
      <c r="D187" s="62">
        <f t="shared" si="26"/>
        <v>0.99208018323517388</v>
      </c>
      <c r="E187" s="41">
        <v>0.25600000000000001</v>
      </c>
      <c r="F187" s="62">
        <f t="shared" si="27"/>
        <v>9.000000000000008E-3</v>
      </c>
      <c r="G187" s="62">
        <f t="shared" si="24"/>
        <v>0.99208018323517388</v>
      </c>
      <c r="H187" s="96">
        <f t="shared" si="28"/>
        <v>7.3000000000000009E-2</v>
      </c>
    </row>
    <row r="188" spans="2:10" x14ac:dyDescent="0.3">
      <c r="B188" s="67">
        <f t="shared" si="29"/>
        <v>10</v>
      </c>
      <c r="C188" s="84">
        <f t="shared" si="30"/>
        <v>500</v>
      </c>
      <c r="D188" s="69">
        <f t="shared" si="26"/>
        <v>1.1023113147057488</v>
      </c>
      <c r="E188" s="74">
        <v>0.26600000000000001</v>
      </c>
      <c r="F188" s="69">
        <f t="shared" si="27"/>
        <v>1.0000000000000009E-2</v>
      </c>
      <c r="G188" s="69">
        <f t="shared" si="24"/>
        <v>1.1023113147057488</v>
      </c>
      <c r="H188" s="97">
        <f t="shared" si="28"/>
        <v>8.3000000000000018E-2</v>
      </c>
    </row>
    <row r="189" spans="2:10" x14ac:dyDescent="0.3">
      <c r="C189" s="11"/>
      <c r="D189" s="11"/>
      <c r="E189" s="2"/>
      <c r="F189" s="2"/>
      <c r="G189" s="2"/>
      <c r="H189" s="2"/>
      <c r="I189" s="2"/>
      <c r="J189" s="11"/>
    </row>
    <row r="190" spans="2:10" x14ac:dyDescent="0.3">
      <c r="C190" s="11"/>
      <c r="D190" s="11"/>
      <c r="E190" s="2"/>
      <c r="F190" s="2"/>
      <c r="G190" s="2"/>
      <c r="H190" s="2"/>
      <c r="I190" s="2"/>
      <c r="J190" s="11"/>
    </row>
    <row r="191" spans="2:10" x14ac:dyDescent="0.3">
      <c r="C191" s="11"/>
      <c r="D191" s="11"/>
      <c r="E191" s="2"/>
      <c r="F191" s="2"/>
      <c r="G191" s="2"/>
      <c r="H191" s="2"/>
      <c r="I191" s="2"/>
      <c r="J191" s="11"/>
    </row>
    <row r="192" spans="2:10" x14ac:dyDescent="0.3">
      <c r="E192" s="2"/>
      <c r="F192" s="2"/>
      <c r="G192" s="2"/>
      <c r="H192" s="2"/>
      <c r="I192" s="2"/>
      <c r="J192" s="11"/>
    </row>
    <row r="193" spans="2:10" x14ac:dyDescent="0.3">
      <c r="E193" s="2"/>
      <c r="F193" s="2"/>
      <c r="G193" s="2"/>
      <c r="H193" s="2"/>
      <c r="I193" s="2"/>
      <c r="J193" s="11"/>
    </row>
    <row r="194" spans="2:10" x14ac:dyDescent="0.3">
      <c r="E194" s="2"/>
      <c r="F194" s="2"/>
      <c r="G194" s="2"/>
      <c r="H194" s="2"/>
      <c r="I194" s="2"/>
      <c r="J194" s="11"/>
    </row>
    <row r="195" spans="2:10" x14ac:dyDescent="0.3">
      <c r="E195" s="2"/>
      <c r="F195" s="2"/>
      <c r="G195" s="2"/>
      <c r="H195" s="2"/>
      <c r="I195" s="2"/>
      <c r="J195" s="11"/>
    </row>
    <row r="196" spans="2:10" x14ac:dyDescent="0.3">
      <c r="E196" s="2"/>
      <c r="F196" s="2"/>
      <c r="G196" s="2"/>
      <c r="H196" s="2"/>
      <c r="I196" s="2"/>
      <c r="J196" s="11"/>
    </row>
    <row r="197" spans="2:10" x14ac:dyDescent="0.3">
      <c r="E197" s="2"/>
      <c r="F197" s="2"/>
      <c r="G197" s="2"/>
      <c r="H197" s="2"/>
      <c r="I197" s="2"/>
      <c r="J197" s="11"/>
    </row>
    <row r="198" spans="2:10" x14ac:dyDescent="0.3">
      <c r="E198" s="2"/>
      <c r="F198" s="2"/>
      <c r="G198" s="2"/>
      <c r="H198" s="2"/>
      <c r="I198" s="2"/>
      <c r="J198" s="11"/>
    </row>
    <row r="199" spans="2:10" x14ac:dyDescent="0.3">
      <c r="E199" s="2"/>
      <c r="F199" s="2"/>
      <c r="G199" s="2"/>
      <c r="H199" s="2"/>
      <c r="I199" s="2"/>
      <c r="J199" s="11"/>
    </row>
    <row r="200" spans="2:10" x14ac:dyDescent="0.3">
      <c r="B200" s="27"/>
      <c r="E200" s="2"/>
      <c r="F200" s="2"/>
      <c r="G200" s="2"/>
      <c r="H200" s="2"/>
      <c r="I200" s="2"/>
      <c r="J200" s="27"/>
    </row>
    <row r="201" spans="2:10" x14ac:dyDescent="0.3">
      <c r="B201" s="27"/>
      <c r="E201" s="2"/>
      <c r="F201" s="2"/>
      <c r="G201" s="2"/>
      <c r="H201" s="2"/>
      <c r="I201" s="2"/>
      <c r="J201" s="27"/>
    </row>
    <row r="202" spans="2:10" x14ac:dyDescent="0.3">
      <c r="B202" s="33"/>
      <c r="E202" s="2"/>
      <c r="F202" s="2"/>
      <c r="G202" s="2"/>
      <c r="H202" s="2"/>
      <c r="I202" s="2"/>
      <c r="J202" s="33"/>
    </row>
    <row r="203" spans="2:10" x14ac:dyDescent="0.3">
      <c r="B203"/>
      <c r="F203"/>
    </row>
    <row r="204" spans="2:10" x14ac:dyDescent="0.3">
      <c r="B204"/>
      <c r="F204"/>
    </row>
    <row r="205" spans="2:10" x14ac:dyDescent="0.3">
      <c r="B205"/>
      <c r="F205"/>
    </row>
    <row r="206" spans="2:10" x14ac:dyDescent="0.3">
      <c r="B206"/>
      <c r="F206"/>
    </row>
    <row r="207" spans="2:10" x14ac:dyDescent="0.3">
      <c r="B207"/>
      <c r="F207"/>
    </row>
    <row r="208" spans="2:10" x14ac:dyDescent="0.3">
      <c r="B208"/>
      <c r="F208"/>
    </row>
    <row r="209" spans="2:11" x14ac:dyDescent="0.3">
      <c r="B209"/>
      <c r="F209"/>
    </row>
    <row r="210" spans="2:11" x14ac:dyDescent="0.3">
      <c r="B210"/>
      <c r="F210"/>
    </row>
    <row r="211" spans="2:11" s="33" customFormat="1" ht="20.100000000000001" customHeight="1" x14ac:dyDescent="0.3">
      <c r="B211" s="39"/>
      <c r="C211" s="44"/>
      <c r="D211" s="44"/>
      <c r="E211" s="127" t="s">
        <v>117</v>
      </c>
      <c r="F211" s="128"/>
      <c r="G211" s="117">
        <v>7.46E-2</v>
      </c>
      <c r="H211" s="19"/>
      <c r="I211" s="2"/>
    </row>
    <row r="212" spans="2:11" s="94" customFormat="1" ht="20.100000000000001" customHeight="1" x14ac:dyDescent="0.3">
      <c r="E212" s="129" t="s">
        <v>118</v>
      </c>
      <c r="F212" s="130"/>
      <c r="G212" s="147">
        <f>(D188*(F166^2)*(3*F165-F166))/(6*H188*G172)</f>
        <v>21237378.184718572</v>
      </c>
      <c r="H212" s="13" t="s">
        <v>126</v>
      </c>
    </row>
    <row r="213" spans="2:11" x14ac:dyDescent="0.3">
      <c r="B213" s="26"/>
      <c r="F213" s="43"/>
    </row>
    <row r="214" spans="2:11" x14ac:dyDescent="0.3">
      <c r="B214" s="29"/>
      <c r="F214" s="43"/>
      <c r="G214" s="3"/>
      <c r="H214" s="43"/>
      <c r="I214" s="43"/>
    </row>
    <row r="215" spans="2:11" x14ac:dyDescent="0.3">
      <c r="B215" s="12"/>
      <c r="F215" s="43"/>
      <c r="G215" s="3"/>
      <c r="H215" s="43"/>
      <c r="I215" s="43"/>
    </row>
    <row r="216" spans="2:11" x14ac:dyDescent="0.3">
      <c r="B216" s="29"/>
      <c r="F216" s="43"/>
      <c r="G216" s="10"/>
      <c r="H216" s="43"/>
      <c r="I216" s="13"/>
      <c r="J216" s="43"/>
      <c r="K216" s="43"/>
    </row>
    <row r="217" spans="2:11" x14ac:dyDescent="0.3">
      <c r="B217" s="33"/>
      <c r="F217" s="43"/>
      <c r="G217" s="6"/>
      <c r="H217" s="43"/>
      <c r="I217" s="43"/>
    </row>
    <row r="218" spans="2:11" x14ac:dyDescent="0.3">
      <c r="B218" s="33"/>
      <c r="F218" s="43"/>
      <c r="G218" s="6"/>
      <c r="H218" s="43"/>
      <c r="I218" s="43"/>
    </row>
    <row r="219" spans="2:11" x14ac:dyDescent="0.3">
      <c r="B219" s="33"/>
      <c r="F219"/>
      <c r="I219" s="43"/>
    </row>
    <row r="220" spans="2:11" x14ac:dyDescent="0.3">
      <c r="B220" s="33"/>
      <c r="F220"/>
      <c r="I220" s="43"/>
    </row>
    <row r="221" spans="2:11" x14ac:dyDescent="0.3">
      <c r="B221" s="33"/>
      <c r="F221"/>
      <c r="I221" s="43"/>
    </row>
    <row r="222" spans="2:11" x14ac:dyDescent="0.3">
      <c r="B222" s="33"/>
      <c r="F222"/>
      <c r="I222" s="43"/>
    </row>
    <row r="223" spans="2:11" x14ac:dyDescent="0.3">
      <c r="B223" s="33"/>
      <c r="F223"/>
      <c r="I223" s="43"/>
      <c r="J223" s="4"/>
    </row>
    <row r="224" spans="2:11" x14ac:dyDescent="0.3">
      <c r="B224"/>
      <c r="F224"/>
      <c r="I224" s="43"/>
      <c r="J224" s="4"/>
    </row>
    <row r="225" spans="2:10" x14ac:dyDescent="0.3">
      <c r="B225" s="33"/>
      <c r="F225"/>
    </row>
    <row r="226" spans="2:10" x14ac:dyDescent="0.3">
      <c r="B226" s="30"/>
      <c r="C226" s="30"/>
      <c r="D226" s="30"/>
      <c r="F226"/>
      <c r="I226" s="30"/>
      <c r="J226" s="30"/>
    </row>
    <row r="227" spans="2:10" x14ac:dyDescent="0.3">
      <c r="B227" s="44"/>
      <c r="C227" s="30"/>
      <c r="D227" s="30"/>
      <c r="F227"/>
      <c r="I227" s="44"/>
      <c r="J227" s="30"/>
    </row>
    <row r="228" spans="2:10" x14ac:dyDescent="0.3">
      <c r="B228" s="33"/>
      <c r="C228" s="33"/>
      <c r="D228" s="2"/>
      <c r="F228"/>
      <c r="I228" s="5"/>
      <c r="J228" s="33"/>
    </row>
    <row r="229" spans="2:10" x14ac:dyDescent="0.3">
      <c r="B229" s="33"/>
      <c r="C229" s="15"/>
      <c r="D229" s="2"/>
      <c r="F229"/>
      <c r="I229" s="2"/>
      <c r="J229" s="2"/>
    </row>
    <row r="230" spans="2:10" x14ac:dyDescent="0.3">
      <c r="B230" s="33"/>
      <c r="C230" s="15"/>
      <c r="D230" s="2"/>
      <c r="F230"/>
      <c r="I230" s="2"/>
      <c r="J230" s="2"/>
    </row>
    <row r="231" spans="2:10" x14ac:dyDescent="0.3">
      <c r="B231" s="33"/>
      <c r="C231" s="15"/>
      <c r="D231" s="2"/>
      <c r="F231"/>
      <c r="I231" s="2"/>
      <c r="J231" s="2"/>
    </row>
    <row r="232" spans="2:10" x14ac:dyDescent="0.3">
      <c r="B232" s="33"/>
      <c r="C232" s="15"/>
      <c r="D232" s="2"/>
      <c r="F232"/>
      <c r="I232" s="2"/>
      <c r="J232" s="2"/>
    </row>
    <row r="233" spans="2:10" x14ac:dyDescent="0.3">
      <c r="B233" s="33"/>
      <c r="C233" s="15"/>
      <c r="D233" s="2"/>
      <c r="F233"/>
      <c r="I233" s="2"/>
      <c r="J233" s="2"/>
    </row>
    <row r="234" spans="2:10" x14ac:dyDescent="0.3">
      <c r="B234" s="33"/>
      <c r="C234" s="15"/>
      <c r="D234" s="2"/>
      <c r="F234"/>
      <c r="I234" s="2"/>
      <c r="J234" s="2"/>
    </row>
    <row r="235" spans="2:10" x14ac:dyDescent="0.3">
      <c r="B235" s="33"/>
      <c r="C235" s="15"/>
      <c r="D235" s="2"/>
      <c r="F235"/>
      <c r="I235" s="2"/>
      <c r="J235" s="2"/>
    </row>
    <row r="236" spans="2:10" x14ac:dyDescent="0.3">
      <c r="B236" s="33"/>
      <c r="C236" s="15"/>
      <c r="D236" s="2"/>
      <c r="F236"/>
      <c r="I236" s="2"/>
      <c r="J236" s="2"/>
    </row>
    <row r="237" spans="2:10" x14ac:dyDescent="0.3">
      <c r="B237" s="33"/>
      <c r="C237" s="15"/>
      <c r="D237" s="2"/>
      <c r="F237"/>
      <c r="I237" s="2"/>
      <c r="J237" s="2"/>
    </row>
    <row r="238" spans="2:10" x14ac:dyDescent="0.3">
      <c r="B238" s="33"/>
      <c r="C238" s="15"/>
      <c r="D238" s="2"/>
      <c r="F238"/>
      <c r="I238" s="2"/>
      <c r="J238" s="2"/>
    </row>
    <row r="239" spans="2:10" x14ac:dyDescent="0.3">
      <c r="B239" s="33"/>
      <c r="E239" s="2"/>
      <c r="F239" s="2"/>
      <c r="G239" s="2"/>
      <c r="H239" s="2"/>
      <c r="I239" s="2"/>
      <c r="J239" s="33"/>
    </row>
    <row r="240" spans="2:10" x14ac:dyDescent="0.3">
      <c r="B240" s="33"/>
      <c r="E240" s="2"/>
      <c r="F240" s="2"/>
      <c r="G240" s="2"/>
      <c r="H240" s="2"/>
      <c r="I240" s="2"/>
      <c r="J240" s="33"/>
    </row>
    <row r="241" spans="2:10" x14ac:dyDescent="0.3">
      <c r="B241" s="33"/>
      <c r="E241" s="2"/>
      <c r="F241" s="2"/>
      <c r="G241" s="2"/>
      <c r="H241" s="2"/>
      <c r="I241" s="2"/>
      <c r="J241" s="33"/>
    </row>
    <row r="242" spans="2:10" x14ac:dyDescent="0.3">
      <c r="B242" s="33"/>
      <c r="E242" s="2"/>
      <c r="F242" s="2"/>
      <c r="G242" s="2"/>
      <c r="H242" s="2"/>
      <c r="I242" s="2"/>
      <c r="J242" s="33"/>
    </row>
    <row r="243" spans="2:10" x14ac:dyDescent="0.3">
      <c r="B243" s="33"/>
      <c r="E243" s="2"/>
      <c r="F243" s="2"/>
      <c r="G243" s="2"/>
      <c r="H243" s="2"/>
      <c r="I243" s="2"/>
      <c r="J243" s="33"/>
    </row>
    <row r="244" spans="2:10" x14ac:dyDescent="0.3">
      <c r="B244" s="33"/>
      <c r="E244" s="2"/>
      <c r="F244" s="2"/>
      <c r="G244" s="2"/>
      <c r="H244" s="2"/>
      <c r="I244" s="2"/>
      <c r="J244" s="33"/>
    </row>
    <row r="245" spans="2:10" x14ac:dyDescent="0.3">
      <c r="B245" s="33"/>
      <c r="E245" s="2"/>
      <c r="F245" s="2"/>
      <c r="G245" s="2"/>
      <c r="H245" s="2"/>
      <c r="I245" s="2"/>
      <c r="J245" s="33"/>
    </row>
    <row r="246" spans="2:10" x14ac:dyDescent="0.3">
      <c r="B246" s="33"/>
      <c r="E246" s="2"/>
      <c r="F246" s="2"/>
      <c r="G246" s="2"/>
      <c r="H246" s="2"/>
      <c r="I246" s="2"/>
      <c r="J246" s="33"/>
    </row>
    <row r="247" spans="2:10" x14ac:dyDescent="0.3">
      <c r="B247" s="33"/>
      <c r="E247" s="2"/>
      <c r="F247" s="2"/>
      <c r="G247" s="2"/>
      <c r="H247" s="2"/>
      <c r="I247" s="2"/>
      <c r="J247" s="33"/>
    </row>
    <row r="248" spans="2:10" x14ac:dyDescent="0.3">
      <c r="B248" s="33"/>
      <c r="E248" s="2"/>
      <c r="F248" s="2"/>
      <c r="G248" s="2"/>
      <c r="H248" s="2"/>
      <c r="I248" s="2"/>
      <c r="J248" s="33"/>
    </row>
    <row r="299" spans="2:10" x14ac:dyDescent="0.3">
      <c r="B299" s="27"/>
      <c r="E299" s="2"/>
      <c r="F299" s="2"/>
      <c r="G299" s="2"/>
      <c r="H299" s="2"/>
      <c r="I299" s="2"/>
      <c r="J299" s="27"/>
    </row>
    <row r="300" spans="2:10" x14ac:dyDescent="0.3">
      <c r="B300" s="27"/>
      <c r="E300" s="2"/>
      <c r="F300" s="2"/>
      <c r="G300" s="2"/>
      <c r="H300" s="2"/>
      <c r="I300" s="2"/>
      <c r="J300" s="27"/>
    </row>
    <row r="301" spans="2:10" x14ac:dyDescent="0.3">
      <c r="B301" s="27"/>
      <c r="F301" s="28"/>
    </row>
    <row r="302" spans="2:10" x14ac:dyDescent="0.3">
      <c r="B302" s="27"/>
      <c r="F302" s="28"/>
    </row>
    <row r="303" spans="2:10" x14ac:dyDescent="0.3">
      <c r="B303" s="27"/>
      <c r="F303" s="28"/>
    </row>
    <row r="304" spans="2:10" x14ac:dyDescent="0.3">
      <c r="B304" s="27"/>
      <c r="F304" s="28"/>
    </row>
    <row r="305" spans="2:6" x14ac:dyDescent="0.3">
      <c r="B305" s="27"/>
      <c r="F305" s="28"/>
    </row>
  </sheetData>
  <mergeCells count="52">
    <mergeCell ref="B2:G2"/>
    <mergeCell ref="B75:B76"/>
    <mergeCell ref="C75:C76"/>
    <mergeCell ref="D75:D76"/>
    <mergeCell ref="D59:E59"/>
    <mergeCell ref="B74:J74"/>
    <mergeCell ref="B67:C67"/>
    <mergeCell ref="B66:C66"/>
    <mergeCell ref="B65:C65"/>
    <mergeCell ref="B64:C64"/>
    <mergeCell ref="D8:E8"/>
    <mergeCell ref="D10:J10"/>
    <mergeCell ref="H13:J16"/>
    <mergeCell ref="D18:I18"/>
    <mergeCell ref="F19:G19"/>
    <mergeCell ref="F20:G20"/>
    <mergeCell ref="D109:E109"/>
    <mergeCell ref="D24:D25"/>
    <mergeCell ref="F120:G120"/>
    <mergeCell ref="F121:G121"/>
    <mergeCell ref="F122:G122"/>
    <mergeCell ref="G114:I117"/>
    <mergeCell ref="D69:H69"/>
    <mergeCell ref="G64:I67"/>
    <mergeCell ref="E211:F211"/>
    <mergeCell ref="B115:C115"/>
    <mergeCell ref="B114:C114"/>
    <mergeCell ref="B124:I124"/>
    <mergeCell ref="E212:F212"/>
    <mergeCell ref="D119:I119"/>
    <mergeCell ref="D170:H170"/>
    <mergeCell ref="B117:C117"/>
    <mergeCell ref="B116:C116"/>
    <mergeCell ref="B113:C113"/>
    <mergeCell ref="B112:C112"/>
    <mergeCell ref="B111:I111"/>
    <mergeCell ref="B176:B177"/>
    <mergeCell ref="C176:C177"/>
    <mergeCell ref="D176:D177"/>
    <mergeCell ref="B125:B126"/>
    <mergeCell ref="C125:C126"/>
    <mergeCell ref="D125:D126"/>
    <mergeCell ref="B175:H175"/>
    <mergeCell ref="D163:G163"/>
    <mergeCell ref="D161:F161"/>
    <mergeCell ref="F21:G21"/>
    <mergeCell ref="B61:I61"/>
    <mergeCell ref="B63:C63"/>
    <mergeCell ref="B62:C62"/>
    <mergeCell ref="B23:J23"/>
    <mergeCell ref="C24:C25"/>
    <mergeCell ref="B24:B25"/>
  </mergeCells>
  <pageMargins left="0.7" right="0.7" top="0.75" bottom="0.75" header="0.3" footer="0.3"/>
  <pageSetup orientation="portrait" r:id="rId1"/>
  <ignoredErrors>
    <ignoredError sqref="I77" evalError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6"/>
  <sheetViews>
    <sheetView workbookViewId="0">
      <selection activeCell="B2" sqref="B2"/>
    </sheetView>
  </sheetViews>
  <sheetFormatPr defaultColWidth="8.6640625" defaultRowHeight="14.4" x14ac:dyDescent="0.3"/>
  <cols>
    <col min="2" max="2" width="13.44140625" customWidth="1"/>
    <col min="3" max="3" width="12.33203125" customWidth="1"/>
    <col min="6" max="6" width="14.44140625" customWidth="1"/>
  </cols>
  <sheetData>
    <row r="2" spans="2:7" x14ac:dyDescent="0.3">
      <c r="B2" t="s">
        <v>51</v>
      </c>
    </row>
    <row r="4" spans="2:7" x14ac:dyDescent="0.3">
      <c r="B4" s="32" t="s">
        <v>66</v>
      </c>
    </row>
    <row r="6" spans="2:7" x14ac:dyDescent="0.3">
      <c r="B6" s="31" t="s">
        <v>7</v>
      </c>
      <c r="C6" s="31">
        <v>1</v>
      </c>
      <c r="D6" s="31" t="s">
        <v>52</v>
      </c>
      <c r="E6" s="31"/>
      <c r="F6" s="31"/>
      <c r="G6" s="31"/>
    </row>
    <row r="7" spans="2:7" ht="16.2" x14ac:dyDescent="0.3">
      <c r="B7" s="31" t="s">
        <v>53</v>
      </c>
      <c r="C7" s="31">
        <v>10</v>
      </c>
      <c r="D7" s="31" t="s">
        <v>54</v>
      </c>
      <c r="E7" s="19" t="s">
        <v>14</v>
      </c>
      <c r="F7" s="36">
        <f>C7/1000000</f>
        <v>1.0000000000000001E-5</v>
      </c>
      <c r="G7" s="31" t="s">
        <v>61</v>
      </c>
    </row>
    <row r="8" spans="2:7" x14ac:dyDescent="0.3">
      <c r="B8" s="31" t="s">
        <v>6</v>
      </c>
      <c r="C8" s="31">
        <v>70</v>
      </c>
      <c r="D8" s="31" t="s">
        <v>55</v>
      </c>
      <c r="E8" s="31"/>
      <c r="F8" s="31"/>
      <c r="G8" s="31"/>
    </row>
    <row r="9" spans="2:7" x14ac:dyDescent="0.3">
      <c r="B9" s="31"/>
      <c r="C9" s="31"/>
      <c r="D9" s="31"/>
      <c r="E9" s="31"/>
      <c r="F9" s="31"/>
      <c r="G9" s="31"/>
    </row>
    <row r="10" spans="2:7" x14ac:dyDescent="0.3">
      <c r="B10" s="31" t="s">
        <v>56</v>
      </c>
      <c r="C10" s="31">
        <v>100</v>
      </c>
      <c r="D10" s="31" t="s">
        <v>37</v>
      </c>
      <c r="E10" s="31"/>
      <c r="F10" s="31"/>
      <c r="G10" s="31"/>
    </row>
    <row r="11" spans="2:7" ht="16.2" x14ac:dyDescent="0.3">
      <c r="B11" s="31" t="s">
        <v>57</v>
      </c>
      <c r="C11" s="31">
        <v>9.8066499999999994</v>
      </c>
      <c r="D11" s="31" t="s">
        <v>58</v>
      </c>
      <c r="E11" s="31"/>
      <c r="F11" s="31"/>
      <c r="G11" s="31"/>
    </row>
    <row r="12" spans="2:7" x14ac:dyDescent="0.3">
      <c r="B12" s="31"/>
      <c r="C12" s="31"/>
      <c r="D12" s="31"/>
      <c r="E12" s="31"/>
      <c r="F12" s="31"/>
      <c r="G12" s="31"/>
    </row>
    <row r="13" spans="2:7" x14ac:dyDescent="0.3">
      <c r="B13" s="31" t="s">
        <v>59</v>
      </c>
      <c r="C13" s="5">
        <f>C10*C11</f>
        <v>980.66499999999996</v>
      </c>
      <c r="D13" s="31" t="s">
        <v>23</v>
      </c>
      <c r="E13" s="31"/>
      <c r="F13" s="31"/>
      <c r="G13" s="31"/>
    </row>
    <row r="14" spans="2:7" x14ac:dyDescent="0.3">
      <c r="B14" s="31"/>
      <c r="C14" s="31"/>
      <c r="D14" s="31"/>
      <c r="E14" s="31"/>
      <c r="F14" s="31"/>
      <c r="G14" s="31"/>
    </row>
    <row r="15" spans="2:7" x14ac:dyDescent="0.3">
      <c r="B15" s="31" t="s">
        <v>62</v>
      </c>
      <c r="C15" s="5">
        <f>C13/F7/1000000</f>
        <v>98.066499999999991</v>
      </c>
      <c r="D15" s="31" t="s">
        <v>13</v>
      </c>
      <c r="E15" s="31"/>
      <c r="F15" s="31"/>
      <c r="G15" s="31"/>
    </row>
    <row r="16" spans="2:7" x14ac:dyDescent="0.3">
      <c r="C16" s="31"/>
      <c r="D16" s="31"/>
      <c r="E16" s="31"/>
      <c r="F16" s="31"/>
      <c r="G16" s="31"/>
    </row>
    <row r="17" spans="2:7" x14ac:dyDescent="0.3">
      <c r="B17" s="31" t="s">
        <v>60</v>
      </c>
      <c r="C17" s="34">
        <f>C15/C8/1000</f>
        <v>1.40095E-3</v>
      </c>
      <c r="D17" s="19" t="s">
        <v>14</v>
      </c>
      <c r="E17" s="37">
        <f>C17</f>
        <v>1.40095E-3</v>
      </c>
      <c r="F17" s="31"/>
      <c r="G17" s="31"/>
    </row>
    <row r="18" spans="2:7" x14ac:dyDescent="0.3">
      <c r="B18" s="31"/>
      <c r="C18" s="31"/>
      <c r="D18" s="31"/>
      <c r="E18" s="31"/>
      <c r="F18" s="31"/>
      <c r="G18" s="31"/>
    </row>
    <row r="19" spans="2:7" x14ac:dyDescent="0.3">
      <c r="B19" s="38" t="s">
        <v>63</v>
      </c>
      <c r="C19" s="34">
        <f>C17</f>
        <v>1.40095E-3</v>
      </c>
      <c r="D19" s="31" t="s">
        <v>52</v>
      </c>
      <c r="E19" s="19" t="s">
        <v>14</v>
      </c>
      <c r="F19" s="15">
        <f>C19*1000</f>
        <v>1.4009499999999999</v>
      </c>
      <c r="G19" s="31" t="s">
        <v>64</v>
      </c>
    </row>
    <row r="20" spans="2:7" x14ac:dyDescent="0.3">
      <c r="B20" s="31"/>
      <c r="C20" s="31"/>
      <c r="D20" s="31"/>
      <c r="E20" s="31"/>
      <c r="F20" s="31"/>
      <c r="G20" s="31"/>
    </row>
    <row r="21" spans="2:7" x14ac:dyDescent="0.3">
      <c r="B21" s="31" t="s">
        <v>65</v>
      </c>
      <c r="C21" s="31"/>
      <c r="D21" s="31"/>
      <c r="E21" s="31"/>
      <c r="F21" s="31"/>
      <c r="G21" s="31"/>
    </row>
    <row r="22" spans="2:7" x14ac:dyDescent="0.3">
      <c r="B22" s="31"/>
      <c r="C22" s="31"/>
      <c r="D22" s="31"/>
      <c r="E22" s="31"/>
      <c r="F22" s="31"/>
      <c r="G22" s="31"/>
    </row>
    <row r="23" spans="2:7" x14ac:dyDescent="0.3">
      <c r="B23" s="31" t="s">
        <v>7</v>
      </c>
      <c r="C23" s="31">
        <v>5</v>
      </c>
      <c r="D23" s="31" t="s">
        <v>67</v>
      </c>
      <c r="E23" s="19" t="s">
        <v>14</v>
      </c>
      <c r="F23" s="31">
        <f>C23*12</f>
        <v>60</v>
      </c>
      <c r="G23" s="31" t="s">
        <v>0</v>
      </c>
    </row>
    <row r="24" spans="2:7" ht="16.2" x14ac:dyDescent="0.3">
      <c r="B24" s="31" t="s">
        <v>53</v>
      </c>
      <c r="C24" s="31">
        <v>0.01</v>
      </c>
      <c r="D24" s="31" t="s">
        <v>68</v>
      </c>
      <c r="E24" s="19" t="s">
        <v>14</v>
      </c>
      <c r="F24" s="36">
        <f>C24/1000000</f>
        <v>1E-8</v>
      </c>
      <c r="G24" s="31" t="s">
        <v>61</v>
      </c>
    </row>
    <row r="25" spans="2:7" x14ac:dyDescent="0.3">
      <c r="B25" s="31" t="s">
        <v>6</v>
      </c>
      <c r="C25" s="9">
        <v>10000000</v>
      </c>
      <c r="D25" s="31" t="s">
        <v>2</v>
      </c>
      <c r="E25" s="31"/>
      <c r="F25" s="31"/>
      <c r="G25" s="31"/>
    </row>
    <row r="26" spans="2:7" x14ac:dyDescent="0.3">
      <c r="B26" s="31"/>
      <c r="C26" s="31"/>
      <c r="D26" s="31"/>
      <c r="E26" s="31"/>
      <c r="F26" s="31"/>
      <c r="G26" s="31"/>
    </row>
    <row r="27" spans="2:7" x14ac:dyDescent="0.3">
      <c r="B27" s="31" t="s">
        <v>56</v>
      </c>
      <c r="C27" s="31">
        <v>100</v>
      </c>
      <c r="D27" s="31" t="s">
        <v>25</v>
      </c>
      <c r="E27" s="31"/>
      <c r="F27" s="31"/>
      <c r="G27" s="31"/>
    </row>
    <row r="28" spans="2:7" ht="16.2" x14ac:dyDescent="0.3">
      <c r="B28" s="31" t="s">
        <v>57</v>
      </c>
      <c r="C28" s="35">
        <v>32.174048556430442</v>
      </c>
      <c r="D28" s="31" t="s">
        <v>69</v>
      </c>
      <c r="E28" s="31"/>
      <c r="F28" s="31"/>
      <c r="G28" s="31"/>
    </row>
    <row r="29" spans="2:7" x14ac:dyDescent="0.3">
      <c r="B29" s="31"/>
      <c r="C29" s="31"/>
      <c r="D29" s="31"/>
      <c r="E29" s="31"/>
      <c r="F29" s="31"/>
      <c r="G29" s="31"/>
    </row>
    <row r="30" spans="2:7" x14ac:dyDescent="0.3">
      <c r="B30" s="31" t="s">
        <v>59</v>
      </c>
      <c r="C30" s="5">
        <f>C27</f>
        <v>100</v>
      </c>
      <c r="D30" s="31" t="s">
        <v>22</v>
      </c>
      <c r="E30" s="31"/>
      <c r="F30" s="31"/>
      <c r="G30" s="31"/>
    </row>
    <row r="31" spans="2:7" x14ac:dyDescent="0.3">
      <c r="B31" s="31"/>
      <c r="C31" s="31"/>
      <c r="D31" s="31"/>
      <c r="E31" s="31"/>
      <c r="F31" s="31"/>
      <c r="G31" s="31"/>
    </row>
    <row r="32" spans="2:7" x14ac:dyDescent="0.3">
      <c r="B32" s="31" t="s">
        <v>62</v>
      </c>
      <c r="C32" s="5">
        <f>C30/C24</f>
        <v>10000</v>
      </c>
      <c r="D32" s="31" t="s">
        <v>2</v>
      </c>
      <c r="E32" s="31"/>
      <c r="F32" s="31"/>
      <c r="G32" s="31"/>
    </row>
    <row r="33" spans="2:7" x14ac:dyDescent="0.3">
      <c r="C33" s="31"/>
      <c r="D33" s="31"/>
      <c r="E33" s="31"/>
      <c r="F33" s="31"/>
      <c r="G33" s="31"/>
    </row>
    <row r="34" spans="2:7" x14ac:dyDescent="0.3">
      <c r="B34" s="31" t="s">
        <v>60</v>
      </c>
      <c r="C34" s="34">
        <f>C32/C25</f>
        <v>1E-3</v>
      </c>
      <c r="D34" s="19" t="s">
        <v>14</v>
      </c>
      <c r="E34" s="37">
        <f>C34</f>
        <v>1E-3</v>
      </c>
      <c r="F34" s="31"/>
      <c r="G34" s="31"/>
    </row>
    <row r="35" spans="2:7" x14ac:dyDescent="0.3">
      <c r="B35" s="31"/>
      <c r="C35" s="31"/>
      <c r="D35" s="31"/>
      <c r="E35" s="31"/>
      <c r="F35" s="31"/>
      <c r="G35" s="31"/>
    </row>
    <row r="36" spans="2:7" x14ac:dyDescent="0.3">
      <c r="B36" s="38" t="s">
        <v>63</v>
      </c>
      <c r="C36" s="2">
        <f>C34*F23</f>
        <v>0.06</v>
      </c>
      <c r="D36" s="31" t="s">
        <v>0</v>
      </c>
      <c r="E36" s="19"/>
      <c r="F36" s="15"/>
      <c r="G36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2"/>
  <sheetViews>
    <sheetView workbookViewId="0">
      <selection activeCell="F5" sqref="F5"/>
    </sheetView>
  </sheetViews>
  <sheetFormatPr defaultColWidth="8.6640625" defaultRowHeight="14.4" x14ac:dyDescent="0.3"/>
  <cols>
    <col min="1" max="1" width="5" customWidth="1"/>
    <col min="3" max="3" width="10.6640625" style="1" customWidth="1"/>
    <col min="4" max="4" width="12.109375" style="1" customWidth="1"/>
    <col min="5" max="5" width="10.44140625" style="1" customWidth="1"/>
    <col min="6" max="6" width="21.44140625" style="1" customWidth="1"/>
    <col min="7" max="7" width="11.33203125" style="1" customWidth="1"/>
    <col min="8" max="8" width="22.33203125" style="1" customWidth="1"/>
    <col min="9" max="9" width="14.33203125" style="1" customWidth="1"/>
    <col min="10" max="11" width="8.6640625" style="1"/>
    <col min="12" max="12" width="28.44140625" style="1" customWidth="1"/>
  </cols>
  <sheetData>
    <row r="2" spans="2:12" s="14" customFormat="1" ht="25.2" customHeight="1" x14ac:dyDescent="0.3">
      <c r="B2" s="12" t="s">
        <v>35</v>
      </c>
      <c r="D2" s="14" t="s">
        <v>36</v>
      </c>
      <c r="E2" s="14" t="s">
        <v>14</v>
      </c>
      <c r="F2" s="12" t="s">
        <v>38</v>
      </c>
    </row>
    <row r="4" spans="2:12" x14ac:dyDescent="0.3">
      <c r="B4" t="s">
        <v>30</v>
      </c>
      <c r="E4" s="13" t="s">
        <v>28</v>
      </c>
      <c r="F4" s="17">
        <v>9.8066499999999994</v>
      </c>
      <c r="G4" s="1" t="s">
        <v>27</v>
      </c>
      <c r="H4" s="1" t="s">
        <v>29</v>
      </c>
    </row>
    <row r="5" spans="2:12" x14ac:dyDescent="0.3">
      <c r="D5" s="13"/>
      <c r="E5" s="13"/>
      <c r="F5" s="16">
        <f>F4*1000/25.4/12</f>
        <v>32.174048556430442</v>
      </c>
      <c r="G5" s="1" t="s">
        <v>26</v>
      </c>
      <c r="H5" s="1" t="s">
        <v>29</v>
      </c>
    </row>
    <row r="6" spans="2:12" x14ac:dyDescent="0.3">
      <c r="D6" s="13"/>
    </row>
    <row r="7" spans="2:12" x14ac:dyDescent="0.3">
      <c r="C7" s="1">
        <v>1</v>
      </c>
      <c r="D7" s="13" t="s">
        <v>23</v>
      </c>
      <c r="E7" s="13" t="s">
        <v>14</v>
      </c>
      <c r="F7" s="1">
        <v>1</v>
      </c>
      <c r="G7" s="1" t="s">
        <v>31</v>
      </c>
    </row>
    <row r="8" spans="2:12" x14ac:dyDescent="0.3">
      <c r="D8" s="13"/>
      <c r="E8" s="13"/>
    </row>
    <row r="9" spans="2:12" x14ac:dyDescent="0.3">
      <c r="C9" s="1">
        <v>1</v>
      </c>
      <c r="D9" s="13" t="s">
        <v>25</v>
      </c>
      <c r="E9" s="13" t="s">
        <v>14</v>
      </c>
      <c r="F9" s="22">
        <v>0.45359237000000002</v>
      </c>
      <c r="G9" s="1" t="s">
        <v>37</v>
      </c>
      <c r="H9" s="1" t="s">
        <v>29</v>
      </c>
    </row>
    <row r="10" spans="2:12" x14ac:dyDescent="0.3">
      <c r="D10" s="13"/>
    </row>
    <row r="11" spans="2:12" x14ac:dyDescent="0.3">
      <c r="D11" s="1" t="s">
        <v>19</v>
      </c>
    </row>
    <row r="12" spans="2:12" s="18" customFormat="1" ht="40.200000000000003" customHeight="1" x14ac:dyDescent="0.3">
      <c r="B12" s="14" t="s">
        <v>21</v>
      </c>
      <c r="C12" s="19">
        <v>1</v>
      </c>
      <c r="D12" s="14" t="s">
        <v>32</v>
      </c>
      <c r="E12" s="19" t="s">
        <v>14</v>
      </c>
      <c r="F12" s="20" t="s">
        <v>33</v>
      </c>
      <c r="G12" s="19" t="s">
        <v>14</v>
      </c>
      <c r="H12" s="25">
        <f>F$4*C12</f>
        <v>9.8066499999999994</v>
      </c>
      <c r="I12" s="14" t="s">
        <v>23</v>
      </c>
      <c r="J12" s="14" t="s">
        <v>29</v>
      </c>
      <c r="K12" s="14"/>
      <c r="L12" s="14"/>
    </row>
    <row r="14" spans="2:12" s="14" customFormat="1" ht="40.200000000000003" customHeight="1" x14ac:dyDescent="0.3">
      <c r="B14" s="14" t="s">
        <v>20</v>
      </c>
      <c r="C14" s="19">
        <v>1</v>
      </c>
      <c r="D14" s="14" t="s">
        <v>22</v>
      </c>
      <c r="E14" s="19" t="s">
        <v>14</v>
      </c>
      <c r="F14" s="20" t="s">
        <v>34</v>
      </c>
      <c r="G14" s="19" t="s">
        <v>14</v>
      </c>
      <c r="H14" s="24">
        <f>F$5*C14</f>
        <v>32.174048556430442</v>
      </c>
      <c r="I14" s="21" t="s">
        <v>24</v>
      </c>
      <c r="J14" s="14" t="s">
        <v>29</v>
      </c>
    </row>
    <row r="16" spans="2:12" s="14" customFormat="1" ht="40.200000000000003" customHeight="1" x14ac:dyDescent="0.3">
      <c r="C16" s="14">
        <v>1</v>
      </c>
      <c r="D16" s="14" t="s">
        <v>22</v>
      </c>
      <c r="E16" s="19" t="s">
        <v>14</v>
      </c>
      <c r="F16" s="24">
        <f>C16*F$9*F4</f>
        <v>4.4482216152604996</v>
      </c>
      <c r="G16" s="14" t="s">
        <v>23</v>
      </c>
      <c r="H16" s="14" t="s">
        <v>29</v>
      </c>
    </row>
    <row r="18" spans="3:10" s="14" customFormat="1" ht="40.200000000000003" customHeight="1" x14ac:dyDescent="0.3">
      <c r="C18" s="14">
        <v>1</v>
      </c>
      <c r="D18" s="14" t="s">
        <v>39</v>
      </c>
      <c r="E18" s="19" t="s">
        <v>14</v>
      </c>
      <c r="F18" s="20" t="s">
        <v>40</v>
      </c>
      <c r="G18" s="19" t="s">
        <v>14</v>
      </c>
      <c r="H18" s="23">
        <f>C18*H12/1000</f>
        <v>9.8066500000000001E-3</v>
      </c>
      <c r="I18" s="14" t="s">
        <v>23</v>
      </c>
      <c r="J18" s="14" t="s">
        <v>29</v>
      </c>
    </row>
    <row r="20" spans="3:10" s="14" customFormat="1" ht="40.200000000000003" customHeight="1" x14ac:dyDescent="0.3">
      <c r="C20" s="14">
        <v>1</v>
      </c>
      <c r="D20" s="14" t="s">
        <v>22</v>
      </c>
      <c r="E20" s="19" t="s">
        <v>14</v>
      </c>
      <c r="F20" s="25">
        <f>F16/H18</f>
        <v>453.59236999999996</v>
      </c>
      <c r="G20" s="14" t="s">
        <v>39</v>
      </c>
      <c r="H20" s="14" t="s">
        <v>29</v>
      </c>
    </row>
    <row r="22" spans="3:10" s="14" customFormat="1" ht="40.200000000000003" customHeight="1" x14ac:dyDescent="0.3">
      <c r="C22" s="14">
        <v>1</v>
      </c>
      <c r="D22" s="14" t="s">
        <v>13</v>
      </c>
      <c r="E22" s="19" t="s">
        <v>14</v>
      </c>
      <c r="F22" s="21">
        <f>1000000/F16*(0.0254)^2</f>
        <v>145.03773773020922</v>
      </c>
      <c r="G22" s="14" t="s">
        <v>41</v>
      </c>
      <c r="H22" s="14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Beam Bending Lab Worksheet</vt:lpstr>
      <vt:lpstr>Aluminum Bar</vt:lpstr>
      <vt:lpstr>lbf and 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Gage Farmer</cp:lastModifiedBy>
  <cp:lastPrinted>2014-06-18T18:08:54Z</cp:lastPrinted>
  <dcterms:created xsi:type="dcterms:W3CDTF">2011-09-15T13:45:00Z</dcterms:created>
  <dcterms:modified xsi:type="dcterms:W3CDTF">2022-02-02T16:45:52Z</dcterms:modified>
</cp:coreProperties>
</file>