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M_excel\"/>
    </mc:Choice>
  </mc:AlternateContent>
  <xr:revisionPtr revIDLastSave="0" documentId="13_ncr:1_{A0E003F0-1880-4253-8044-BF56CB0CE671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BT6.1" sheetId="5" r:id="rId1"/>
    <sheet name="BT6.2" sheetId="6" r:id="rId2"/>
    <sheet name="BT6.3" sheetId="7" r:id="rId3"/>
  </sheets>
  <definedNames>
    <definedName name="_xlnm._FilterDatabase" localSheetId="2" hidden="1">'BT6.3'!$B$5:$I$5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2" i="7" l="1"/>
  <c r="C7" i="7"/>
  <c r="C8" i="7"/>
  <c r="C9" i="7"/>
  <c r="C10" i="7"/>
  <c r="C11" i="7"/>
  <c r="C12" i="7"/>
  <c r="C13" i="7"/>
  <c r="C14" i="7"/>
  <c r="C15" i="7"/>
  <c r="C6" i="7"/>
  <c r="K23" i="7" a="1"/>
  <c r="K23" i="7" s="1"/>
  <c r="K35" i="7" a="1"/>
  <c r="K35" i="7" s="1"/>
  <c r="K34" i="7" a="1"/>
  <c r="K34" i="7" s="1"/>
  <c r="K31" i="7" a="1"/>
  <c r="K31" i="7" s="1"/>
  <c r="K25" i="7" l="1"/>
  <c r="K27" i="7"/>
  <c r="K26" i="7"/>
  <c r="K21" i="7" a="1"/>
  <c r="K21" i="7" s="1"/>
  <c r="H6" i="6"/>
  <c r="H7" i="6"/>
  <c r="H8" i="6"/>
  <c r="H9" i="6"/>
  <c r="H10" i="6"/>
  <c r="H11" i="6"/>
  <c r="H12" i="6"/>
  <c r="H13" i="6"/>
  <c r="H14" i="6"/>
  <c r="H5" i="6"/>
  <c r="G6" i="6"/>
  <c r="G7" i="6"/>
  <c r="G8" i="6"/>
  <c r="G9" i="6"/>
  <c r="G10" i="6"/>
  <c r="G11" i="6"/>
  <c r="G12" i="6"/>
  <c r="G13" i="6"/>
  <c r="G14" i="6"/>
  <c r="G5" i="6"/>
  <c r="F5" i="6"/>
  <c r="F9" i="6"/>
  <c r="F12" i="6"/>
  <c r="F6" i="6"/>
  <c r="F7" i="6"/>
  <c r="F8" i="6"/>
  <c r="F10" i="6"/>
  <c r="F11" i="6"/>
  <c r="F13" i="6"/>
  <c r="F14" i="6"/>
  <c r="E21" i="5"/>
  <c r="E19" i="5"/>
  <c r="E17" i="5"/>
  <c r="F21" i="5"/>
  <c r="F19" i="5"/>
  <c r="F17" i="5"/>
  <c r="F18" i="5"/>
  <c r="F20" i="5"/>
  <c r="E18" i="5"/>
  <c r="E20" i="5"/>
  <c r="F16" i="5"/>
  <c r="E16" i="5"/>
  <c r="E5" i="5"/>
  <c r="E6" i="5"/>
  <c r="E7" i="5"/>
  <c r="E8" i="5"/>
  <c r="E9" i="5"/>
  <c r="E10" i="5"/>
  <c r="E4" i="5"/>
  <c r="I15" i="7" l="1"/>
  <c r="I14" i="7"/>
  <c r="I13" i="7"/>
  <c r="I12" i="7"/>
  <c r="I11" i="7"/>
  <c r="I10" i="7"/>
  <c r="K24" i="7" s="1"/>
  <c r="I9" i="7"/>
  <c r="I8" i="7"/>
  <c r="I7" i="7"/>
  <c r="I6" i="7"/>
  <c r="K29" i="7" l="1"/>
  <c r="K33" i="7" a="1"/>
  <c r="K33" i="7" s="1"/>
  <c r="K30" i="7"/>
  <c r="K28" i="7"/>
  <c r="K22" i="7" a="1"/>
  <c r="K22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 Dan</author>
  </authors>
  <commentList>
    <comment ref="K3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Van Dan:</t>
        </r>
        <r>
          <rPr>
            <sz val="9"/>
            <color indexed="81"/>
            <rFont val="Tahoma"/>
            <family val="2"/>
          </rPr>
          <t xml:space="preserve">
Chú ý tiêu đề phải để giống 1 trong 2 điều kiện trên.
VD: </t>
        </r>
        <r>
          <rPr>
            <b/>
            <sz val="9"/>
            <color indexed="81"/>
            <rFont val="Tahoma"/>
            <family val="2"/>
          </rPr>
          <t>NgayCT</t>
        </r>
        <r>
          <rPr>
            <sz val="9"/>
            <color indexed="81"/>
            <rFont val="Tahoma"/>
            <family val="2"/>
          </rPr>
          <t xml:space="preserve"> hoặc </t>
        </r>
        <r>
          <rPr>
            <b/>
            <sz val="9"/>
            <color indexed="81"/>
            <rFont val="Tahoma"/>
            <family val="2"/>
          </rPr>
          <t>Loai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<sst xmlns="http://schemas.openxmlformats.org/spreadsheetml/2006/main" count="151" uniqueCount="109">
  <si>
    <t>TT</t>
  </si>
  <si>
    <t>Tên</t>
  </si>
  <si>
    <t>?</t>
  </si>
  <si>
    <t>Vân</t>
  </si>
  <si>
    <t>Thu</t>
  </si>
  <si>
    <t>Chú ý :</t>
  </si>
  <si>
    <t>Nga</t>
  </si>
  <si>
    <t>Lan</t>
  </si>
  <si>
    <t>Chi</t>
  </si>
  <si>
    <t>Dùng công thức điền giá trị vào các ô có dấu ? trong các bảng sau (chú ý trình bày đẹp):</t>
  </si>
  <si>
    <t>USD</t>
  </si>
  <si>
    <t>DM</t>
  </si>
  <si>
    <t>FR</t>
  </si>
  <si>
    <t>Loại HĐ</t>
  </si>
  <si>
    <t>VNĐ</t>
  </si>
  <si>
    <t>Loại tiền cần đổi ra</t>
  </si>
  <si>
    <t>Số tiền đổi ra được</t>
  </si>
  <si>
    <t>1/ Tỷ giá : 14000 VNĐ = 1 USD, 10000 VNĐ = 1 DM, 6000 VNĐ =  1 FR</t>
  </si>
  <si>
    <t>2/ Dùng công thức, điền giá trị vào bảng sau :</t>
  </si>
  <si>
    <t>Loại Ngoại tệ</t>
  </si>
  <si>
    <t>Loại hoá đơn</t>
  </si>
  <si>
    <t>Số lượng hoá đơn</t>
  </si>
  <si>
    <t>TP</t>
  </si>
  <si>
    <t>PP</t>
  </si>
  <si>
    <t>NV</t>
  </si>
  <si>
    <t>Long</t>
  </si>
  <si>
    <t>BV</t>
  </si>
  <si>
    <t>TP : 100000</t>
  </si>
  <si>
    <t>PP : 80000</t>
  </si>
  <si>
    <t>NV : 0</t>
  </si>
  <si>
    <t>BV : 30000</t>
  </si>
  <si>
    <t>Bảng lương tháng 12 - 1998</t>
  </si>
  <si>
    <t>Mã CV</t>
  </si>
  <si>
    <t>Tiền 1 ngày</t>
  </si>
  <si>
    <t>Số ngày LV</t>
  </si>
  <si>
    <t xml:space="preserve">Phụ cấp CV </t>
  </si>
  <si>
    <t>Lương</t>
  </si>
  <si>
    <t>Thu nhập</t>
  </si>
  <si>
    <t>Tuấn</t>
  </si>
  <si>
    <t>GĐ</t>
  </si>
  <si>
    <t>PGĐ</t>
  </si>
  <si>
    <t>Quỳnh</t>
  </si>
  <si>
    <t>Sơn</t>
  </si>
  <si>
    <t>Hiền</t>
  </si>
  <si>
    <t>1/ Tính Phụ cấp CV (chức vụ) như sau :</t>
  </si>
  <si>
    <t>GĐ : 200000</t>
  </si>
  <si>
    <t>PGĐ : 150000</t>
  </si>
  <si>
    <t>2/ Lương = Tiền 1 ngày * Số ngày LV</t>
  </si>
  <si>
    <t xml:space="preserve">    Nếu Số ngày LV cao hơn Ngày công chuẩn (25 ngày) thì mỗi ngày vượt trội</t>
  </si>
  <si>
    <t xml:space="preserve"> tính bằng 2 ngày LV</t>
  </si>
  <si>
    <t>3/ Thu nhập = Lương + Phụ cấp CV</t>
  </si>
  <si>
    <t>BÁO CÁO TÌNH HÌNH KINH DOANH</t>
  </si>
  <si>
    <t>NgayCT</t>
  </si>
  <si>
    <t>MaHang</t>
  </si>
  <si>
    <t>TenHang</t>
  </si>
  <si>
    <t>Loai</t>
  </si>
  <si>
    <t>NhapKho</t>
  </si>
  <si>
    <t>XuatKho</t>
  </si>
  <si>
    <t>TonKho</t>
  </si>
  <si>
    <t>T-1</t>
  </si>
  <si>
    <t>Tôm</t>
  </si>
  <si>
    <t>C-2</t>
  </si>
  <si>
    <t>Cá</t>
  </si>
  <si>
    <t>M-1</t>
  </si>
  <si>
    <t>Mực</t>
  </si>
  <si>
    <t>M-3</t>
  </si>
  <si>
    <t>B-2</t>
  </si>
  <si>
    <t>Bào Ngư</t>
  </si>
  <si>
    <t>N-1</t>
  </si>
  <si>
    <t>Nghêu</t>
  </si>
  <si>
    <t>T-3</t>
  </si>
  <si>
    <t>B-3</t>
  </si>
  <si>
    <t>N-2</t>
  </si>
  <si>
    <t>C-1</t>
  </si>
  <si>
    <t>Yêu Cầu</t>
  </si>
  <si>
    <t>Hoàn thành Bảng thống kê sau (Thay các dấu ? bằng các công thức)</t>
  </si>
  <si>
    <t>BẢNG THỐNG KÊ</t>
  </si>
  <si>
    <t>Kết Quả</t>
  </si>
  <si>
    <t>Câu 1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</si>
  <si>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</si>
  <si>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</si>
  <si>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</si>
  <si>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</si>
  <si>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</si>
  <si>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</si>
  <si>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</si>
  <si>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</si>
  <si>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</si>
  <si>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</si>
  <si>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</si>
  <si>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</si>
  <si>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</si>
  <si>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</si>
  <si>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Đếm xem có bao nhiêu mặt hàng được xuất đi trong tháng 6?</t>
  </si>
  <si>
    <r>
      <t xml:space="preserve">Tổng </t>
    </r>
    <r>
      <rPr>
        <b/>
        <sz val="12"/>
        <color indexed="53"/>
        <rFont val="Calibri"/>
        <family val="2"/>
        <scheme val="minor"/>
      </rPr>
      <t>TonKho</t>
    </r>
    <r>
      <rPr>
        <sz val="12"/>
        <rFont val="Calibri"/>
        <family val="2"/>
        <scheme val="minor"/>
      </rPr>
      <t xml:space="preserve"> của các mặt hàng </t>
    </r>
    <r>
      <rPr>
        <b/>
        <sz val="12"/>
        <color indexed="53"/>
        <rFont val="Calibri"/>
        <family val="2"/>
        <scheme val="minor"/>
      </rPr>
      <t xml:space="preserve">Loai 1 </t>
    </r>
    <r>
      <rPr>
        <sz val="12"/>
        <rFont val="Calibri"/>
        <family val="2"/>
        <scheme val="minor"/>
      </rPr>
      <t>và</t>
    </r>
    <r>
      <rPr>
        <b/>
        <sz val="12"/>
        <color indexed="53"/>
        <rFont val="Calibri"/>
        <family val="2"/>
        <scheme val="minor"/>
      </rPr>
      <t xml:space="preserve"> Loai 2</t>
    </r>
    <r>
      <rPr>
        <sz val="12"/>
        <rFont val="Calibri"/>
        <family val="2"/>
        <scheme val="minor"/>
      </rPr>
      <t xml:space="preserve"> là bao nhiêu?</t>
    </r>
  </si>
  <si>
    <r>
      <t xml:space="preserve">Tổng </t>
    </r>
    <r>
      <rPr>
        <b/>
        <sz val="12"/>
        <color indexed="21"/>
        <rFont val="Calibri"/>
        <family val="2"/>
        <scheme val="minor"/>
      </rPr>
      <t>NhapKho</t>
    </r>
    <r>
      <rPr>
        <sz val="12"/>
        <rFont val="Calibri"/>
        <family val="2"/>
        <scheme val="minor"/>
      </rPr>
      <t xml:space="preserve"> và </t>
    </r>
    <r>
      <rPr>
        <b/>
        <sz val="12"/>
        <color indexed="21"/>
        <rFont val="Calibri"/>
        <family val="2"/>
        <scheme val="minor"/>
      </rPr>
      <t>XuatKho</t>
    </r>
    <r>
      <rPr>
        <sz val="12"/>
        <rFont val="Calibri"/>
        <family val="2"/>
        <scheme val="minor"/>
      </rPr>
      <t xml:space="preserve"> của các mặt hàng </t>
    </r>
    <r>
      <rPr>
        <b/>
        <sz val="12"/>
        <color indexed="21"/>
        <rFont val="Calibri"/>
        <family val="2"/>
        <scheme val="minor"/>
      </rPr>
      <t>Loai 3</t>
    </r>
    <r>
      <rPr>
        <sz val="12"/>
        <rFont val="Calibri"/>
        <family val="2"/>
        <scheme val="minor"/>
      </rPr>
      <t xml:space="preserve"> là bao nhiêu?</t>
    </r>
  </si>
  <si>
    <r>
      <t xml:space="preserve">Tổng </t>
    </r>
    <r>
      <rPr>
        <b/>
        <sz val="12"/>
        <color indexed="48"/>
        <rFont val="Calibri"/>
        <family val="2"/>
        <scheme val="minor"/>
      </rPr>
      <t>TonKho</t>
    </r>
    <r>
      <rPr>
        <sz val="12"/>
        <rFont val="Calibri"/>
        <family val="2"/>
        <scheme val="minor"/>
      </rPr>
      <t xml:space="preserve"> của mặt hàng </t>
    </r>
    <r>
      <rPr>
        <b/>
        <sz val="12"/>
        <color indexed="48"/>
        <rFont val="Calibri"/>
        <family val="2"/>
        <scheme val="minor"/>
      </rPr>
      <t>Bào Ngư</t>
    </r>
    <r>
      <rPr>
        <sz val="12"/>
        <rFont val="Calibri"/>
        <family val="2"/>
        <scheme val="minor"/>
      </rPr>
      <t xml:space="preserve"> và </t>
    </r>
    <r>
      <rPr>
        <b/>
        <sz val="12"/>
        <color indexed="48"/>
        <rFont val="Calibri"/>
        <family val="2"/>
        <scheme val="minor"/>
      </rPr>
      <t>Nghêu</t>
    </r>
    <r>
      <rPr>
        <sz val="12"/>
        <rFont val="Calibri"/>
        <family val="2"/>
        <scheme val="minor"/>
      </rPr>
      <t xml:space="preserve"> là bao nhiêu?</t>
    </r>
  </si>
  <si>
    <r>
      <t xml:space="preserve">Tỷ lệ phần trăm giữa </t>
    </r>
    <r>
      <rPr>
        <b/>
        <sz val="12"/>
        <color indexed="53"/>
        <rFont val="Calibri"/>
        <family val="2"/>
        <scheme val="minor"/>
      </rPr>
      <t>XuatKho</t>
    </r>
    <r>
      <rPr>
        <sz val="12"/>
        <rFont val="Calibri"/>
        <family val="2"/>
        <scheme val="minor"/>
      </rPr>
      <t xml:space="preserve"> và</t>
    </r>
    <r>
      <rPr>
        <b/>
        <sz val="12"/>
        <color indexed="53"/>
        <rFont val="Calibri"/>
        <family val="2"/>
        <scheme val="minor"/>
      </rPr>
      <t xml:space="preserve"> NhapKho</t>
    </r>
    <r>
      <rPr>
        <sz val="12"/>
        <rFont val="Calibri"/>
        <family val="2"/>
        <scheme val="minor"/>
      </rPr>
      <t xml:space="preserve"> của mặt hàng </t>
    </r>
    <r>
      <rPr>
        <b/>
        <sz val="12"/>
        <color indexed="12"/>
        <rFont val="Calibri"/>
        <family val="2"/>
        <scheme val="minor"/>
      </rPr>
      <t>Cá</t>
    </r>
    <r>
      <rPr>
        <sz val="12"/>
        <rFont val="Calibri"/>
        <family val="2"/>
        <scheme val="minor"/>
      </rPr>
      <t xml:space="preserve"> là bao nhiêu?</t>
    </r>
  </si>
  <si>
    <r>
      <t xml:space="preserve">Tổng </t>
    </r>
    <r>
      <rPr>
        <b/>
        <sz val="12"/>
        <color indexed="61"/>
        <rFont val="Calibri"/>
        <family val="2"/>
        <scheme val="minor"/>
      </rPr>
      <t>XuatKho</t>
    </r>
    <r>
      <rPr>
        <sz val="12"/>
        <rFont val="Calibri"/>
        <family val="2"/>
        <scheme val="minor"/>
      </rPr>
      <t xml:space="preserve"> của mặt hàng </t>
    </r>
    <r>
      <rPr>
        <b/>
        <sz val="12"/>
        <color indexed="61"/>
        <rFont val="Calibri"/>
        <family val="2"/>
        <scheme val="minor"/>
      </rPr>
      <t>Tôm Loai 1</t>
    </r>
    <r>
      <rPr>
        <sz val="12"/>
        <rFont val="Calibri"/>
        <family val="2"/>
        <scheme val="minor"/>
      </rPr>
      <t xml:space="preserve"> và</t>
    </r>
    <r>
      <rPr>
        <b/>
        <sz val="12"/>
        <color indexed="61"/>
        <rFont val="Calibri"/>
        <family val="2"/>
        <scheme val="minor"/>
      </rPr>
      <t xml:space="preserve"> Mực Loai 3</t>
    </r>
    <r>
      <rPr>
        <sz val="12"/>
        <rFont val="Calibri"/>
        <family val="2"/>
        <scheme val="minor"/>
      </rPr>
      <t xml:space="preserve"> là bao nhiêu?</t>
    </r>
  </si>
  <si>
    <r>
      <t xml:space="preserve">Tổng </t>
    </r>
    <r>
      <rPr>
        <b/>
        <sz val="12"/>
        <color indexed="10"/>
        <rFont val="Calibri"/>
        <family val="2"/>
        <scheme val="minor"/>
      </rPr>
      <t>NhapKho</t>
    </r>
    <r>
      <rPr>
        <sz val="12"/>
        <rFont val="Calibri"/>
        <family val="2"/>
        <scheme val="minor"/>
      </rPr>
      <t xml:space="preserve"> của </t>
    </r>
    <r>
      <rPr>
        <b/>
        <sz val="12"/>
        <color indexed="21"/>
        <rFont val="Calibri"/>
        <family val="2"/>
        <scheme val="minor"/>
      </rPr>
      <t>Nghêu</t>
    </r>
    <r>
      <rPr>
        <sz val="12"/>
        <rFont val="Calibri"/>
        <family val="2"/>
        <scheme val="minor"/>
      </rPr>
      <t xml:space="preserve"> và </t>
    </r>
    <r>
      <rPr>
        <b/>
        <sz val="12"/>
        <color indexed="21"/>
        <rFont val="Calibri"/>
        <family val="2"/>
        <scheme val="minor"/>
      </rPr>
      <t>Bào Ngư loại 2</t>
    </r>
    <r>
      <rPr>
        <sz val="12"/>
        <rFont val="Calibri"/>
        <family val="2"/>
        <scheme val="minor"/>
      </rPr>
      <t xml:space="preserve"> là bao nhiêu?</t>
    </r>
  </si>
  <si>
    <r>
      <t xml:space="preserve">Tỷ lệ phần trăm </t>
    </r>
    <r>
      <rPr>
        <b/>
        <sz val="12"/>
        <color indexed="10"/>
        <rFont val="Calibri"/>
        <family val="2"/>
        <scheme val="minor"/>
      </rPr>
      <t>TonKho</t>
    </r>
    <r>
      <rPr>
        <sz val="12"/>
        <rFont val="Calibri"/>
        <family val="2"/>
        <scheme val="minor"/>
      </rPr>
      <t xml:space="preserve"> giữa mặt hàng </t>
    </r>
    <r>
      <rPr>
        <b/>
        <sz val="12"/>
        <color indexed="10"/>
        <rFont val="Calibri"/>
        <family val="2"/>
        <scheme val="minor"/>
      </rPr>
      <t>Mực</t>
    </r>
    <r>
      <rPr>
        <sz val="12"/>
        <rFont val="Calibri"/>
        <family val="2"/>
        <scheme val="minor"/>
      </rPr>
      <t xml:space="preserve"> và </t>
    </r>
    <r>
      <rPr>
        <b/>
        <sz val="12"/>
        <color indexed="10"/>
        <rFont val="Calibri"/>
        <family val="2"/>
        <scheme val="minor"/>
      </rPr>
      <t>Cá</t>
    </r>
    <r>
      <rPr>
        <sz val="12"/>
        <rFont val="Calibri"/>
        <family val="2"/>
        <scheme val="minor"/>
      </rPr>
      <t xml:space="preserve"> là bao nhiêu?</t>
    </r>
  </si>
  <si>
    <r>
      <t xml:space="preserve">Giá trị </t>
    </r>
    <r>
      <rPr>
        <b/>
        <sz val="12"/>
        <color indexed="48"/>
        <rFont val="Calibri"/>
        <family val="2"/>
        <scheme val="minor"/>
      </rPr>
      <t>NhapKho</t>
    </r>
    <r>
      <rPr>
        <sz val="12"/>
        <rFont val="Calibri"/>
        <family val="2"/>
        <scheme val="minor"/>
      </rPr>
      <t xml:space="preserve"> nhỏ nhất của các mặt hàng có </t>
    </r>
    <r>
      <rPr>
        <b/>
        <sz val="12"/>
        <color indexed="48"/>
        <rFont val="Calibri"/>
        <family val="2"/>
        <scheme val="minor"/>
      </rPr>
      <t>TonKho &gt;=500</t>
    </r>
    <r>
      <rPr>
        <sz val="12"/>
        <rFont val="Calibri"/>
        <family val="2"/>
        <scheme val="minor"/>
      </rPr>
      <t xml:space="preserve"> là bao nhiêu?</t>
    </r>
  </si>
  <si>
    <r>
      <t xml:space="preserve">Tổng </t>
    </r>
    <r>
      <rPr>
        <b/>
        <sz val="12"/>
        <color indexed="53"/>
        <rFont val="Calibri"/>
        <family val="2"/>
        <scheme val="minor"/>
      </rPr>
      <t>TonKho</t>
    </r>
    <r>
      <rPr>
        <sz val="12"/>
        <rFont val="Calibri"/>
        <family val="2"/>
        <scheme val="minor"/>
      </rPr>
      <t xml:space="preserve"> của các mặt hàng có </t>
    </r>
    <r>
      <rPr>
        <b/>
        <sz val="12"/>
        <color indexed="53"/>
        <rFont val="Calibri"/>
        <family val="2"/>
        <scheme val="minor"/>
      </rPr>
      <t xml:space="preserve">NhapKho &lt;500 </t>
    </r>
    <r>
      <rPr>
        <sz val="12"/>
        <rFont val="Calibri"/>
        <family val="2"/>
        <scheme val="minor"/>
      </rPr>
      <t xml:space="preserve">hoặc </t>
    </r>
    <r>
      <rPr>
        <b/>
        <sz val="12"/>
        <color indexed="53"/>
        <rFont val="Calibri"/>
        <family val="2"/>
        <scheme val="minor"/>
      </rPr>
      <t>XuatKho &gt;=200</t>
    </r>
    <r>
      <rPr>
        <sz val="12"/>
        <rFont val="Calibri"/>
        <family val="2"/>
        <scheme val="minor"/>
      </rPr>
      <t xml:space="preserve"> là bao nhiêu?</t>
    </r>
  </si>
  <si>
    <r>
      <t xml:space="preserve">Giá trị </t>
    </r>
    <r>
      <rPr>
        <b/>
        <sz val="12"/>
        <color indexed="20"/>
        <rFont val="Calibri"/>
        <family val="2"/>
        <scheme val="minor"/>
      </rPr>
      <t>NhapKho</t>
    </r>
    <r>
      <rPr>
        <sz val="12"/>
        <rFont val="Calibri"/>
        <family val="2"/>
        <scheme val="minor"/>
      </rPr>
      <t xml:space="preserve"> nhỏ nhất trong </t>
    </r>
    <r>
      <rPr>
        <b/>
        <sz val="12"/>
        <color indexed="10"/>
        <rFont val="Calibri"/>
        <family val="2"/>
        <scheme val="minor"/>
      </rPr>
      <t>tháng 7</t>
    </r>
    <r>
      <rPr>
        <sz val="12"/>
        <rFont val="Calibri"/>
        <family val="2"/>
        <scheme val="minor"/>
      </rPr>
      <t xml:space="preserve"> là bao nhiêu? </t>
    </r>
  </si>
  <si>
    <r>
      <t xml:space="preserve">Tổng </t>
    </r>
    <r>
      <rPr>
        <b/>
        <sz val="12"/>
        <color indexed="53"/>
        <rFont val="Calibri"/>
        <family val="2"/>
        <scheme val="minor"/>
      </rPr>
      <t>XuatKho</t>
    </r>
    <r>
      <rPr>
        <sz val="12"/>
        <rFont val="Calibri"/>
        <family val="2"/>
        <scheme val="minor"/>
      </rPr>
      <t xml:space="preserve"> của các mặt hàng </t>
    </r>
    <r>
      <rPr>
        <b/>
        <sz val="12"/>
        <color indexed="18"/>
        <rFont val="Calibri"/>
        <family val="2"/>
        <scheme val="minor"/>
      </rPr>
      <t>Loai 1</t>
    </r>
    <r>
      <rPr>
        <sz val="12"/>
        <rFont val="Calibri"/>
        <family val="2"/>
        <scheme val="minor"/>
      </rPr>
      <t xml:space="preserve"> trong </t>
    </r>
    <r>
      <rPr>
        <b/>
        <sz val="12"/>
        <color indexed="61"/>
        <rFont val="Calibri"/>
        <family val="2"/>
        <scheme val="minor"/>
      </rPr>
      <t>tháng 10</t>
    </r>
    <r>
      <rPr>
        <sz val="12"/>
        <rFont val="Calibri"/>
        <family val="2"/>
        <scheme val="minor"/>
      </rPr>
      <t xml:space="preserve"> là bao nhiêu?</t>
    </r>
  </si>
  <si>
    <r>
      <t xml:space="preserve">Giá trị </t>
    </r>
    <r>
      <rPr>
        <b/>
        <sz val="12"/>
        <color indexed="12"/>
        <rFont val="Calibri"/>
        <family val="2"/>
        <scheme val="minor"/>
      </rPr>
      <t>TonKho</t>
    </r>
    <r>
      <rPr>
        <sz val="12"/>
        <rFont val="Calibri"/>
        <family val="2"/>
        <scheme val="minor"/>
      </rPr>
      <t xml:space="preserve"> lớn nhất từ </t>
    </r>
    <r>
      <rPr>
        <b/>
        <sz val="12"/>
        <color indexed="10"/>
        <rFont val="Calibri"/>
        <family val="2"/>
        <scheme val="minor"/>
      </rPr>
      <t>ngày 1 đến ngày 15</t>
    </r>
    <r>
      <rPr>
        <sz val="12"/>
        <rFont val="Calibri"/>
        <family val="2"/>
        <scheme val="minor"/>
      </rPr>
      <t xml:space="preserve"> là bao nhiêu?</t>
    </r>
  </si>
  <si>
    <r>
      <t xml:space="preserve">Tổng </t>
    </r>
    <r>
      <rPr>
        <b/>
        <sz val="12"/>
        <color indexed="21"/>
        <rFont val="Calibri"/>
        <family val="2"/>
        <scheme val="minor"/>
      </rPr>
      <t>NhapKho</t>
    </r>
    <r>
      <rPr>
        <sz val="12"/>
        <rFont val="Calibri"/>
        <family val="2"/>
        <scheme val="minor"/>
      </rPr>
      <t xml:space="preserve"> của </t>
    </r>
    <r>
      <rPr>
        <b/>
        <sz val="12"/>
        <color indexed="58"/>
        <rFont val="Calibri"/>
        <family val="2"/>
        <scheme val="minor"/>
      </rPr>
      <t>Quý 4</t>
    </r>
    <r>
      <rPr>
        <sz val="12"/>
        <rFont val="Calibri"/>
        <family val="2"/>
        <scheme val="minor"/>
      </rPr>
      <t xml:space="preserve"> là bao nhiêu? (</t>
    </r>
    <r>
      <rPr>
        <b/>
        <sz val="12"/>
        <color indexed="10"/>
        <rFont val="Calibri"/>
        <family val="2"/>
        <scheme val="minor"/>
      </rPr>
      <t>Quý 4</t>
    </r>
    <r>
      <rPr>
        <sz val="12"/>
        <rFont val="Calibri"/>
        <family val="2"/>
        <scheme val="minor"/>
      </rPr>
      <t xml:space="preserve"> gồm các tháng </t>
    </r>
    <r>
      <rPr>
        <b/>
        <sz val="12"/>
        <color indexed="58"/>
        <rFont val="Calibri"/>
        <family val="2"/>
        <scheme val="minor"/>
      </rPr>
      <t>10</t>
    </r>
    <r>
      <rPr>
        <sz val="12"/>
        <rFont val="Calibri"/>
        <family val="2"/>
        <scheme val="minor"/>
      </rPr>
      <t>,</t>
    </r>
    <r>
      <rPr>
        <b/>
        <sz val="12"/>
        <color indexed="58"/>
        <rFont val="Calibri"/>
        <family val="2"/>
        <scheme val="minor"/>
      </rPr>
      <t>11</t>
    </r>
    <r>
      <rPr>
        <sz val="12"/>
        <rFont val="Calibri"/>
        <family val="2"/>
        <scheme val="minor"/>
      </rPr>
      <t xml:space="preserve"> và </t>
    </r>
    <r>
      <rPr>
        <b/>
        <sz val="12"/>
        <color indexed="58"/>
        <rFont val="Calibri"/>
        <family val="2"/>
        <scheme val="minor"/>
      </rPr>
      <t>12</t>
    </r>
    <r>
      <rPr>
        <sz val="12"/>
        <rFont val="Calibri"/>
        <family val="2"/>
        <scheme val="minor"/>
      </rPr>
      <t>)</t>
    </r>
  </si>
  <si>
    <r>
      <t xml:space="preserve">Tổng </t>
    </r>
    <r>
      <rPr>
        <b/>
        <sz val="12"/>
        <color indexed="60"/>
        <rFont val="Calibri"/>
        <family val="2"/>
        <scheme val="minor"/>
      </rPr>
      <t>NhapKho</t>
    </r>
    <r>
      <rPr>
        <sz val="12"/>
        <rFont val="Calibri"/>
        <family val="2"/>
        <scheme val="minor"/>
      </rPr>
      <t xml:space="preserve"> và </t>
    </r>
    <r>
      <rPr>
        <b/>
        <sz val="12"/>
        <color indexed="48"/>
        <rFont val="Calibri"/>
        <family val="2"/>
        <scheme val="minor"/>
      </rPr>
      <t>XuatKho</t>
    </r>
    <r>
      <rPr>
        <sz val="12"/>
        <rFont val="Calibri"/>
        <family val="2"/>
        <scheme val="minor"/>
      </rPr>
      <t xml:space="preserve"> của các mặt hàng trong ngày </t>
    </r>
    <r>
      <rPr>
        <b/>
        <sz val="12"/>
        <color indexed="58"/>
        <rFont val="Calibri"/>
        <family val="2"/>
        <scheme val="minor"/>
      </rPr>
      <t xml:space="preserve">Thứ Bảy </t>
    </r>
    <r>
      <rPr>
        <sz val="12"/>
        <rFont val="Calibri"/>
        <family val="2"/>
        <scheme val="minor"/>
      </rPr>
      <t xml:space="preserve">và </t>
    </r>
    <r>
      <rPr>
        <b/>
        <sz val="12"/>
        <color indexed="62"/>
        <rFont val="Calibri"/>
        <family val="2"/>
        <scheme val="minor"/>
      </rPr>
      <t xml:space="preserve">Chủ Nhật </t>
    </r>
    <r>
      <rPr>
        <sz val="12"/>
        <rFont val="Calibri"/>
        <family val="2"/>
        <scheme val="minor"/>
      </rPr>
      <t>là bao nhiêu?</t>
    </r>
  </si>
  <si>
    <t>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</si>
</sst>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.VnTime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2"/>
      <color indexed="12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i/>
      <u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indexed="16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4"/>
      <color indexed="61"/>
      <name val="Calibri"/>
      <family val="2"/>
      <scheme val="minor"/>
    </font>
    <font>
      <sz val="12"/>
      <color indexed="6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53"/>
      <name val="Calibri"/>
      <family val="2"/>
      <scheme val="minor"/>
    </font>
    <font>
      <b/>
      <sz val="12"/>
      <color indexed="21"/>
      <name val="Calibri"/>
      <family val="2"/>
      <scheme val="minor"/>
    </font>
    <font>
      <b/>
      <sz val="12"/>
      <color indexed="48"/>
      <name val="Calibri"/>
      <family val="2"/>
      <scheme val="minor"/>
    </font>
    <font>
      <b/>
      <sz val="12"/>
      <color indexed="61"/>
      <name val="Calibri"/>
      <family val="2"/>
      <scheme val="minor"/>
    </font>
    <font>
      <b/>
      <sz val="12"/>
      <color indexed="20"/>
      <name val="Calibri"/>
      <family val="2"/>
      <scheme val="minor"/>
    </font>
    <font>
      <sz val="12"/>
      <color indexed="16"/>
      <name val="Calibri"/>
      <family val="2"/>
      <scheme val="minor"/>
    </font>
    <font>
      <b/>
      <sz val="12"/>
      <color indexed="58"/>
      <name val="Calibri"/>
      <family val="2"/>
      <scheme val="minor"/>
    </font>
    <font>
      <b/>
      <sz val="12"/>
      <color indexed="60"/>
      <name val="Calibri"/>
      <family val="2"/>
      <scheme val="minor"/>
    </font>
    <font>
      <b/>
      <sz val="12"/>
      <color indexed="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810C1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2" fillId="0" borderId="0"/>
    <xf numFmtId="9" fontId="6" fillId="0" borderId="0" applyFont="0" applyFill="0" applyBorder="0" applyAlignment="0" applyProtection="0"/>
  </cellStyleXfs>
  <cellXfs count="67">
    <xf numFmtId="0" fontId="0" fillId="0" borderId="0" xfId="0"/>
    <xf numFmtId="0" fontId="7" fillId="0" borderId="0" xfId="3" applyFont="1"/>
    <xf numFmtId="0" fontId="8" fillId="0" borderId="0" xfId="3" applyFont="1"/>
    <xf numFmtId="0" fontId="6" fillId="0" borderId="0" xfId="0" applyFont="1"/>
    <xf numFmtId="0" fontId="9" fillId="0" borderId="2" xfId="3" applyFont="1" applyBorder="1" applyAlignment="1">
      <alignment horizontal="left" vertical="center" wrapText="1"/>
    </xf>
    <xf numFmtId="0" fontId="10" fillId="0" borderId="2" xfId="3" applyFont="1" applyBorder="1" applyAlignment="1">
      <alignment horizontal="center"/>
    </xf>
    <xf numFmtId="0" fontId="9" fillId="0" borderId="2" xfId="3" applyFont="1" applyBorder="1" applyAlignment="1">
      <alignment horizontal="center"/>
    </xf>
    <xf numFmtId="0" fontId="9" fillId="0" borderId="2" xfId="3" applyFont="1" applyBorder="1"/>
    <xf numFmtId="164" fontId="10" fillId="0" borderId="2" xfId="1" applyNumberFormat="1" applyFont="1" applyBorder="1" applyAlignment="1">
      <alignment horizontal="center"/>
    </xf>
    <xf numFmtId="0" fontId="11" fillId="0" borderId="0" xfId="3" applyFont="1"/>
    <xf numFmtId="0" fontId="9" fillId="0" borderId="0" xfId="3" applyFont="1"/>
    <xf numFmtId="0" fontId="9" fillId="0" borderId="0" xfId="3" applyFont="1" applyAlignment="1">
      <alignment vertical="center" wrapText="1"/>
    </xf>
    <xf numFmtId="0" fontId="9" fillId="0" borderId="0" xfId="3" applyFont="1" applyBorder="1" applyAlignment="1">
      <alignment horizontal="left" vertical="center" wrapText="1"/>
    </xf>
    <xf numFmtId="0" fontId="10" fillId="0" borderId="0" xfId="3" applyFont="1" applyAlignment="1">
      <alignment horizontal="center"/>
    </xf>
    <xf numFmtId="164" fontId="10" fillId="0" borderId="0" xfId="1" applyNumberFormat="1" applyFont="1" applyAlignment="1"/>
    <xf numFmtId="0" fontId="9" fillId="0" borderId="1" xfId="3" applyFont="1" applyBorder="1"/>
    <xf numFmtId="0" fontId="7" fillId="0" borderId="0" xfId="6" applyFont="1"/>
    <xf numFmtId="0" fontId="12" fillId="0" borderId="0" xfId="6" applyFont="1"/>
    <xf numFmtId="0" fontId="8" fillId="0" borderId="0" xfId="4" applyFont="1"/>
    <xf numFmtId="0" fontId="13" fillId="0" borderId="0" xfId="6" applyFont="1"/>
    <xf numFmtId="0" fontId="12" fillId="0" borderId="2" xfId="6" applyFont="1" applyBorder="1"/>
    <xf numFmtId="0" fontId="9" fillId="0" borderId="2" xfId="6" applyFont="1" applyBorder="1"/>
    <xf numFmtId="164" fontId="10" fillId="0" borderId="2" xfId="2" applyNumberFormat="1" applyFont="1" applyBorder="1" applyAlignment="1">
      <alignment horizontal="center"/>
    </xf>
    <xf numFmtId="164" fontId="10" fillId="0" borderId="2" xfId="6" applyNumberFormat="1" applyFont="1" applyBorder="1" applyAlignment="1">
      <alignment horizontal="center"/>
    </xf>
    <xf numFmtId="0" fontId="10" fillId="0" borderId="2" xfId="6" applyFont="1" applyBorder="1" applyAlignment="1">
      <alignment horizontal="center"/>
    </xf>
    <xf numFmtId="0" fontId="12" fillId="0" borderId="0" xfId="6" quotePrefix="1" applyFont="1"/>
    <xf numFmtId="0" fontId="9" fillId="0" borderId="0" xfId="5" applyFont="1" applyAlignment="1">
      <alignment vertical="center"/>
    </xf>
    <xf numFmtId="0" fontId="15" fillId="3" borderId="2" xfId="5" applyFont="1" applyFill="1" applyBorder="1" applyAlignment="1">
      <alignment horizontal="center" vertical="center"/>
    </xf>
    <xf numFmtId="0" fontId="7" fillId="0" borderId="0" xfId="5" applyFont="1" applyBorder="1" applyAlignment="1">
      <alignment horizontal="center" vertical="center"/>
    </xf>
    <xf numFmtId="14" fontId="9" fillId="0" borderId="2" xfId="5" applyNumberFormat="1" applyFont="1" applyBorder="1" applyAlignment="1">
      <alignment horizontal="center" vertical="center"/>
    </xf>
    <xf numFmtId="0" fontId="9" fillId="0" borderId="2" xfId="5" applyFont="1" applyBorder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17" fillId="0" borderId="0" xfId="5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2" borderId="0" xfId="5" applyFont="1" applyFill="1" applyAlignment="1">
      <alignment vertical="center"/>
    </xf>
    <xf numFmtId="0" fontId="18" fillId="2" borderId="0" xfId="5" applyFont="1" applyFill="1" applyAlignment="1">
      <alignment vertical="center"/>
    </xf>
    <xf numFmtId="0" fontId="9" fillId="2" borderId="0" xfId="5" applyFont="1" applyFill="1" applyAlignment="1">
      <alignment vertical="center"/>
    </xf>
    <xf numFmtId="0" fontId="9" fillId="0" borderId="0" xfId="5" applyFont="1" applyFill="1" applyAlignment="1">
      <alignment vertical="center"/>
    </xf>
    <xf numFmtId="0" fontId="7" fillId="0" borderId="0" xfId="5" applyFont="1" applyAlignment="1">
      <alignment vertical="center"/>
    </xf>
    <xf numFmtId="0" fontId="7" fillId="0" borderId="0" xfId="5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5" applyFont="1" applyAlignment="1">
      <alignment horizontal="center" vertical="center"/>
    </xf>
    <xf numFmtId="0" fontId="21" fillId="0" borderId="0" xfId="5" applyFont="1" applyAlignment="1">
      <alignment horizontal="center" vertical="center"/>
    </xf>
    <xf numFmtId="0" fontId="9" fillId="0" borderId="0" xfId="5" applyFont="1" applyFill="1" applyBorder="1" applyAlignment="1">
      <alignment vertical="center"/>
    </xf>
    <xf numFmtId="0" fontId="9" fillId="0" borderId="0" xfId="5" applyFont="1" applyFill="1" applyBorder="1" applyAlignment="1">
      <alignment horizontal="center" vertical="center"/>
    </xf>
    <xf numFmtId="10" fontId="20" fillId="0" borderId="0" xfId="5" applyNumberFormat="1" applyFont="1" applyAlignment="1">
      <alignment horizontal="center" vertical="center"/>
    </xf>
    <xf numFmtId="0" fontId="7" fillId="0" borderId="0" xfId="5" applyFont="1" applyFill="1" applyBorder="1" applyAlignment="1">
      <alignment horizontal="center" vertical="center"/>
    </xf>
    <xf numFmtId="0" fontId="20" fillId="0" borderId="0" xfId="5" applyFont="1" applyFill="1" applyAlignment="1">
      <alignment horizontal="center" vertical="center"/>
    </xf>
    <xf numFmtId="0" fontId="9" fillId="0" borderId="0" xfId="5" applyNumberFormat="1" applyFont="1" applyFill="1" applyBorder="1" applyAlignment="1">
      <alignment horizontal="center" vertical="center"/>
    </xf>
    <xf numFmtId="0" fontId="27" fillId="0" borderId="0" xfId="5" applyFont="1" applyBorder="1" applyAlignment="1">
      <alignment horizontal="center" vertical="center"/>
    </xf>
    <xf numFmtId="0" fontId="27" fillId="0" borderId="0" xfId="5" applyFont="1" applyFill="1" applyBorder="1" applyAlignment="1">
      <alignment vertical="center"/>
    </xf>
    <xf numFmtId="0" fontId="27" fillId="0" borderId="0" xfId="5" applyFont="1" applyFill="1" applyBorder="1" applyAlignment="1">
      <alignment horizontal="center" vertical="center"/>
    </xf>
    <xf numFmtId="0" fontId="20" fillId="0" borderId="0" xfId="5" applyFont="1" applyAlignment="1">
      <alignment vertical="center"/>
    </xf>
    <xf numFmtId="0" fontId="9" fillId="0" borderId="0" xfId="5" applyFont="1" applyAlignment="1">
      <alignment horizontal="center" vertical="center"/>
    </xf>
    <xf numFmtId="0" fontId="9" fillId="0" borderId="0" xfId="5" applyFont="1" applyBorder="1" applyAlignment="1">
      <alignment horizontal="center" vertical="center"/>
    </xf>
    <xf numFmtId="0" fontId="9" fillId="0" borderId="0" xfId="5" applyFont="1" applyBorder="1" applyAlignment="1">
      <alignment vertical="center"/>
    </xf>
    <xf numFmtId="164" fontId="10" fillId="0" borderId="0" xfId="6" applyNumberFormat="1" applyFont="1" applyFill="1" applyBorder="1" applyAlignment="1">
      <alignment horizontal="center"/>
    </xf>
    <xf numFmtId="0" fontId="0" fillId="0" borderId="0" xfId="0" applyFont="1" applyFill="1" applyBorder="1"/>
    <xf numFmtId="0" fontId="12" fillId="0" borderId="0" xfId="6" applyFont="1" applyFill="1" applyBorder="1" applyAlignment="1">
      <alignment horizontal="center"/>
    </xf>
    <xf numFmtId="0" fontId="6" fillId="0" borderId="0" xfId="0" applyFont="1" applyBorder="1"/>
    <xf numFmtId="10" fontId="21" fillId="0" borderId="0" xfId="7" applyNumberFormat="1" applyFont="1" applyAlignment="1">
      <alignment horizontal="center" vertical="center"/>
    </xf>
    <xf numFmtId="0" fontId="14" fillId="0" borderId="0" xfId="5" applyFont="1" applyAlignment="1">
      <alignment horizontal="center" vertical="center"/>
    </xf>
    <xf numFmtId="0" fontId="19" fillId="0" borderId="0" xfId="5" applyFont="1" applyAlignment="1">
      <alignment horizontal="center" vertical="center"/>
    </xf>
    <xf numFmtId="0" fontId="21" fillId="0" borderId="0" xfId="5" applyFont="1" applyFill="1" applyAlignment="1">
      <alignment horizontal="center" vertical="center"/>
    </xf>
    <xf numFmtId="14" fontId="9" fillId="0" borderId="0" xfId="5" applyNumberFormat="1" applyFont="1" applyAlignment="1">
      <alignment vertical="center"/>
    </xf>
    <xf numFmtId="0" fontId="9" fillId="0" borderId="0" xfId="5" applyNumberFormat="1" applyFont="1" applyAlignment="1">
      <alignment vertical="center"/>
    </xf>
    <xf numFmtId="0" fontId="9" fillId="0" borderId="2" xfId="5" applyNumberFormat="1" applyFont="1" applyBorder="1" applyAlignment="1">
      <alignment horizontal="center" vertical="center"/>
    </xf>
  </cellXfs>
  <cellStyles count="8">
    <cellStyle name="Comma 8" xfId="1" xr:uid="{00000000-0005-0000-0000-000000000000}"/>
    <cellStyle name="Comma 9" xfId="2" xr:uid="{00000000-0005-0000-0000-000001000000}"/>
    <cellStyle name="Normal" xfId="0" builtinId="0"/>
    <cellStyle name="Normal 8" xfId="3" xr:uid="{00000000-0005-0000-0000-000003000000}"/>
    <cellStyle name="Normal 9" xfId="4" xr:uid="{00000000-0005-0000-0000-000004000000}"/>
    <cellStyle name="Normal_BAITAP" xfId="5" xr:uid="{00000000-0005-0000-0000-000005000000}"/>
    <cellStyle name="Normal_DE_15 8" xfId="6" xr:uid="{00000000-0005-0000-0000-000006000000}"/>
    <cellStyle name="Percent" xfId="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E23" sqref="E23"/>
    </sheetView>
  </sheetViews>
  <sheetFormatPr defaultRowHeight="15" x14ac:dyDescent="0.25"/>
  <cols>
    <col min="1" max="2" width="9.140625" style="3"/>
    <col min="3" max="3" width="15.140625" style="3" customWidth="1"/>
    <col min="4" max="4" width="15" style="3" customWidth="1"/>
    <col min="5" max="5" width="10.5703125" style="3" customWidth="1"/>
    <col min="6" max="6" width="11.42578125" style="3" customWidth="1"/>
    <col min="7" max="16384" width="9.140625" style="3"/>
  </cols>
  <sheetData>
    <row r="1" spans="1:6" ht="15.75" x14ac:dyDescent="0.25">
      <c r="A1" s="1" t="s">
        <v>9</v>
      </c>
      <c r="B1" s="2"/>
      <c r="C1" s="2"/>
      <c r="D1" s="2"/>
      <c r="E1" s="2"/>
      <c r="F1" s="2"/>
    </row>
    <row r="2" spans="1:6" ht="15.75" x14ac:dyDescent="0.25">
      <c r="A2" s="1"/>
      <c r="B2" s="2"/>
      <c r="C2" s="2"/>
      <c r="D2" s="2"/>
      <c r="E2" s="2"/>
      <c r="F2" s="2"/>
    </row>
    <row r="3" spans="1:6" ht="47.25" x14ac:dyDescent="0.25">
      <c r="A3" s="4" t="s">
        <v>0</v>
      </c>
      <c r="B3" s="4" t="s">
        <v>13</v>
      </c>
      <c r="C3" s="4" t="s">
        <v>14</v>
      </c>
      <c r="D3" s="4" t="s">
        <v>15</v>
      </c>
      <c r="E3" s="4" t="s">
        <v>16</v>
      </c>
      <c r="F3" s="2"/>
    </row>
    <row r="4" spans="1:6" ht="15.75" x14ac:dyDescent="0.25">
      <c r="A4" s="5">
        <v>1</v>
      </c>
      <c r="B4" s="6" t="s">
        <v>8</v>
      </c>
      <c r="C4" s="7">
        <v>1400000</v>
      </c>
      <c r="D4" s="6" t="s">
        <v>10</v>
      </c>
      <c r="E4" s="8">
        <f>IF(D4="USD",C4/14000,IF(D4="DM",C4/10000,C4/6000))</f>
        <v>100</v>
      </c>
      <c r="F4" s="2"/>
    </row>
    <row r="5" spans="1:6" ht="15.75" x14ac:dyDescent="0.25">
      <c r="A5" s="5">
        <v>2</v>
      </c>
      <c r="B5" s="6" t="s">
        <v>4</v>
      </c>
      <c r="C5" s="7">
        <v>15000000</v>
      </c>
      <c r="D5" s="6" t="s">
        <v>11</v>
      </c>
      <c r="E5" s="8">
        <f t="shared" ref="E5:E10" si="0">IF(D5="USD",C5/14000,IF(D5="DM",C5/10000,C5/6000))</f>
        <v>1500</v>
      </c>
      <c r="F5" s="2"/>
    </row>
    <row r="6" spans="1:6" ht="15.75" x14ac:dyDescent="0.25">
      <c r="A6" s="5">
        <v>3</v>
      </c>
      <c r="B6" s="6" t="s">
        <v>4</v>
      </c>
      <c r="C6" s="7">
        <v>18000000</v>
      </c>
      <c r="D6" s="6" t="s">
        <v>12</v>
      </c>
      <c r="E6" s="8">
        <f t="shared" si="0"/>
        <v>3000</v>
      </c>
      <c r="F6" s="2"/>
    </row>
    <row r="7" spans="1:6" ht="15.75" x14ac:dyDescent="0.25">
      <c r="A7" s="5">
        <v>4</v>
      </c>
      <c r="B7" s="6" t="s">
        <v>8</v>
      </c>
      <c r="C7" s="7">
        <v>10000000</v>
      </c>
      <c r="D7" s="6" t="s">
        <v>11</v>
      </c>
      <c r="E7" s="8">
        <f t="shared" si="0"/>
        <v>1000</v>
      </c>
      <c r="F7" s="2"/>
    </row>
    <row r="8" spans="1:6" ht="15.75" x14ac:dyDescent="0.25">
      <c r="A8" s="5">
        <v>5</v>
      </c>
      <c r="B8" s="6" t="s">
        <v>8</v>
      </c>
      <c r="C8" s="7">
        <v>24000000</v>
      </c>
      <c r="D8" s="6" t="s">
        <v>12</v>
      </c>
      <c r="E8" s="8">
        <f t="shared" si="0"/>
        <v>4000</v>
      </c>
      <c r="F8" s="2"/>
    </row>
    <row r="9" spans="1:6" ht="15.75" x14ac:dyDescent="0.25">
      <c r="A9" s="5">
        <v>6</v>
      </c>
      <c r="B9" s="6" t="s">
        <v>4</v>
      </c>
      <c r="C9" s="7">
        <v>7000000</v>
      </c>
      <c r="D9" s="6" t="s">
        <v>10</v>
      </c>
      <c r="E9" s="8">
        <f t="shared" si="0"/>
        <v>500</v>
      </c>
      <c r="F9" s="2"/>
    </row>
    <row r="10" spans="1:6" ht="15.75" x14ac:dyDescent="0.25">
      <c r="A10" s="5">
        <v>7</v>
      </c>
      <c r="B10" s="6" t="s">
        <v>8</v>
      </c>
      <c r="C10" s="7">
        <v>5000000</v>
      </c>
      <c r="D10" s="6" t="s">
        <v>11</v>
      </c>
      <c r="E10" s="8">
        <f t="shared" si="0"/>
        <v>500</v>
      </c>
      <c r="F10" s="2"/>
    </row>
    <row r="12" spans="1:6" ht="15.75" x14ac:dyDescent="0.25">
      <c r="A12" s="2"/>
      <c r="B12" s="9" t="s">
        <v>5</v>
      </c>
      <c r="C12" s="10" t="s">
        <v>17</v>
      </c>
      <c r="D12" s="2"/>
      <c r="E12" s="2"/>
      <c r="F12" s="2"/>
    </row>
    <row r="13" spans="1:6" ht="15.75" x14ac:dyDescent="0.25">
      <c r="A13" s="2"/>
      <c r="B13" s="2"/>
      <c r="C13" s="10" t="s">
        <v>18</v>
      </c>
      <c r="D13" s="2"/>
      <c r="E13" s="2"/>
      <c r="F13" s="2"/>
    </row>
    <row r="15" spans="1:6" ht="31.5" x14ac:dyDescent="0.25">
      <c r="C15" s="11" t="s">
        <v>19</v>
      </c>
      <c r="D15" s="11" t="s">
        <v>20</v>
      </c>
      <c r="E15" s="11" t="s">
        <v>21</v>
      </c>
      <c r="F15" s="12" t="s">
        <v>16</v>
      </c>
    </row>
    <row r="16" spans="1:6" ht="15.75" x14ac:dyDescent="0.25">
      <c r="C16" s="10" t="s">
        <v>10</v>
      </c>
      <c r="D16" s="10" t="s">
        <v>4</v>
      </c>
      <c r="E16" s="13">
        <f>COUNTIFS($B$4:$B$10,D16,$D$4:$D$10,C16)</f>
        <v>1</v>
      </c>
      <c r="F16" s="14">
        <f>SUMIFS($E$4:$E$10,$B$4:$B$10,D16,$D$4:$D$10,C16)</f>
        <v>500</v>
      </c>
    </row>
    <row r="17" spans="3:6" ht="15.75" x14ac:dyDescent="0.25">
      <c r="C17" s="15"/>
      <c r="D17" s="15" t="s">
        <v>8</v>
      </c>
      <c r="E17" s="13">
        <f>COUNTIFS($B$4:$B$10,D17,$D$4:$D$10,C16)</f>
        <v>1</v>
      </c>
      <c r="F17" s="14">
        <f>SUMIFS($E$4:$E$10,$B$4:$B$10,D17,$D$4:$D$10,C16)</f>
        <v>100</v>
      </c>
    </row>
    <row r="18" spans="3:6" ht="15.75" x14ac:dyDescent="0.25">
      <c r="C18" s="10" t="s">
        <v>12</v>
      </c>
      <c r="D18" s="10" t="s">
        <v>4</v>
      </c>
      <c r="E18" s="13">
        <f t="shared" ref="E18:E20" si="1">COUNTIFS($B$4:$B$10,D18,$D$4:$D$10,C18)</f>
        <v>1</v>
      </c>
      <c r="F18" s="14">
        <f t="shared" ref="F18:F20" si="2">SUMIFS($E$4:$E$10,$B$4:$B$10,D18,$D$4:$D$10,C18)</f>
        <v>3000</v>
      </c>
    </row>
    <row r="19" spans="3:6" ht="15.75" x14ac:dyDescent="0.25">
      <c r="C19" s="15"/>
      <c r="D19" s="15" t="s">
        <v>8</v>
      </c>
      <c r="E19" s="13">
        <f>COUNTIFS($B$4:$B$10,D19,$D$4:$D$10,C16)</f>
        <v>1</v>
      </c>
      <c r="F19" s="14">
        <f>SUMIFS($E$4:$E$10,$B$4:$B$10,D19,$D$4:$D$10,C18)</f>
        <v>4000</v>
      </c>
    </row>
    <row r="20" spans="3:6" ht="15.75" x14ac:dyDescent="0.25">
      <c r="C20" s="10" t="s">
        <v>11</v>
      </c>
      <c r="D20" s="10" t="s">
        <v>4</v>
      </c>
      <c r="E20" s="13">
        <f t="shared" si="1"/>
        <v>1</v>
      </c>
      <c r="F20" s="14">
        <f t="shared" si="2"/>
        <v>1500</v>
      </c>
    </row>
    <row r="21" spans="3:6" ht="15.75" x14ac:dyDescent="0.25">
      <c r="C21" s="15"/>
      <c r="D21" s="10" t="s">
        <v>8</v>
      </c>
      <c r="E21" s="13">
        <f>COUNTIFS($B$4:$B$10,D21,$D$4:$D$10,C20)</f>
        <v>2</v>
      </c>
      <c r="F21" s="14">
        <f>SUMIFS($E$4:$E$10,$B$4:$B$10,D21,$D$4:$D$10,C20)</f>
        <v>1500</v>
      </c>
    </row>
  </sheetData>
  <pageMargins left="0.7" right="0.7" top="0.75" bottom="0.75" header="0.3" footer="0.3"/>
  <pageSetup orientation="portrait" r:id="rId1"/>
  <ignoredErrors>
    <ignoredError sqref="E19:F19 E17:F17 F18 F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I12" sqref="I12"/>
    </sheetView>
  </sheetViews>
  <sheetFormatPr defaultRowHeight="15" x14ac:dyDescent="0.25"/>
  <cols>
    <col min="1" max="3" width="9.140625" style="3"/>
    <col min="4" max="6" width="11.140625" style="3" customWidth="1"/>
    <col min="7" max="7" width="15" style="3" customWidth="1"/>
    <col min="8" max="8" width="15.5703125" style="3" customWidth="1"/>
    <col min="9" max="9" width="11.140625" style="3" customWidth="1"/>
    <col min="10" max="10" width="9.140625" style="3"/>
    <col min="11" max="11" width="19.85546875" style="3" customWidth="1"/>
    <col min="12" max="16384" width="9.140625" style="3"/>
  </cols>
  <sheetData>
    <row r="1" spans="1:11" ht="15.75" x14ac:dyDescent="0.25">
      <c r="A1" s="16" t="s">
        <v>9</v>
      </c>
      <c r="B1" s="17"/>
      <c r="C1" s="18"/>
      <c r="D1" s="18"/>
      <c r="E1" s="18"/>
      <c r="F1" s="18"/>
      <c r="G1" s="18"/>
      <c r="H1" s="18"/>
    </row>
    <row r="2" spans="1:11" ht="15.75" x14ac:dyDescent="0.25">
      <c r="A2" s="16"/>
      <c r="B2" s="17"/>
      <c r="C2" s="18"/>
      <c r="D2" s="18"/>
      <c r="E2" s="18"/>
      <c r="F2" s="18"/>
      <c r="G2" s="18"/>
      <c r="H2" s="18"/>
    </row>
    <row r="3" spans="1:11" ht="15.75" x14ac:dyDescent="0.25">
      <c r="A3" s="19" t="s">
        <v>31</v>
      </c>
      <c r="B3" s="16"/>
      <c r="C3" s="18"/>
      <c r="D3" s="18"/>
      <c r="E3" s="18"/>
      <c r="F3" s="18"/>
      <c r="G3" s="18"/>
      <c r="H3" s="18"/>
      <c r="J3" s="59"/>
    </row>
    <row r="4" spans="1:11" x14ac:dyDescent="0.25">
      <c r="A4" s="20" t="s">
        <v>0</v>
      </c>
      <c r="B4" s="20" t="s">
        <v>1</v>
      </c>
      <c r="C4" s="20" t="s">
        <v>32</v>
      </c>
      <c r="D4" s="20" t="s">
        <v>33</v>
      </c>
      <c r="E4" s="20" t="s">
        <v>34</v>
      </c>
      <c r="F4" s="20" t="s">
        <v>35</v>
      </c>
      <c r="G4" s="20" t="s">
        <v>36</v>
      </c>
      <c r="H4" s="20" t="s">
        <v>37</v>
      </c>
      <c r="J4" s="58"/>
      <c r="K4" s="58"/>
    </row>
    <row r="5" spans="1:11" ht="15.75" x14ac:dyDescent="0.25">
      <c r="A5" s="20">
        <v>1</v>
      </c>
      <c r="B5" s="21" t="s">
        <v>38</v>
      </c>
      <c r="C5" s="21" t="s">
        <v>39</v>
      </c>
      <c r="D5" s="21">
        <v>50000</v>
      </c>
      <c r="E5" s="21">
        <v>28</v>
      </c>
      <c r="F5" s="22">
        <f>IF(C5="GĐ",200000,IF(C5="PGĐ",150000,IF(C5="TP",100000,IF(C5="PP",80000,IF(C5="BV",30000,0)))))</f>
        <v>200000</v>
      </c>
      <c r="G5" s="22">
        <f>IF(E5&gt;25,D5*25+(E5-25)*2*D5,D5*E5)</f>
        <v>1550000</v>
      </c>
      <c r="H5" s="23">
        <f>G5+F5</f>
        <v>1750000</v>
      </c>
      <c r="J5" s="56"/>
    </row>
    <row r="6" spans="1:11" ht="15.75" x14ac:dyDescent="0.25">
      <c r="A6" s="24" t="s">
        <v>2</v>
      </c>
      <c r="B6" s="21" t="s">
        <v>6</v>
      </c>
      <c r="C6" s="21" t="s">
        <v>40</v>
      </c>
      <c r="D6" s="21">
        <v>40000</v>
      </c>
      <c r="E6" s="21">
        <v>25</v>
      </c>
      <c r="F6" s="22">
        <f t="shared" ref="F6:F14" si="0">IF(C6="GĐ",200000,IF(C6="PGĐ",150000,IF(C6="TP",100000,IF(C6="PP",80000,IF(C6="BV",30000,0)))))</f>
        <v>150000</v>
      </c>
      <c r="G6" s="22">
        <f t="shared" ref="G6:G14" si="1">IF(E6&gt;25,D6*25+(E6-25)*2*D6,D6*E6)</f>
        <v>1000000</v>
      </c>
      <c r="H6" s="23">
        <f t="shared" ref="H6:H14" si="2">G6+F6</f>
        <v>1150000</v>
      </c>
      <c r="J6" s="56"/>
    </row>
    <row r="7" spans="1:11" ht="15.75" x14ac:dyDescent="0.25">
      <c r="A7" s="24" t="s">
        <v>2</v>
      </c>
      <c r="B7" s="21" t="s">
        <v>41</v>
      </c>
      <c r="C7" s="21" t="s">
        <v>22</v>
      </c>
      <c r="D7" s="21">
        <v>35000</v>
      </c>
      <c r="E7" s="21">
        <v>27</v>
      </c>
      <c r="F7" s="22">
        <f t="shared" si="0"/>
        <v>100000</v>
      </c>
      <c r="G7" s="22">
        <f t="shared" si="1"/>
        <v>1015000</v>
      </c>
      <c r="H7" s="23">
        <f t="shared" si="2"/>
        <v>1115000</v>
      </c>
      <c r="J7" s="56"/>
    </row>
    <row r="8" spans="1:11" ht="15.75" x14ac:dyDescent="0.25">
      <c r="A8" s="24" t="s">
        <v>2</v>
      </c>
      <c r="B8" s="21" t="s">
        <v>3</v>
      </c>
      <c r="C8" s="21" t="s">
        <v>23</v>
      </c>
      <c r="D8" s="21">
        <v>30000</v>
      </c>
      <c r="E8" s="21">
        <v>24</v>
      </c>
      <c r="F8" s="22">
        <f t="shared" si="0"/>
        <v>80000</v>
      </c>
      <c r="G8" s="22">
        <f t="shared" si="1"/>
        <v>720000</v>
      </c>
      <c r="H8" s="23">
        <f t="shared" si="2"/>
        <v>800000</v>
      </c>
      <c r="J8" s="56"/>
      <c r="K8" s="57"/>
    </row>
    <row r="9" spans="1:11" ht="15.75" x14ac:dyDescent="0.25">
      <c r="A9" s="24" t="s">
        <v>2</v>
      </c>
      <c r="B9" s="21" t="s">
        <v>8</v>
      </c>
      <c r="C9" s="21" t="s">
        <v>24</v>
      </c>
      <c r="D9" s="21">
        <v>20000</v>
      </c>
      <c r="E9" s="21">
        <v>25</v>
      </c>
      <c r="F9" s="22">
        <f>IF(C9="GĐ",200000,IF(C9="PGĐ",150000,IF(C9="TP",100000,IF(C9="PP",80000,IF(C9="BV",30000,0)))))</f>
        <v>0</v>
      </c>
      <c r="G9" s="22">
        <f t="shared" si="1"/>
        <v>500000</v>
      </c>
      <c r="H9" s="23">
        <f t="shared" si="2"/>
        <v>500000</v>
      </c>
      <c r="J9" s="56"/>
      <c r="K9" s="57"/>
    </row>
    <row r="10" spans="1:11" ht="15.75" x14ac:dyDescent="0.25">
      <c r="A10" s="24" t="s">
        <v>2</v>
      </c>
      <c r="B10" s="21" t="s">
        <v>6</v>
      </c>
      <c r="C10" s="21" t="s">
        <v>24</v>
      </c>
      <c r="D10" s="21">
        <v>20000</v>
      </c>
      <c r="E10" s="21">
        <v>27</v>
      </c>
      <c r="F10" s="22">
        <f t="shared" si="0"/>
        <v>0</v>
      </c>
      <c r="G10" s="22">
        <f t="shared" si="1"/>
        <v>580000</v>
      </c>
      <c r="H10" s="23">
        <f t="shared" si="2"/>
        <v>580000</v>
      </c>
      <c r="J10" s="56"/>
      <c r="K10" s="57"/>
    </row>
    <row r="11" spans="1:11" ht="15.75" x14ac:dyDescent="0.25">
      <c r="A11" s="24" t="s">
        <v>2</v>
      </c>
      <c r="B11" s="21" t="s">
        <v>42</v>
      </c>
      <c r="C11" s="21" t="s">
        <v>22</v>
      </c>
      <c r="D11" s="21">
        <v>32000</v>
      </c>
      <c r="E11" s="21">
        <v>26</v>
      </c>
      <c r="F11" s="22">
        <f t="shared" si="0"/>
        <v>100000</v>
      </c>
      <c r="G11" s="22">
        <f t="shared" si="1"/>
        <v>864000</v>
      </c>
      <c r="H11" s="23">
        <f t="shared" si="2"/>
        <v>964000</v>
      </c>
    </row>
    <row r="12" spans="1:11" ht="15.75" x14ac:dyDescent="0.25">
      <c r="A12" s="24" t="s">
        <v>2</v>
      </c>
      <c r="B12" s="21" t="s">
        <v>43</v>
      </c>
      <c r="C12" s="20" t="s">
        <v>24</v>
      </c>
      <c r="D12" s="21">
        <v>20000</v>
      </c>
      <c r="E12" s="21">
        <v>25</v>
      </c>
      <c r="F12" s="22">
        <f>IF(C12="GĐ",200000,IF(C12="PGĐ",150000,IF(C12="TP",100000,IF(C12="PP",80000,IF(C12="BV",30000,0)))))</f>
        <v>0</v>
      </c>
      <c r="G12" s="22">
        <f t="shared" si="1"/>
        <v>500000</v>
      </c>
      <c r="H12" s="23">
        <f t="shared" si="2"/>
        <v>500000</v>
      </c>
    </row>
    <row r="13" spans="1:11" ht="15.75" x14ac:dyDescent="0.25">
      <c r="A13" s="24" t="s">
        <v>2</v>
      </c>
      <c r="B13" s="21" t="s">
        <v>7</v>
      </c>
      <c r="C13" s="21" t="s">
        <v>23</v>
      </c>
      <c r="D13" s="21">
        <v>28000</v>
      </c>
      <c r="E13" s="21">
        <v>23</v>
      </c>
      <c r="F13" s="22">
        <f t="shared" si="0"/>
        <v>80000</v>
      </c>
      <c r="G13" s="22">
        <f t="shared" si="1"/>
        <v>644000</v>
      </c>
      <c r="H13" s="23">
        <f t="shared" si="2"/>
        <v>724000</v>
      </c>
    </row>
    <row r="14" spans="1:11" ht="15.75" x14ac:dyDescent="0.25">
      <c r="A14" s="24" t="s">
        <v>2</v>
      </c>
      <c r="B14" s="21" t="s">
        <v>25</v>
      </c>
      <c r="C14" s="21" t="s">
        <v>26</v>
      </c>
      <c r="D14" s="21">
        <v>15000</v>
      </c>
      <c r="E14" s="21">
        <v>28</v>
      </c>
      <c r="F14" s="22">
        <f t="shared" si="0"/>
        <v>30000</v>
      </c>
      <c r="G14" s="22">
        <f t="shared" si="1"/>
        <v>465000</v>
      </c>
      <c r="H14" s="23">
        <f t="shared" si="2"/>
        <v>495000</v>
      </c>
    </row>
    <row r="16" spans="1:11" x14ac:dyDescent="0.25">
      <c r="A16" s="17"/>
      <c r="B16" s="19" t="s">
        <v>5</v>
      </c>
      <c r="C16" s="17" t="s">
        <v>44</v>
      </c>
      <c r="D16" s="17"/>
      <c r="E16" s="17"/>
      <c r="F16" s="17"/>
      <c r="G16" s="17"/>
      <c r="H16" s="17"/>
      <c r="I16" s="17"/>
    </row>
    <row r="17" spans="1:9" x14ac:dyDescent="0.25">
      <c r="A17" s="17"/>
      <c r="B17" s="17"/>
      <c r="C17" s="17"/>
      <c r="D17" s="17" t="s">
        <v>45</v>
      </c>
      <c r="E17" s="17"/>
      <c r="F17" s="17"/>
      <c r="G17" s="17"/>
      <c r="H17" s="17"/>
      <c r="I17" s="17"/>
    </row>
    <row r="18" spans="1:9" x14ac:dyDescent="0.25">
      <c r="A18" s="17"/>
      <c r="B18" s="17"/>
      <c r="C18" s="17"/>
      <c r="D18" s="17" t="s">
        <v>46</v>
      </c>
      <c r="E18" s="17"/>
      <c r="F18" s="17"/>
      <c r="G18" s="17"/>
      <c r="H18" s="17"/>
      <c r="I18" s="17"/>
    </row>
    <row r="19" spans="1:9" x14ac:dyDescent="0.25">
      <c r="A19" s="17"/>
      <c r="B19" s="17"/>
      <c r="C19" s="17"/>
      <c r="D19" s="17" t="s">
        <v>27</v>
      </c>
      <c r="E19" s="17"/>
      <c r="F19" s="17"/>
      <c r="G19" s="17"/>
      <c r="H19" s="17"/>
      <c r="I19" s="17"/>
    </row>
    <row r="20" spans="1:9" x14ac:dyDescent="0.25">
      <c r="A20" s="17"/>
      <c r="B20" s="17"/>
      <c r="C20" s="17"/>
      <c r="D20" s="17" t="s">
        <v>28</v>
      </c>
      <c r="E20" s="17"/>
      <c r="F20" s="17"/>
      <c r="G20" s="17"/>
      <c r="H20" s="17"/>
      <c r="I20" s="17"/>
    </row>
    <row r="21" spans="1:9" x14ac:dyDescent="0.25">
      <c r="A21" s="17"/>
      <c r="B21" s="17"/>
      <c r="C21" s="17"/>
      <c r="D21" s="17" t="s">
        <v>29</v>
      </c>
      <c r="E21" s="17"/>
      <c r="F21" s="17"/>
      <c r="G21" s="17"/>
      <c r="H21" s="17"/>
      <c r="I21" s="17"/>
    </row>
    <row r="22" spans="1:9" x14ac:dyDescent="0.25">
      <c r="A22" s="17"/>
      <c r="B22" s="17"/>
      <c r="C22" s="17"/>
      <c r="D22" s="17" t="s">
        <v>30</v>
      </c>
      <c r="E22" s="17"/>
      <c r="F22" s="17"/>
      <c r="G22" s="17"/>
      <c r="H22" s="17"/>
      <c r="I22" s="17"/>
    </row>
    <row r="23" spans="1:9" x14ac:dyDescent="0.25">
      <c r="A23" s="17"/>
      <c r="B23" s="17"/>
      <c r="C23" s="17" t="s">
        <v>47</v>
      </c>
      <c r="D23" s="17"/>
      <c r="E23" s="17"/>
      <c r="F23" s="17"/>
      <c r="G23" s="17"/>
      <c r="H23" s="17"/>
      <c r="I23" s="17"/>
    </row>
    <row r="24" spans="1:9" x14ac:dyDescent="0.25">
      <c r="A24" s="17"/>
      <c r="B24" s="17"/>
      <c r="C24" s="25" t="s">
        <v>48</v>
      </c>
      <c r="D24" s="17"/>
      <c r="E24" s="17"/>
      <c r="F24" s="17"/>
      <c r="G24" s="17"/>
      <c r="H24" s="17"/>
      <c r="I24" s="17"/>
    </row>
    <row r="25" spans="1:9" x14ac:dyDescent="0.25">
      <c r="A25" s="17"/>
      <c r="B25" s="17"/>
      <c r="C25" s="17" t="s">
        <v>49</v>
      </c>
      <c r="D25" s="17"/>
      <c r="E25" s="17"/>
      <c r="F25" s="17"/>
      <c r="G25" s="17"/>
      <c r="H25" s="17"/>
      <c r="I25" s="17"/>
    </row>
    <row r="26" spans="1:9" x14ac:dyDescent="0.25">
      <c r="A26" s="17"/>
      <c r="B26" s="17"/>
      <c r="C26" s="17" t="s">
        <v>50</v>
      </c>
      <c r="D26" s="17"/>
      <c r="E26" s="17"/>
      <c r="F26" s="17"/>
      <c r="G26" s="17"/>
      <c r="H26" s="17"/>
      <c r="I26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"/>
  <sheetViews>
    <sheetView tabSelected="1" topLeftCell="A14" workbookViewId="0">
      <selection activeCell="D37" sqref="D37"/>
    </sheetView>
  </sheetViews>
  <sheetFormatPr defaultColWidth="5.140625" defaultRowHeight="15.75" x14ac:dyDescent="0.25"/>
  <cols>
    <col min="1" max="1" width="5.140625" style="26" customWidth="1"/>
    <col min="2" max="2" width="13" style="26" customWidth="1"/>
    <col min="3" max="3" width="13" style="26" hidden="1" customWidth="1"/>
    <col min="4" max="4" width="11.85546875" style="26" customWidth="1"/>
    <col min="5" max="5" width="15.85546875" style="26" customWidth="1"/>
    <col min="6" max="6" width="10.85546875" style="26" customWidth="1"/>
    <col min="7" max="7" width="13.7109375" style="26" customWidth="1"/>
    <col min="8" max="8" width="12.5703125" style="26" customWidth="1"/>
    <col min="9" max="9" width="10.7109375" style="26" customWidth="1"/>
    <col min="10" max="10" width="16.5703125" style="26" customWidth="1"/>
    <col min="11" max="11" width="11.85546875" style="26" customWidth="1"/>
    <col min="12" max="12" width="5.28515625" style="26" customWidth="1"/>
    <col min="13" max="13" width="9.5703125" style="26" bestFit="1" customWidth="1"/>
    <col min="14" max="14" width="10.85546875" style="26" bestFit="1" customWidth="1"/>
    <col min="15" max="15" width="2.28515625" style="26" customWidth="1"/>
    <col min="16" max="16" width="9.5703125" style="26" bestFit="1" customWidth="1"/>
    <col min="17" max="17" width="10.85546875" style="26" bestFit="1" customWidth="1"/>
    <col min="18" max="18" width="10.7109375" style="26" customWidth="1"/>
    <col min="19" max="19" width="2.140625" style="26" customWidth="1"/>
    <col min="20" max="20" width="9.140625" style="26" customWidth="1"/>
    <col min="21" max="21" width="12.28515625" style="26" customWidth="1"/>
    <col min="22" max="22" width="10.5703125" style="26" customWidth="1"/>
    <col min="23" max="256" width="9.140625" style="26" customWidth="1"/>
    <col min="257" max="16384" width="5.140625" style="26"/>
  </cols>
  <sheetData>
    <row r="1" spans="1:13" x14ac:dyDescent="0.25">
      <c r="A1" s="16" t="s">
        <v>9</v>
      </c>
      <c r="B1" s="17"/>
      <c r="C1" s="17"/>
      <c r="D1" s="18"/>
      <c r="E1" s="18"/>
      <c r="F1" s="18"/>
      <c r="G1" s="18"/>
      <c r="H1" s="18"/>
      <c r="I1" s="18"/>
      <c r="J1" s="3"/>
    </row>
    <row r="2" spans="1:13" x14ac:dyDescent="0.25">
      <c r="A2" s="16"/>
      <c r="B2" s="17"/>
      <c r="C2" s="17"/>
      <c r="D2" s="18"/>
      <c r="E2" s="18"/>
      <c r="F2" s="18"/>
      <c r="G2" s="18"/>
      <c r="H2" s="18"/>
      <c r="I2" s="18"/>
      <c r="J2" s="3"/>
    </row>
    <row r="3" spans="1:13" ht="22.5" customHeight="1" x14ac:dyDescent="0.25">
      <c r="B3" s="61" t="s">
        <v>51</v>
      </c>
      <c r="C3" s="61"/>
      <c r="D3" s="61"/>
      <c r="E3" s="61"/>
      <c r="F3" s="61"/>
      <c r="G3" s="61"/>
      <c r="H3" s="61"/>
      <c r="I3" s="61"/>
    </row>
    <row r="4" spans="1:13" ht="21" customHeight="1" x14ac:dyDescent="0.25"/>
    <row r="5" spans="1:13" ht="23.25" customHeight="1" x14ac:dyDescent="0.25">
      <c r="B5" s="27" t="s">
        <v>52</v>
      </c>
      <c r="C5" s="27" t="s">
        <v>108</v>
      </c>
      <c r="D5" s="27" t="s">
        <v>53</v>
      </c>
      <c r="E5" s="27" t="s">
        <v>54</v>
      </c>
      <c r="F5" s="27" t="s">
        <v>55</v>
      </c>
      <c r="G5" s="27" t="s">
        <v>56</v>
      </c>
      <c r="H5" s="27" t="s">
        <v>57</v>
      </c>
      <c r="I5" s="27" t="s">
        <v>58</v>
      </c>
      <c r="K5" s="28"/>
    </row>
    <row r="6" spans="1:13" ht="23.25" customHeight="1" x14ac:dyDescent="0.25">
      <c r="B6" s="29">
        <v>40828</v>
      </c>
      <c r="C6" s="66">
        <f>MONTH(B6)</f>
        <v>10</v>
      </c>
      <c r="D6" s="30" t="s">
        <v>59</v>
      </c>
      <c r="E6" s="30" t="s">
        <v>60</v>
      </c>
      <c r="F6" s="30">
        <v>1</v>
      </c>
      <c r="G6" s="30">
        <v>871</v>
      </c>
      <c r="H6" s="30">
        <v>261</v>
      </c>
      <c r="I6" s="30">
        <f>G6-H6</f>
        <v>610</v>
      </c>
      <c r="J6" s="65"/>
      <c r="M6" s="64"/>
    </row>
    <row r="7" spans="1:13" ht="23.25" customHeight="1" x14ac:dyDescent="0.25">
      <c r="B7" s="29">
        <v>40728</v>
      </c>
      <c r="C7" s="66">
        <f t="shared" ref="C7:C15" si="0">MONTH(B7)</f>
        <v>7</v>
      </c>
      <c r="D7" s="30" t="s">
        <v>61</v>
      </c>
      <c r="E7" s="30" t="s">
        <v>62</v>
      </c>
      <c r="F7" s="30">
        <v>2</v>
      </c>
      <c r="G7" s="30">
        <v>851</v>
      </c>
      <c r="H7" s="30">
        <v>24</v>
      </c>
      <c r="I7" s="30">
        <f>G7-H7</f>
        <v>827</v>
      </c>
      <c r="J7" s="65"/>
    </row>
    <row r="8" spans="1:13" ht="23.25" customHeight="1" x14ac:dyDescent="0.25">
      <c r="B8" s="29">
        <v>40575</v>
      </c>
      <c r="C8" s="66">
        <f t="shared" si="0"/>
        <v>2</v>
      </c>
      <c r="D8" s="30" t="s">
        <v>63</v>
      </c>
      <c r="E8" s="30" t="s">
        <v>64</v>
      </c>
      <c r="F8" s="30">
        <v>1</v>
      </c>
      <c r="G8" s="30">
        <v>263</v>
      </c>
      <c r="H8" s="30">
        <v>202</v>
      </c>
      <c r="I8" s="30">
        <f>G8-H8</f>
        <v>61</v>
      </c>
      <c r="J8" s="65"/>
    </row>
    <row r="9" spans="1:13" ht="23.25" customHeight="1" x14ac:dyDescent="0.25">
      <c r="B9" s="29">
        <v>40694</v>
      </c>
      <c r="C9" s="66">
        <f t="shared" si="0"/>
        <v>5</v>
      </c>
      <c r="D9" s="30" t="s">
        <v>65</v>
      </c>
      <c r="E9" s="30" t="s">
        <v>64</v>
      </c>
      <c r="F9" s="30">
        <v>3</v>
      </c>
      <c r="G9" s="30">
        <v>681</v>
      </c>
      <c r="H9" s="30">
        <v>111</v>
      </c>
      <c r="I9" s="30">
        <f>G9-H9</f>
        <v>570</v>
      </c>
      <c r="J9" s="65"/>
    </row>
    <row r="10" spans="1:13" ht="23.25" customHeight="1" x14ac:dyDescent="0.25">
      <c r="B10" s="29">
        <v>40819</v>
      </c>
      <c r="C10" s="66">
        <f t="shared" si="0"/>
        <v>10</v>
      </c>
      <c r="D10" s="30" t="s">
        <v>66</v>
      </c>
      <c r="E10" s="30" t="s">
        <v>67</v>
      </c>
      <c r="F10" s="30">
        <v>2</v>
      </c>
      <c r="G10" s="30">
        <v>405</v>
      </c>
      <c r="H10" s="30">
        <v>281</v>
      </c>
      <c r="I10" s="30">
        <f>G10-H10</f>
        <v>124</v>
      </c>
      <c r="J10" s="65"/>
    </row>
    <row r="11" spans="1:13" ht="23.25" customHeight="1" x14ac:dyDescent="0.25">
      <c r="B11" s="29">
        <v>40821</v>
      </c>
      <c r="C11" s="66">
        <f t="shared" si="0"/>
        <v>10</v>
      </c>
      <c r="D11" s="30" t="s">
        <v>68</v>
      </c>
      <c r="E11" s="30" t="s">
        <v>69</v>
      </c>
      <c r="F11" s="30">
        <v>1</v>
      </c>
      <c r="G11" s="30">
        <v>401</v>
      </c>
      <c r="H11" s="30">
        <v>203</v>
      </c>
      <c r="I11" s="30">
        <f>G11-H11</f>
        <v>198</v>
      </c>
      <c r="J11" s="65"/>
    </row>
    <row r="12" spans="1:13" ht="23.25" customHeight="1" x14ac:dyDescent="0.25">
      <c r="B12" s="29">
        <v>40738</v>
      </c>
      <c r="C12" s="66">
        <f t="shared" si="0"/>
        <v>7</v>
      </c>
      <c r="D12" s="30" t="s">
        <v>70</v>
      </c>
      <c r="E12" s="30" t="s">
        <v>60</v>
      </c>
      <c r="F12" s="30">
        <v>3</v>
      </c>
      <c r="G12" s="30">
        <v>639</v>
      </c>
      <c r="H12" s="30">
        <v>141</v>
      </c>
      <c r="I12" s="30">
        <f>G12-H12</f>
        <v>498</v>
      </c>
      <c r="J12" s="65"/>
    </row>
    <row r="13" spans="1:13" ht="23.25" customHeight="1" x14ac:dyDescent="0.25">
      <c r="B13" s="29">
        <v>40852</v>
      </c>
      <c r="C13" s="66">
        <f t="shared" si="0"/>
        <v>11</v>
      </c>
      <c r="D13" s="30" t="s">
        <v>71</v>
      </c>
      <c r="E13" s="30" t="s">
        <v>67</v>
      </c>
      <c r="F13" s="30">
        <v>3</v>
      </c>
      <c r="G13" s="30">
        <v>896</v>
      </c>
      <c r="H13" s="30">
        <v>102</v>
      </c>
      <c r="I13" s="30">
        <f>G13-H13</f>
        <v>794</v>
      </c>
      <c r="J13" s="65"/>
    </row>
    <row r="14" spans="1:13" ht="23.25" customHeight="1" x14ac:dyDescent="0.25">
      <c r="B14" s="29">
        <v>40683</v>
      </c>
      <c r="C14" s="66">
        <f t="shared" si="0"/>
        <v>5</v>
      </c>
      <c r="D14" s="30" t="s">
        <v>72</v>
      </c>
      <c r="E14" s="30" t="s">
        <v>69</v>
      </c>
      <c r="F14" s="30">
        <v>2</v>
      </c>
      <c r="G14" s="30">
        <v>507</v>
      </c>
      <c r="H14" s="30">
        <v>153</v>
      </c>
      <c r="I14" s="30">
        <f>G14-H14</f>
        <v>354</v>
      </c>
      <c r="J14" s="65"/>
    </row>
    <row r="15" spans="1:13" ht="23.25" customHeight="1" x14ac:dyDescent="0.25">
      <c r="B15" s="29">
        <v>40824</v>
      </c>
      <c r="C15" s="66">
        <f t="shared" si="0"/>
        <v>10</v>
      </c>
      <c r="D15" s="30" t="s">
        <v>73</v>
      </c>
      <c r="E15" s="30" t="s">
        <v>62</v>
      </c>
      <c r="F15" s="30">
        <v>1</v>
      </c>
      <c r="G15" s="30">
        <v>381</v>
      </c>
      <c r="H15" s="30">
        <v>16</v>
      </c>
      <c r="I15" s="30">
        <f>G15-H15</f>
        <v>365</v>
      </c>
      <c r="J15" s="65"/>
    </row>
    <row r="16" spans="1:13" x14ac:dyDescent="0.25">
      <c r="B16" s="31"/>
      <c r="C16" s="31"/>
      <c r="D16" s="31"/>
      <c r="E16" s="31"/>
      <c r="F16" s="31"/>
      <c r="G16" s="32"/>
      <c r="H16" s="32"/>
      <c r="I16" s="32"/>
    </row>
    <row r="17" spans="2:17" ht="18.75" customHeight="1" x14ac:dyDescent="0.25">
      <c r="B17" s="33" t="s">
        <v>74</v>
      </c>
      <c r="C17" s="33"/>
    </row>
    <row r="18" spans="2:17" s="37" customFormat="1" x14ac:dyDescent="0.25">
      <c r="B18" s="34"/>
      <c r="C18" s="34"/>
      <c r="D18" s="35" t="s">
        <v>75</v>
      </c>
      <c r="E18" s="36"/>
      <c r="F18" s="36"/>
      <c r="G18" s="36"/>
      <c r="H18" s="36"/>
      <c r="I18" s="36"/>
      <c r="J18" s="36"/>
      <c r="K18" s="36"/>
    </row>
    <row r="19" spans="2:17" x14ac:dyDescent="0.25">
      <c r="B19" s="38"/>
      <c r="C19" s="38"/>
    </row>
    <row r="20" spans="2:17" ht="18.75" x14ac:dyDescent="0.25">
      <c r="B20" s="62" t="s">
        <v>76</v>
      </c>
      <c r="C20" s="62"/>
      <c r="D20" s="62"/>
      <c r="E20" s="62"/>
      <c r="F20" s="62"/>
      <c r="G20" s="62"/>
      <c r="H20" s="62"/>
      <c r="I20" s="62"/>
      <c r="K20" s="39" t="s">
        <v>77</v>
      </c>
    </row>
    <row r="21" spans="2:17" ht="21.75" customHeight="1" x14ac:dyDescent="0.25">
      <c r="B21" s="40" t="s">
        <v>78</v>
      </c>
      <c r="C21" s="40"/>
      <c r="D21" s="26" t="s">
        <v>93</v>
      </c>
      <c r="J21" s="41"/>
      <c r="K21" s="42" cm="1">
        <f t="array" ref="K21">COUNT(IF(MONTH($B$6:$B$15)=6,$B$6:$B$15))</f>
        <v>0</v>
      </c>
    </row>
    <row r="22" spans="2:17" ht="21.75" customHeight="1" x14ac:dyDescent="0.25">
      <c r="B22" s="40" t="s">
        <v>79</v>
      </c>
      <c r="C22" s="40"/>
      <c r="D22" s="26" t="s">
        <v>94</v>
      </c>
      <c r="J22" s="41"/>
      <c r="K22" s="42" cm="1">
        <f t="array" ref="K22">SUM(IF($F$6:$F$15&lt;3,$I$6:$I$15))</f>
        <v>2539</v>
      </c>
      <c r="M22" s="43"/>
      <c r="N22" s="44"/>
      <c r="O22" s="43"/>
      <c r="P22" s="44"/>
      <c r="Q22" s="44"/>
    </row>
    <row r="23" spans="2:17" ht="21.75" customHeight="1" x14ac:dyDescent="0.25">
      <c r="B23" s="40" t="s">
        <v>80</v>
      </c>
      <c r="C23" s="40"/>
      <c r="D23" s="26" t="s">
        <v>95</v>
      </c>
      <c r="J23" s="41"/>
      <c r="K23" s="42" cm="1">
        <f t="array" ref="K23">SUM(IF($F$6:$F$15=3,$G$6:$H$15))</f>
        <v>2570</v>
      </c>
      <c r="M23" s="43"/>
      <c r="N23" s="43"/>
      <c r="O23" s="43"/>
      <c r="P23" s="43"/>
      <c r="Q23" s="43"/>
    </row>
    <row r="24" spans="2:17" ht="21.75" customHeight="1" x14ac:dyDescent="0.25">
      <c r="B24" s="40" t="s">
        <v>81</v>
      </c>
      <c r="C24" s="40"/>
      <c r="D24" s="26" t="s">
        <v>96</v>
      </c>
      <c r="J24" s="41"/>
      <c r="K24" s="42">
        <f>SUMIF($E$6:$E$15,"Bào Ngư",$I$6:$I$15)+SUMIF($E$6:$E$15,"Ngêu",$I$6:$I$15)</f>
        <v>918</v>
      </c>
      <c r="M24" s="43"/>
      <c r="N24" s="43"/>
      <c r="O24" s="43"/>
      <c r="P24" s="43"/>
      <c r="Q24" s="43"/>
    </row>
    <row r="25" spans="2:17" ht="21.75" customHeight="1" x14ac:dyDescent="0.25">
      <c r="B25" s="40" t="s">
        <v>82</v>
      </c>
      <c r="C25" s="40"/>
      <c r="D25" s="26" t="s">
        <v>97</v>
      </c>
      <c r="J25" s="45"/>
      <c r="K25" s="60">
        <f>SUMIF($E$6:$E$15,"Cá",$H$6:$H$15)/SUMIF($E$6:$E$15,"Cá",$G$6:$G$15)</f>
        <v>3.2467532467532464E-2</v>
      </c>
      <c r="M25" s="46"/>
      <c r="N25" s="46"/>
      <c r="O25" s="43"/>
      <c r="P25" s="46"/>
      <c r="Q25" s="46"/>
    </row>
    <row r="26" spans="2:17" ht="21.75" customHeight="1" x14ac:dyDescent="0.25">
      <c r="B26" s="40" t="s">
        <v>83</v>
      </c>
      <c r="C26" s="40"/>
      <c r="D26" s="26" t="s">
        <v>98</v>
      </c>
      <c r="J26" s="47"/>
      <c r="K26" s="42">
        <f>SUMIFS($H$6:$H$15,$E$6:$E$15,"Tôm",$F$6:$F$15,1) + SUMIFS($H$6:$H$15,$E$6:$E$15,"Mực",$F$6:$F$15,3)</f>
        <v>372</v>
      </c>
      <c r="M26" s="44"/>
      <c r="N26" s="44"/>
      <c r="O26" s="43"/>
      <c r="P26" s="44"/>
      <c r="Q26" s="44"/>
    </row>
    <row r="27" spans="2:17" ht="21.75" customHeight="1" x14ac:dyDescent="0.25">
      <c r="B27" s="40" t="s">
        <v>84</v>
      </c>
      <c r="C27" s="40"/>
      <c r="D27" s="26" t="s">
        <v>99</v>
      </c>
      <c r="J27" s="41"/>
      <c r="K27" s="42">
        <f>SUMIF($E$6:$E$15,"Nghêu",$G$6:$G$15)+SUMIFS($H$6:$H$15,$E$6:$E$15,"Bào Ngư",$F$6:$F$15,2)</f>
        <v>1189</v>
      </c>
      <c r="M27" s="46"/>
      <c r="N27" s="46"/>
      <c r="O27" s="43"/>
      <c r="P27" s="46"/>
      <c r="Q27" s="46"/>
    </row>
    <row r="28" spans="2:17" ht="21.75" customHeight="1" x14ac:dyDescent="0.25">
      <c r="B28" s="40" t="s">
        <v>85</v>
      </c>
      <c r="C28" s="40"/>
      <c r="D28" s="26" t="s">
        <v>100</v>
      </c>
      <c r="J28" s="45"/>
      <c r="K28" s="60">
        <f>SUMIF($E$6:$E$15,"Mực",$I$6:$I$15)/SUMIF($E$6:$E$15,"Cá",$I$6:$I$15)</f>
        <v>0.52936241610738255</v>
      </c>
      <c r="M28" s="44"/>
      <c r="N28" s="44"/>
      <c r="O28" s="43"/>
      <c r="P28" s="44"/>
      <c r="Q28" s="44"/>
    </row>
    <row r="29" spans="2:17" ht="21.75" customHeight="1" x14ac:dyDescent="0.25">
      <c r="B29" s="40" t="s">
        <v>86</v>
      </c>
      <c r="C29" s="40"/>
      <c r="D29" s="26" t="s">
        <v>101</v>
      </c>
      <c r="J29" s="41"/>
      <c r="K29" s="63">
        <f>_xlfn.MINIFS(G6:G15,I6:I15,"&gt;=500")</f>
        <v>681</v>
      </c>
      <c r="M29" s="46"/>
      <c r="N29" s="43"/>
      <c r="O29" s="43"/>
      <c r="P29" s="43"/>
      <c r="Q29" s="43"/>
    </row>
    <row r="30" spans="2:17" ht="21.75" customHeight="1" x14ac:dyDescent="0.25">
      <c r="B30" s="40" t="s">
        <v>87</v>
      </c>
      <c r="C30" s="40"/>
      <c r="D30" s="26" t="s">
        <v>102</v>
      </c>
      <c r="J30" s="41"/>
      <c r="K30" s="42">
        <f>SUMIF($G$6:$G$15,"&lt;500",$I$6:$I$15)+SUMIF($H$6:$H$15,"&gt;=200",$I$6:$I$15)-SUMIFS($I$6:$I$15,$H$6:$H$15,"&gt;=200",$G$6:$G$15,"&lt;500")</f>
        <v>1358</v>
      </c>
      <c r="M30" s="44"/>
      <c r="N30" s="43"/>
      <c r="O30" s="43"/>
      <c r="P30" s="46"/>
      <c r="Q30" s="46"/>
    </row>
    <row r="31" spans="2:17" ht="21.75" customHeight="1" x14ac:dyDescent="0.25">
      <c r="B31" s="40" t="s">
        <v>88</v>
      </c>
      <c r="C31" s="40"/>
      <c r="D31" s="26" t="s">
        <v>103</v>
      </c>
      <c r="K31" s="63" cm="1">
        <f t="array" ref="K31">MIN(IF(MONTH(B6:B15)=7,G6:G15))</f>
        <v>639</v>
      </c>
      <c r="M31" s="46"/>
      <c r="N31" s="46"/>
      <c r="O31" s="43"/>
      <c r="P31" s="44"/>
      <c r="Q31" s="44"/>
    </row>
    <row r="32" spans="2:17" ht="21.75" customHeight="1" x14ac:dyDescent="0.25">
      <c r="B32" s="40" t="s">
        <v>89</v>
      </c>
      <c r="C32" s="40"/>
      <c r="D32" s="26" t="s">
        <v>104</v>
      </c>
      <c r="K32" s="63">
        <f>SUMIFS($H$6:$H$15,$C$6:$C$15,"=10",$F$6:$F$15,"=1")</f>
        <v>480</v>
      </c>
      <c r="L32" s="28"/>
      <c r="M32" s="48"/>
      <c r="N32" s="46"/>
      <c r="O32" s="46"/>
      <c r="P32" s="46"/>
      <c r="Q32" s="43"/>
    </row>
    <row r="33" spans="2:17" ht="21.75" customHeight="1" x14ac:dyDescent="0.25">
      <c r="B33" s="40" t="s">
        <v>90</v>
      </c>
      <c r="C33" s="40"/>
      <c r="D33" s="26" t="s">
        <v>105</v>
      </c>
      <c r="K33" s="42" cm="1">
        <f t="array" ref="K33">MAX(IF(DAY(B6:B15)&lt;=15,I6:I15))</f>
        <v>827</v>
      </c>
      <c r="L33" s="49"/>
      <c r="M33" s="46"/>
      <c r="N33" s="46"/>
      <c r="O33" s="50"/>
      <c r="P33" s="50"/>
      <c r="Q33" s="43"/>
    </row>
    <row r="34" spans="2:17" ht="21.75" customHeight="1" x14ac:dyDescent="0.25">
      <c r="B34" s="40" t="s">
        <v>91</v>
      </c>
      <c r="C34" s="40"/>
      <c r="D34" s="26" t="s">
        <v>106</v>
      </c>
      <c r="K34" s="42" cm="1">
        <f t="array" ref="K34">SUM(IF(MONTH(B6:B15)&gt;9,G6:G15))</f>
        <v>2954</v>
      </c>
      <c r="L34" s="49"/>
      <c r="M34" s="51"/>
      <c r="N34" s="51"/>
      <c r="O34" s="50"/>
      <c r="P34" s="50"/>
      <c r="Q34" s="43"/>
    </row>
    <row r="35" spans="2:17" ht="21.75" customHeight="1" x14ac:dyDescent="0.25">
      <c r="B35" s="40" t="s">
        <v>92</v>
      </c>
      <c r="C35" s="40"/>
      <c r="D35" s="26" t="s">
        <v>107</v>
      </c>
      <c r="K35" s="42" cm="1">
        <f t="array" ref="K35">SUM(IF(WEEKDAY(B6:B15,2)&gt;=6,G6:H15))</f>
        <v>1395</v>
      </c>
      <c r="L35" s="49"/>
      <c r="M35" s="46"/>
      <c r="N35" s="50"/>
      <c r="O35" s="50"/>
      <c r="P35" s="50"/>
      <c r="Q35" s="43"/>
    </row>
    <row r="36" spans="2:17" x14ac:dyDescent="0.25">
      <c r="B36" s="52"/>
      <c r="C36" s="52"/>
      <c r="K36" s="53"/>
      <c r="L36" s="49"/>
      <c r="M36" s="48"/>
      <c r="N36" s="50"/>
      <c r="O36" s="50"/>
      <c r="P36" s="50"/>
      <c r="Q36" s="43"/>
    </row>
    <row r="40" spans="2:17" x14ac:dyDescent="0.25">
      <c r="K40" s="28"/>
      <c r="L40" s="28"/>
      <c r="M40" s="28"/>
      <c r="N40" s="28"/>
      <c r="O40" s="28"/>
      <c r="P40" s="28"/>
    </row>
    <row r="41" spans="2:17" x14ac:dyDescent="0.25">
      <c r="K41" s="54"/>
      <c r="L41" s="54"/>
      <c r="M41" s="54"/>
      <c r="N41" s="55"/>
      <c r="O41" s="55"/>
      <c r="P41" s="55"/>
    </row>
    <row r="42" spans="2:17" x14ac:dyDescent="0.25">
      <c r="K42" s="54"/>
      <c r="L42" s="54"/>
      <c r="M42" s="54"/>
      <c r="N42" s="55"/>
      <c r="O42" s="55"/>
      <c r="P42" s="55"/>
    </row>
    <row r="43" spans="2:17" x14ac:dyDescent="0.25">
      <c r="K43" s="54"/>
      <c r="L43" s="54"/>
      <c r="M43" s="54"/>
      <c r="N43" s="55"/>
      <c r="O43" s="55"/>
      <c r="P43" s="55"/>
    </row>
    <row r="44" spans="2:17" x14ac:dyDescent="0.25">
      <c r="K44" s="54"/>
      <c r="L44" s="54"/>
      <c r="M44" s="54"/>
      <c r="N44" s="55"/>
      <c r="O44" s="55"/>
      <c r="P44" s="55"/>
    </row>
    <row r="48" spans="2:17" x14ac:dyDescent="0.25">
      <c r="K48" s="54"/>
      <c r="L48" s="54"/>
      <c r="M48" s="54"/>
      <c r="N48" s="55"/>
      <c r="O48" s="55"/>
      <c r="P48" s="55"/>
    </row>
    <row r="49" spans="11:16" x14ac:dyDescent="0.25">
      <c r="K49" s="54"/>
      <c r="L49" s="54"/>
      <c r="M49" s="54"/>
      <c r="N49" s="55"/>
      <c r="O49" s="55"/>
      <c r="P49" s="55"/>
    </row>
    <row r="50" spans="11:16" x14ac:dyDescent="0.25">
      <c r="K50" s="54"/>
      <c r="L50" s="54"/>
      <c r="M50" s="54"/>
      <c r="N50" s="55"/>
      <c r="O50" s="55"/>
      <c r="P50" s="55"/>
    </row>
    <row r="51" spans="11:16" x14ac:dyDescent="0.25">
      <c r="K51" s="54"/>
      <c r="L51" s="54"/>
      <c r="M51" s="54"/>
      <c r="N51" s="55"/>
      <c r="O51" s="55"/>
      <c r="P51" s="55"/>
    </row>
  </sheetData>
  <mergeCells count="2">
    <mergeCell ref="B3:I3"/>
    <mergeCell ref="B20:I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BT6.1</vt:lpstr>
      <vt:lpstr>BT6.2</vt:lpstr>
      <vt:lpstr>BT6.3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Diep</cp:lastModifiedBy>
  <dcterms:created xsi:type="dcterms:W3CDTF">2012-07-08T14:48:47Z</dcterms:created>
  <dcterms:modified xsi:type="dcterms:W3CDTF">2020-06-01T08:00:52Z</dcterms:modified>
</cp:coreProperties>
</file>