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-2019" sheetId="1" r:id="rId3"/>
  </sheets>
  <definedNames/>
  <calcPr/>
</workbook>
</file>

<file path=xl/sharedStrings.xml><?xml version="1.0" encoding="utf-8"?>
<sst xmlns="http://schemas.openxmlformats.org/spreadsheetml/2006/main" count="105" uniqueCount="98">
  <si>
    <t>STT</t>
  </si>
  <si>
    <t>ID</t>
  </si>
  <si>
    <t>NAME</t>
  </si>
  <si>
    <t>POSITION</t>
  </si>
  <si>
    <t>BASE_SALARY</t>
  </si>
  <si>
    <t>LUNCH</t>
  </si>
  <si>
    <t>HOUSE</t>
  </si>
  <si>
    <t>GAS</t>
  </si>
  <si>
    <t>CHILDREN</t>
  </si>
  <si>
    <t>LANGUAGE</t>
  </si>
  <si>
    <t>PHU_CAP_TN</t>
  </si>
  <si>
    <t>BASE_TOTAL</t>
  </si>
  <si>
    <t>DAYS</t>
  </si>
  <si>
    <t>TOTAL</t>
  </si>
  <si>
    <t>TOTAL_WITH_TAX</t>
  </si>
  <si>
    <t>TN1</t>
  </si>
  <si>
    <t>TN2</t>
  </si>
  <si>
    <t>LUONG_BAO_HIEM</t>
  </si>
  <si>
    <t>BHXH</t>
  </si>
  <si>
    <t>BH_TNLD</t>
  </si>
  <si>
    <t>BHYT</t>
  </si>
  <si>
    <t>BHTN</t>
  </si>
  <si>
    <t>KPCD</t>
  </si>
  <si>
    <t>SUB_TOTAL_BH</t>
  </si>
  <si>
    <t>NV_BHXH</t>
  </si>
  <si>
    <t>NV_BHYT</t>
  </si>
  <si>
    <t>NV_BHTN</t>
  </si>
  <si>
    <t>NV_SUB_TOTAL_BH</t>
  </si>
  <si>
    <t>TONG_BAO_HIEM</t>
  </si>
  <si>
    <t>GIAM_TRU</t>
  </si>
  <si>
    <t>NGUOI_PHU_THUOC</t>
  </si>
  <si>
    <t>REAL_TOTAL_WITH_TAX</t>
  </si>
  <si>
    <t>TAX</t>
  </si>
  <si>
    <t>TMP</t>
  </si>
  <si>
    <t>REAL_TOTAL</t>
  </si>
  <si>
    <t>SIGNING</t>
  </si>
  <si>
    <t>CÔNG TY TNHH BUNBU</t>
  </si>
  <si>
    <t>Địa chỉ: Tầng 6, Tòa nhà Sannam, số 78 phố Duy Tân, Phường Dịch Vọng Hậu, Quận Cầu Giấy, Thành phố Hà Nội</t>
  </si>
  <si>
    <t>BẢNG THANH TOÁN TIỀN LƯƠNG</t>
  </si>
  <si>
    <t>Tháng 06 năm 2019</t>
  </si>
  <si>
    <t>Họ và tên</t>
  </si>
  <si>
    <t>Chức 
vụ</t>
  </si>
  <si>
    <t>Lương
Cơ bản</t>
  </si>
  <si>
    <t>Các khoản hỗ trợ (Không đóng BHXH)</t>
  </si>
  <si>
    <t>Phụ cấp
 tiếng Nhật</t>
  </si>
  <si>
    <t>Phụ cấp trách nhiệm</t>
  </si>
  <si>
    <t>Tổng lương</t>
  </si>
  <si>
    <t xml:space="preserve">Ngày
Công
</t>
  </si>
  <si>
    <t>Tổng thu nhập thực tế</t>
  </si>
  <si>
    <t>Thu nhập
chịu thuế
TNCN</t>
  </si>
  <si>
    <t>Thu nhập chịu thuế chưa bao gồm tiền thuê nhà</t>
  </si>
  <si>
    <t>tiền thuê nhà tính vào thu nhập chịu thuế</t>
  </si>
  <si>
    <t>Lương
đóng BHXH</t>
  </si>
  <si>
    <t>Các khoản trích vào Chi phí của DN</t>
  </si>
  <si>
    <t>Các khoản trích trừ vào lương của NV</t>
  </si>
  <si>
    <t>Giảm trừ</t>
  </si>
  <si>
    <t>Thu nhập
tính thuế
TNCN</t>
  </si>
  <si>
    <t>Thuế 
TNCN
phải nộp</t>
  </si>
  <si>
    <t>Tạm ứng</t>
  </si>
  <si>
    <t>Thực 
lĩnh</t>
  </si>
  <si>
    <t>Ký nhận</t>
  </si>
  <si>
    <t>Ăn trưa</t>
  </si>
  <si>
    <t>Nhà ở</t>
  </si>
  <si>
    <t>Xăng xe/
Đi lại</t>
  </si>
  <si>
    <t>Nuôi con nhỏ</t>
  </si>
  <si>
    <t>BHXH
(17%)</t>
  </si>
  <si>
    <t>BH TNLD - BNN
(0.5%)</t>
  </si>
  <si>
    <t>BHYT
(3%)</t>
  </si>
  <si>
    <t>BHTN
(1%)</t>
  </si>
  <si>
    <t>KPCĐ
(2%)</t>
  </si>
  <si>
    <t>Cộng</t>
  </si>
  <si>
    <t>BHXH
(8%)</t>
  </si>
  <si>
    <t>BHYT
(1,5%)</t>
  </si>
  <si>
    <t>Tổng
bảo hiểm</t>
  </si>
  <si>
    <t>Bản thân</t>
  </si>
  <si>
    <t>Người PT
3600000/1ng</t>
  </si>
  <si>
    <t>A</t>
  </si>
  <si>
    <t xml:space="preserve">Bộ phận Quản lý </t>
  </si>
  <si>
    <t>B000001</t>
  </si>
  <si>
    <t>Lê Văn Nghĩa</t>
  </si>
  <si>
    <t>GĐ</t>
  </si>
  <si>
    <t>B</t>
  </si>
  <si>
    <t>Bộ phận Phát triển</t>
  </si>
  <si>
    <t>B000002</t>
  </si>
  <si>
    <t>Nguyễn Đình Hùng</t>
  </si>
  <si>
    <t>NV</t>
  </si>
  <si>
    <t>B000003</t>
  </si>
  <si>
    <t>Nguyễn Văn Hiển</t>
  </si>
  <si>
    <t>B000004</t>
  </si>
  <si>
    <t>Phạm Thị Trang</t>
  </si>
  <si>
    <t>Nhân viên thời vụ</t>
  </si>
  <si>
    <t xml:space="preserve">Tổng A + B </t>
  </si>
  <si>
    <t>Lương tối thiểu vùng 1 là 3980000</t>
  </si>
  <si>
    <t>Hà Nội, ngày 31 tháng 07 năm 2019</t>
  </si>
  <si>
    <t>Người lập biểu</t>
  </si>
  <si>
    <t>Giám Đốc Công ty</t>
  </si>
  <si>
    <t>(Ký, họ tên)</t>
  </si>
  <si>
    <t>(Ký, họ tên, đóng dấu)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</si>
</sst>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25">
    <font>
      <sz val="11.0"/>
      <color rgb="FF000000"/>
      <name val="Arial"/>
    </font>
    <font>
      <sz val="12.0"/>
      <color rgb="FF000000"/>
      <name val="Calibri"/>
    </font>
    <font>
      <b/>
      <sz val="13.0"/>
      <color rgb="FF000000"/>
      <name val="Times New Roman"/>
    </font>
    <font>
      <sz val="12.0"/>
      <color rgb="FF000000"/>
      <name val="Times New Roman"/>
    </font>
    <font>
      <i/>
      <sz val="12.0"/>
      <name val="Times New Roman"/>
    </font>
    <font>
      <i/>
      <sz val="12.0"/>
      <color rgb="FF000000"/>
      <name val="Times New Roman"/>
    </font>
    <font>
      <sz val="10.0"/>
      <name val="Times New Roman"/>
    </font>
    <font>
      <b/>
      <sz val="12.0"/>
      <color rgb="FF000000"/>
      <name val="Times New Roman"/>
    </font>
    <font>
      <b/>
      <sz val="14.0"/>
      <name val="Arial"/>
    </font>
    <font>
      <sz val="10.0"/>
      <color rgb="FF000000"/>
      <name val="Times New Roman"/>
    </font>
    <font>
      <b/>
      <u/>
      <sz val="14.0"/>
      <color rgb="FF0000FF"/>
      <name val="Arial"/>
    </font>
    <font>
      <b/>
      <sz val="14.0"/>
      <color rgb="FF000000"/>
      <name val="Times New Roman"/>
    </font>
    <font>
      <b/>
      <i/>
      <sz val="12.0"/>
      <name val="Times New Roman"/>
    </font>
    <font>
      <b/>
      <sz val="18.0"/>
      <name val="Times New Roman"/>
    </font>
    <font/>
    <font>
      <b/>
      <sz val="14.0"/>
      <name val="Times New Roman"/>
    </font>
    <font>
      <sz val="10.0"/>
      <color rgb="FFFFFFFF"/>
      <name val="Times New Roman"/>
    </font>
    <font>
      <sz val="12.0"/>
      <name val="Times New Roman"/>
    </font>
    <font>
      <sz val="11.0"/>
      <name val="Times New Roman"/>
    </font>
    <font>
      <b/>
      <sz val="11.0"/>
      <name val="Times New Roman"/>
    </font>
    <font>
      <sz val="11.0"/>
      <color rgb="FF000000"/>
      <name val="Times New Roman"/>
    </font>
    <font>
      <sz val="11.0"/>
      <name val="Arial"/>
    </font>
    <font>
      <sz val="11.0"/>
      <color rgb="FFFF0000"/>
      <name val="Times New Roman"/>
    </font>
    <font>
      <b/>
      <sz val="12.0"/>
      <name val="Times New Roman"/>
    </font>
    <font>
      <sz val="11.0"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3" xfId="0" applyAlignment="1" applyFont="1" applyNumberFormat="1">
      <alignment shrinkToFit="0" vertical="center" wrapText="0"/>
    </xf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9" numFmtId="3" xfId="0" applyAlignment="1" applyFont="1" applyNumberFormat="1">
      <alignment shrinkToFit="0" vertical="center" wrapText="0"/>
    </xf>
    <xf borderId="0" fillId="0" fontId="10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shrinkToFit="0" vertical="center" wrapText="1"/>
    </xf>
    <xf borderId="1" fillId="2" fontId="13" numFmtId="164" xfId="0" applyAlignment="1" applyBorder="1" applyFill="1" applyFont="1" applyNumberFormat="1">
      <alignment horizontal="center" shrinkToFit="0" vertical="center" wrapText="0"/>
    </xf>
    <xf borderId="2" fillId="0" fontId="14" numFmtId="0" xfId="0" applyBorder="1" applyFont="1"/>
    <xf borderId="3" fillId="0" fontId="14" numFmtId="0" xfId="0" applyBorder="1" applyFont="1"/>
    <xf borderId="1" fillId="2" fontId="15" numFmtId="164" xfId="0" applyAlignment="1" applyBorder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16" numFmtId="0" xfId="0" applyAlignment="1" applyFont="1">
      <alignment readingOrder="0" shrinkToFit="0" vertical="center" wrapText="0"/>
    </xf>
    <xf borderId="0" fillId="0" fontId="6" numFmtId="3" xfId="0" applyAlignment="1" applyFont="1" applyNumberFormat="1">
      <alignment horizontal="center" shrinkToFit="0" vertical="center" wrapText="0"/>
    </xf>
    <xf borderId="0" fillId="0" fontId="17" numFmtId="0" xfId="0" applyAlignment="1" applyFont="1">
      <alignment shrinkToFit="0" vertical="center" wrapText="0"/>
    </xf>
    <xf borderId="4" fillId="3" fontId="18" numFmtId="164" xfId="0" applyAlignment="1" applyBorder="1" applyFill="1" applyFont="1" applyNumberFormat="1">
      <alignment horizontal="center" shrinkToFit="0" vertical="center" wrapText="0"/>
    </xf>
    <xf borderId="4" fillId="3" fontId="18" numFmtId="0" xfId="0" applyAlignment="1" applyBorder="1" applyFont="1">
      <alignment horizontal="center" readingOrder="0" shrinkToFit="0" vertical="center" wrapText="0"/>
    </xf>
    <xf borderId="4" fillId="3" fontId="18" numFmtId="0" xfId="0" applyAlignment="1" applyBorder="1" applyFont="1">
      <alignment horizontal="center" shrinkToFit="0" vertical="center" wrapText="0"/>
    </xf>
    <xf borderId="4" fillId="3" fontId="18" numFmtId="0" xfId="0" applyAlignment="1" applyBorder="1" applyFont="1">
      <alignment horizontal="center" shrinkToFit="0" vertical="center" wrapText="1"/>
    </xf>
    <xf borderId="4" fillId="3" fontId="18" numFmtId="3" xfId="0" applyAlignment="1" applyBorder="1" applyFont="1" applyNumberFormat="1">
      <alignment horizontal="center" shrinkToFit="0" vertical="center" wrapText="1"/>
    </xf>
    <xf borderId="5" fillId="3" fontId="18" numFmtId="3" xfId="0" applyAlignment="1" applyBorder="1" applyFont="1" applyNumberFormat="1">
      <alignment horizontal="center" shrinkToFit="0" vertical="center" wrapText="1"/>
    </xf>
    <xf borderId="6" fillId="0" fontId="14" numFmtId="0" xfId="0" applyBorder="1" applyFont="1"/>
    <xf borderId="7" fillId="0" fontId="14" numFmtId="0" xfId="0" applyBorder="1" applyFont="1"/>
    <xf borderId="4" fillId="3" fontId="18" numFmtId="3" xfId="0" applyAlignment="1" applyBorder="1" applyFont="1" applyNumberFormat="1">
      <alignment horizontal="center" readingOrder="0" shrinkToFit="0" vertical="center" wrapText="1"/>
    </xf>
    <xf borderId="4" fillId="3" fontId="19" numFmtId="3" xfId="0" applyAlignment="1" applyBorder="1" applyFont="1" applyNumberFormat="1">
      <alignment horizontal="center" shrinkToFit="0" vertical="center" wrapText="1"/>
    </xf>
    <xf borderId="4" fillId="3" fontId="19" numFmtId="3" xfId="0" applyAlignment="1" applyBorder="1" applyFont="1" applyNumberFormat="1">
      <alignment horizontal="center" readingOrder="0" shrinkToFit="0" vertical="center" wrapText="1"/>
    </xf>
    <xf borderId="5" fillId="3" fontId="19" numFmtId="3" xfId="0" applyAlignment="1" applyBorder="1" applyFont="1" applyNumberFormat="1">
      <alignment horizontal="center" shrinkToFit="0" vertical="center" wrapText="0"/>
    </xf>
    <xf borderId="8" fillId="3" fontId="18" numFmtId="3" xfId="0" applyAlignment="1" applyBorder="1" applyFont="1" applyNumberFormat="1">
      <alignment horizontal="center" shrinkToFit="0" vertical="center" wrapText="0"/>
    </xf>
    <xf borderId="5" fillId="3" fontId="18" numFmtId="3" xfId="0" applyAlignment="1" applyBorder="1" applyFont="1" applyNumberFormat="1">
      <alignment horizontal="center" shrinkToFit="0" vertical="center" wrapText="0"/>
    </xf>
    <xf borderId="4" fillId="3" fontId="18" numFmtId="3" xfId="0" applyAlignment="1" applyBorder="1" applyFont="1" applyNumberFormat="1">
      <alignment horizontal="center" shrinkToFit="0" vertical="center" wrapText="0"/>
    </xf>
    <xf borderId="9" fillId="0" fontId="14" numFmtId="0" xfId="0" applyBorder="1" applyFont="1"/>
    <xf borderId="8" fillId="3" fontId="18" numFmtId="3" xfId="0" applyAlignment="1" applyBorder="1" applyFont="1" applyNumberFormat="1">
      <alignment horizontal="center" shrinkToFit="0" vertical="center" wrapText="1"/>
    </xf>
    <xf borderId="8" fillId="3" fontId="18" numFmtId="3" xfId="0" applyAlignment="1" applyBorder="1" applyFont="1" applyNumberFormat="1">
      <alignment horizontal="center" readingOrder="0" shrinkToFit="0" vertical="center" wrapText="1"/>
    </xf>
    <xf borderId="8" fillId="3" fontId="19" numFmtId="3" xfId="0" applyAlignment="1" applyBorder="1" applyFont="1" applyNumberFormat="1">
      <alignment horizontal="center" shrinkToFit="0" vertical="center" wrapText="0"/>
    </xf>
    <xf borderId="9" fillId="3" fontId="18" numFmtId="3" xfId="0" applyAlignment="1" applyBorder="1" applyFont="1" applyNumberFormat="1">
      <alignment horizontal="center" readingOrder="0" shrinkToFit="0" vertical="center" wrapText="0"/>
    </xf>
    <xf borderId="10" fillId="3" fontId="18" numFmtId="3" xfId="0" applyAlignment="1" applyBorder="1" applyFont="1" applyNumberFormat="1">
      <alignment horizontal="center" shrinkToFit="0" vertical="center" wrapText="0"/>
    </xf>
    <xf borderId="10" fillId="3" fontId="18" numFmtId="3" xfId="0" applyAlignment="1" applyBorder="1" applyFont="1" applyNumberFormat="1">
      <alignment horizontal="center" shrinkToFit="0" vertical="center" wrapText="1"/>
    </xf>
    <xf borderId="8" fillId="4" fontId="19" numFmtId="164" xfId="0" applyAlignment="1" applyBorder="1" applyFill="1" applyFont="1" applyNumberFormat="1">
      <alignment horizontal="center" shrinkToFit="0" vertical="center" wrapText="0"/>
    </xf>
    <xf borderId="8" fillId="4" fontId="19" numFmtId="0" xfId="0" applyAlignment="1" applyBorder="1" applyFont="1">
      <alignment horizontal="left" shrinkToFit="0" vertical="center" wrapText="0"/>
    </xf>
    <xf borderId="8" fillId="4" fontId="19" numFmtId="0" xfId="0" applyAlignment="1" applyBorder="1" applyFont="1">
      <alignment horizontal="center" shrinkToFit="0" vertical="center" wrapText="0"/>
    </xf>
    <xf borderId="8" fillId="4" fontId="19" numFmtId="3" xfId="0" applyAlignment="1" applyBorder="1" applyFont="1" applyNumberFormat="1">
      <alignment horizontal="right" shrinkToFit="0" vertical="center" wrapText="0"/>
    </xf>
    <xf borderId="8" fillId="4" fontId="19" numFmtId="3" xfId="0" applyAlignment="1" applyBorder="1" applyFont="1" applyNumberFormat="1">
      <alignment horizontal="center" shrinkToFit="0" vertical="center" wrapText="0"/>
    </xf>
    <xf borderId="8" fillId="0" fontId="18" numFmtId="164" xfId="0" applyAlignment="1" applyBorder="1" applyFont="1" applyNumberFormat="1">
      <alignment horizontal="center" shrinkToFit="0" vertical="center" wrapText="0"/>
    </xf>
    <xf borderId="8" fillId="0" fontId="18" numFmtId="0" xfId="0" applyAlignment="1" applyBorder="1" applyFont="1">
      <alignment horizontal="left" readingOrder="0" shrinkToFit="0" vertical="center" wrapText="0"/>
    </xf>
    <xf borderId="8" fillId="0" fontId="18" numFmtId="0" xfId="0" applyAlignment="1" applyBorder="1" applyFont="1">
      <alignment horizontal="center" shrinkToFit="0" vertical="center" wrapText="0"/>
    </xf>
    <xf borderId="8" fillId="0" fontId="18" numFmtId="3" xfId="0" applyAlignment="1" applyBorder="1" applyFont="1" applyNumberFormat="1">
      <alignment horizontal="right" readingOrder="0" shrinkToFit="0" vertical="center" wrapText="0"/>
    </xf>
    <xf borderId="8" fillId="0" fontId="18" numFmtId="3" xfId="0" applyAlignment="1" applyBorder="1" applyFont="1" applyNumberFormat="1">
      <alignment horizontal="right" shrinkToFit="0" vertical="center" wrapText="0"/>
    </xf>
    <xf borderId="8" fillId="0" fontId="18" numFmtId="3" xfId="0" applyAlignment="1" applyBorder="1" applyFont="1" applyNumberFormat="1">
      <alignment horizontal="center" readingOrder="0" shrinkToFit="0" vertical="center" wrapText="0"/>
    </xf>
    <xf borderId="8" fillId="0" fontId="20" numFmtId="3" xfId="0" applyAlignment="1" applyBorder="1" applyFont="1" applyNumberFormat="1">
      <alignment horizontal="right" shrinkToFit="0" vertical="center" wrapText="0"/>
    </xf>
    <xf borderId="8" fillId="0" fontId="0" numFmtId="3" xfId="0" applyAlignment="1" applyBorder="1" applyFont="1" applyNumberFormat="1">
      <alignment readingOrder="0"/>
    </xf>
    <xf borderId="8" fillId="5" fontId="18" numFmtId="3" xfId="0" applyAlignment="1" applyBorder="1" applyFill="1" applyFont="1" applyNumberFormat="1">
      <alignment horizontal="right" shrinkToFit="0" vertical="center" wrapText="0"/>
    </xf>
    <xf borderId="8" fillId="5" fontId="18" numFmtId="3" xfId="0" applyAlignment="1" applyBorder="1" applyFont="1" applyNumberFormat="1">
      <alignment horizontal="right" readingOrder="0" shrinkToFit="0" vertical="center" wrapText="0"/>
    </xf>
    <xf borderId="8" fillId="6" fontId="18" numFmtId="3" xfId="0" applyAlignment="1" applyBorder="1" applyFill="1" applyFont="1" applyNumberFormat="1">
      <alignment horizontal="right" shrinkToFit="0" vertical="center" wrapText="0"/>
    </xf>
    <xf borderId="8" fillId="0" fontId="18" numFmtId="3" xfId="0" applyAlignment="1" applyBorder="1" applyFont="1" applyNumberFormat="1">
      <alignment readingOrder="0" shrinkToFit="0" vertical="center" wrapText="0"/>
    </xf>
    <xf borderId="8" fillId="0" fontId="18" numFmtId="3" xfId="0" applyAlignment="1" applyBorder="1" applyFont="1" applyNumberFormat="1">
      <alignment shrinkToFit="0" vertical="center" wrapText="0"/>
    </xf>
    <xf borderId="8" fillId="0" fontId="18" numFmtId="164" xfId="0" applyAlignment="1" applyBorder="1" applyFont="1" applyNumberFormat="1">
      <alignment horizontal="center" readingOrder="0" shrinkToFit="0" vertical="center" wrapText="0"/>
    </xf>
    <xf borderId="8" fillId="0" fontId="18" numFmtId="0" xfId="0" applyAlignment="1" applyBorder="1" applyFont="1">
      <alignment horizontal="left" shrinkToFit="0" vertical="center" wrapText="0"/>
    </xf>
    <xf borderId="8" fillId="0" fontId="18" numFmtId="3" xfId="0" applyAlignment="1" applyBorder="1" applyFont="1" applyNumberFormat="1">
      <alignment horizontal="center" shrinkToFit="0" vertical="center" wrapText="0"/>
    </xf>
    <xf borderId="8" fillId="4" fontId="19" numFmtId="0" xfId="0" applyAlignment="1" applyBorder="1" applyFont="1">
      <alignment horizontal="left" readingOrder="0" shrinkToFit="0" vertical="center" wrapText="0"/>
    </xf>
    <xf borderId="8" fillId="0" fontId="18" numFmtId="0" xfId="0" applyAlignment="1" applyBorder="1" applyFont="1">
      <alignment horizontal="center" readingOrder="0" shrinkToFit="0" vertical="center" wrapText="0"/>
    </xf>
    <xf borderId="8" fillId="0" fontId="18" numFmtId="164" xfId="0" applyAlignment="1" applyBorder="1" applyFont="1" applyNumberFormat="1">
      <alignment horizontal="center"/>
    </xf>
    <xf borderId="7" fillId="0" fontId="18" numFmtId="0" xfId="0" applyBorder="1" applyFont="1"/>
    <xf borderId="7" fillId="0" fontId="18" numFmtId="0" xfId="0" applyAlignment="1" applyBorder="1" applyFont="1">
      <alignment horizontal="center"/>
    </xf>
    <xf borderId="7" fillId="0" fontId="18" numFmtId="3" xfId="0" applyAlignment="1" applyBorder="1" applyFont="1" applyNumberFormat="1">
      <alignment horizontal="right" readingOrder="0"/>
    </xf>
    <xf borderId="7" fillId="0" fontId="18" numFmtId="3" xfId="0" applyAlignment="1" applyBorder="1" applyFont="1" applyNumberFormat="1">
      <alignment horizontal="right"/>
    </xf>
    <xf borderId="7" fillId="0" fontId="18" numFmtId="3" xfId="0" applyAlignment="1" applyBorder="1" applyFont="1" applyNumberFormat="1">
      <alignment horizontal="center" readingOrder="0"/>
    </xf>
    <xf borderId="7" fillId="0" fontId="21" numFmtId="3" xfId="0" applyBorder="1" applyFont="1" applyNumberFormat="1"/>
    <xf borderId="8" fillId="4" fontId="20" numFmtId="3" xfId="0" applyAlignment="1" applyBorder="1" applyFont="1" applyNumberFormat="1">
      <alignment horizontal="right" shrinkToFit="0" vertical="center" wrapText="0"/>
    </xf>
    <xf borderId="8" fillId="0" fontId="22" numFmtId="3" xfId="0" applyAlignment="1" applyBorder="1" applyFont="1" applyNumberFormat="1">
      <alignment horizontal="right" shrinkToFit="0" vertical="center" wrapText="0"/>
    </xf>
    <xf borderId="0" fillId="0" fontId="6" numFmtId="164" xfId="0" applyAlignment="1" applyFont="1" applyNumberFormat="1">
      <alignment horizontal="left" readingOrder="0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6" numFmtId="3" xfId="0" applyAlignment="1" applyFont="1" applyNumberFormat="1">
      <alignment horizontal="right" shrinkToFit="0" vertical="center" wrapText="0"/>
    </xf>
    <xf borderId="0" fillId="0" fontId="17" numFmtId="164" xfId="0" applyAlignment="1" applyFont="1" applyNumberFormat="1">
      <alignment horizontal="center" shrinkToFit="0" vertical="center" wrapText="0"/>
    </xf>
    <xf borderId="0" fillId="0" fontId="17" numFmtId="0" xfId="0" applyAlignment="1" applyFont="1">
      <alignment horizontal="left" shrinkToFit="0" vertical="center" wrapText="0"/>
    </xf>
    <xf borderId="0" fillId="0" fontId="17" numFmtId="0" xfId="0" applyAlignment="1" applyFont="1">
      <alignment horizontal="center" shrinkToFit="0" vertical="center" wrapText="0"/>
    </xf>
    <xf borderId="0" fillId="0" fontId="17" numFmtId="3" xfId="0" applyAlignment="1" applyFont="1" applyNumberFormat="1">
      <alignment horizontal="right" shrinkToFit="0" vertical="center" wrapText="0"/>
    </xf>
    <xf borderId="0" fillId="0" fontId="17" numFmtId="3" xfId="0" applyAlignment="1" applyFont="1" applyNumberFormat="1">
      <alignment horizontal="center" shrinkToFit="0" vertical="center" wrapText="0"/>
    </xf>
    <xf borderId="0" fillId="7" fontId="17" numFmtId="3" xfId="0" applyAlignment="1" applyFill="1" applyFont="1" applyNumberFormat="1">
      <alignment shrinkToFit="0" vertical="center" wrapText="0"/>
    </xf>
    <xf borderId="0" fillId="0" fontId="17" numFmtId="3" xfId="0" applyAlignment="1" applyFont="1" applyNumberFormat="1">
      <alignment horizontal="center" readingOrder="0" shrinkToFit="0" vertical="center" wrapText="0"/>
    </xf>
    <xf borderId="0" fillId="0" fontId="23" numFmtId="164" xfId="0" applyAlignment="1" applyFont="1" applyNumberFormat="1">
      <alignment horizontal="center" shrinkToFit="0" vertical="center" wrapText="0"/>
    </xf>
    <xf borderId="0" fillId="0" fontId="23" numFmtId="0" xfId="0" applyAlignment="1" applyFont="1">
      <alignment shrinkToFit="0" vertical="center" wrapText="0"/>
    </xf>
    <xf borderId="0" fillId="0" fontId="23" numFmtId="0" xfId="0" applyAlignment="1" applyFont="1">
      <alignment horizontal="center" shrinkToFit="0" vertical="center" wrapText="0"/>
    </xf>
    <xf borderId="0" fillId="0" fontId="23" numFmtId="3" xfId="0" applyAlignment="1" applyFont="1" applyNumberFormat="1">
      <alignment horizontal="center" shrinkToFit="0" vertical="center" wrapText="0"/>
    </xf>
    <xf borderId="0" fillId="0" fontId="23" numFmtId="3" xfId="0" applyAlignment="1" applyFont="1" applyNumberFormat="1">
      <alignment horizontal="right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3" xfId="0" applyAlignment="1" applyFont="1" applyNumberFormat="1">
      <alignment horizontal="center" shrinkToFit="0" vertical="center" wrapText="0"/>
    </xf>
    <xf borderId="0" fillId="0" fontId="0" numFmtId="3" xfId="0" applyAlignment="1" applyFont="1" applyNumberFormat="1">
      <alignment shrinkToFit="0" vertical="bottom" wrapText="0"/>
    </xf>
    <xf borderId="0" fillId="0" fontId="2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7.88"/>
    <col customWidth="1" min="3" max="3" width="16.13"/>
    <col customWidth="1" min="4" max="4" width="6.38"/>
    <col customWidth="1" min="5" max="5" width="9.88"/>
    <col customWidth="1" min="6" max="6" width="8.63"/>
    <col customWidth="1" min="7" max="7" width="9.75"/>
    <col customWidth="1" min="8" max="8" width="9.0"/>
    <col customWidth="1" min="9" max="9" width="9.38"/>
    <col customWidth="1" min="10" max="10" width="8.63"/>
    <col customWidth="1" min="11" max="12" width="9.38"/>
    <col customWidth="1" min="13" max="13" width="7.38"/>
    <col customWidth="1" min="14" max="15" width="9.5"/>
    <col customWidth="1" min="16" max="18" width="9.63"/>
    <col customWidth="1" min="19" max="19" width="8.75"/>
    <col customWidth="1" min="20" max="21" width="8.38"/>
    <col customWidth="1" min="22" max="22" width="7.5"/>
    <col customWidth="1" min="23" max="23" width="7.63"/>
    <col customWidth="1" min="24" max="24" width="9.5"/>
    <col customWidth="1" min="25" max="25" width="8.63"/>
    <col customWidth="1" min="26" max="28" width="9.13"/>
    <col customWidth="1" min="29" max="30" width="10.13"/>
    <col customWidth="1" min="31" max="31" width="10.0"/>
    <col customWidth="1" min="32" max="32" width="9.13"/>
    <col customWidth="1" min="33" max="34" width="9.5"/>
    <col customWidth="1" min="35" max="35" width="11.13"/>
    <col customWidth="1" min="36" max="36" width="8.0"/>
  </cols>
  <sheetData>
    <row r="1" ht="16.5" hidden="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ht="16.5" customHeight="1">
      <c r="A2" s="2" t="s">
        <v>36</v>
      </c>
      <c r="T2" s="3"/>
      <c r="U2" s="3"/>
      <c r="V2" s="3"/>
      <c r="W2" s="3"/>
      <c r="X2" s="3"/>
      <c r="Y2" s="4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15.75" customHeight="1">
      <c r="A3" s="7" t="s">
        <v>37</v>
      </c>
      <c r="Z3" s="8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ht="16.5" customHeight="1">
      <c r="A4" s="9"/>
      <c r="S4" s="9"/>
      <c r="T4" s="9"/>
      <c r="U4" s="9"/>
      <c r="V4" s="9"/>
      <c r="W4" s="9"/>
      <c r="X4" s="9"/>
      <c r="Y4" s="9"/>
      <c r="Z4" s="8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ht="16.5" customHeight="1">
      <c r="A5" s="10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ht="18.75" customHeight="1">
      <c r="A6" s="11"/>
      <c r="F6" s="12"/>
      <c r="G6" s="12"/>
      <c r="H6" s="12"/>
      <c r="I6" s="12"/>
      <c r="J6" s="12"/>
      <c r="K6" s="12"/>
      <c r="L6" s="12"/>
      <c r="M6" s="13"/>
      <c r="N6" s="12"/>
      <c r="O6" s="12"/>
      <c r="P6" s="12"/>
      <c r="Q6" s="12"/>
      <c r="R6" s="12"/>
      <c r="S6" s="14"/>
      <c r="T6" s="14"/>
      <c r="U6" s="14"/>
      <c r="V6" s="14"/>
      <c r="W6" s="14"/>
      <c r="X6" s="14"/>
      <c r="Y6" s="14"/>
      <c r="Z6" s="8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ht="18.75" customHeight="1">
      <c r="A7" s="15"/>
      <c r="B7" s="16"/>
      <c r="C7" s="16"/>
      <c r="D7" s="16"/>
      <c r="E7" s="16"/>
      <c r="F7" s="12"/>
      <c r="G7" s="12"/>
      <c r="H7" s="12"/>
      <c r="I7" s="12"/>
      <c r="J7" s="16"/>
      <c r="K7" s="12"/>
      <c r="L7" s="12"/>
      <c r="M7" s="13"/>
      <c r="N7" s="12"/>
      <c r="O7" s="12"/>
      <c r="P7" s="12"/>
      <c r="Q7" s="12"/>
      <c r="R7" s="12"/>
      <c r="S7" s="14"/>
      <c r="T7" s="14"/>
      <c r="U7" s="14"/>
      <c r="V7" s="14"/>
      <c r="W7" s="14"/>
      <c r="X7" s="14"/>
      <c r="Y7" s="14"/>
      <c r="Z7" s="8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ht="22.5" customHeight="1">
      <c r="A8" s="18" t="s">
        <v>38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20"/>
    </row>
    <row r="9" ht="18.75" customHeight="1">
      <c r="A9" s="21" t="s">
        <v>39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0"/>
    </row>
    <row r="10" ht="15.75" customHeight="1">
      <c r="A10" s="22"/>
      <c r="B10" s="23"/>
      <c r="C10" s="24">
        <v>22.0</v>
      </c>
      <c r="D10" s="23"/>
      <c r="E10" s="8"/>
      <c r="F10" s="8"/>
      <c r="G10" s="8"/>
      <c r="H10" s="8"/>
      <c r="I10" s="8"/>
      <c r="J10" s="8"/>
      <c r="K10" s="8"/>
      <c r="L10" s="8"/>
      <c r="M10" s="2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26"/>
      <c r="AD10" s="26"/>
      <c r="AE10" s="26"/>
      <c r="AF10" s="26"/>
      <c r="AG10" s="26"/>
      <c r="AH10" s="26"/>
      <c r="AI10" s="8"/>
      <c r="AJ10" s="8"/>
    </row>
    <row r="11" ht="21.0" customHeight="1">
      <c r="A11" s="27" t="s">
        <v>0</v>
      </c>
      <c r="B11" s="28" t="s">
        <v>1</v>
      </c>
      <c r="C11" s="29" t="s">
        <v>40</v>
      </c>
      <c r="D11" s="30" t="s">
        <v>41</v>
      </c>
      <c r="E11" s="31" t="s">
        <v>42</v>
      </c>
      <c r="F11" s="32" t="s">
        <v>43</v>
      </c>
      <c r="G11" s="33"/>
      <c r="H11" s="33"/>
      <c r="I11" s="34"/>
      <c r="J11" s="35" t="s">
        <v>44</v>
      </c>
      <c r="K11" s="35" t="s">
        <v>45</v>
      </c>
      <c r="L11" s="31" t="s">
        <v>46</v>
      </c>
      <c r="M11" s="31" t="s">
        <v>47</v>
      </c>
      <c r="N11" s="31" t="s">
        <v>48</v>
      </c>
      <c r="O11" s="36" t="s">
        <v>49</v>
      </c>
      <c r="P11" s="37" t="s">
        <v>50</v>
      </c>
      <c r="Q11" s="37" t="s">
        <v>51</v>
      </c>
      <c r="R11" s="36" t="s">
        <v>52</v>
      </c>
      <c r="S11" s="38" t="s">
        <v>53</v>
      </c>
      <c r="T11" s="33"/>
      <c r="U11" s="33"/>
      <c r="V11" s="33"/>
      <c r="W11" s="33"/>
      <c r="X11" s="34"/>
      <c r="Y11" s="38" t="s">
        <v>54</v>
      </c>
      <c r="Z11" s="33"/>
      <c r="AA11" s="33"/>
      <c r="AB11" s="34"/>
      <c r="AC11" s="39"/>
      <c r="AD11" s="40" t="s">
        <v>55</v>
      </c>
      <c r="AE11" s="34"/>
      <c r="AF11" s="36" t="s">
        <v>56</v>
      </c>
      <c r="AG11" s="36" t="s">
        <v>57</v>
      </c>
      <c r="AH11" s="36" t="s">
        <v>58</v>
      </c>
      <c r="AI11" s="36" t="s">
        <v>59</v>
      </c>
      <c r="AJ11" s="41" t="s">
        <v>60</v>
      </c>
    </row>
    <row r="12" ht="31.5" customHeight="1">
      <c r="A12" s="42"/>
      <c r="B12" s="42"/>
      <c r="C12" s="42"/>
      <c r="D12" s="42"/>
      <c r="E12" s="42"/>
      <c r="F12" s="43" t="s">
        <v>61</v>
      </c>
      <c r="G12" s="44" t="s">
        <v>62</v>
      </c>
      <c r="H12" s="43" t="s">
        <v>63</v>
      </c>
      <c r="I12" s="43" t="s">
        <v>64</v>
      </c>
      <c r="J12" s="42"/>
      <c r="K12" s="42"/>
      <c r="L12" s="42"/>
      <c r="M12" s="42"/>
      <c r="N12" s="42"/>
      <c r="O12" s="42"/>
      <c r="P12" s="42"/>
      <c r="Q12" s="42"/>
      <c r="R12" s="42"/>
      <c r="S12" s="44" t="s">
        <v>65</v>
      </c>
      <c r="T12" s="44" t="s">
        <v>66</v>
      </c>
      <c r="U12" s="43" t="s">
        <v>67</v>
      </c>
      <c r="V12" s="43" t="s">
        <v>68</v>
      </c>
      <c r="W12" s="43" t="s">
        <v>69</v>
      </c>
      <c r="X12" s="45" t="s">
        <v>70</v>
      </c>
      <c r="Y12" s="43" t="s">
        <v>71</v>
      </c>
      <c r="Z12" s="43" t="s">
        <v>72</v>
      </c>
      <c r="AA12" s="43" t="s">
        <v>68</v>
      </c>
      <c r="AB12" s="45" t="s">
        <v>70</v>
      </c>
      <c r="AC12" s="46" t="s">
        <v>73</v>
      </c>
      <c r="AD12" s="47" t="s">
        <v>74</v>
      </c>
      <c r="AE12" s="48" t="s">
        <v>75</v>
      </c>
      <c r="AF12" s="42"/>
      <c r="AG12" s="42"/>
      <c r="AH12" s="42"/>
      <c r="AI12" s="42"/>
      <c r="AJ12" s="42"/>
    </row>
    <row r="13" ht="14.25" customHeight="1">
      <c r="A13" s="49" t="s">
        <v>76</v>
      </c>
      <c r="B13" s="50"/>
      <c r="C13" s="50" t="s">
        <v>77</v>
      </c>
      <c r="D13" s="51"/>
      <c r="E13" s="52">
        <f t="shared" ref="E13:V13" si="1">SUBTOTAL(9,E14:E15)</f>
        <v>18000000</v>
      </c>
      <c r="F13" s="52">
        <f t="shared" si="1"/>
        <v>730000</v>
      </c>
      <c r="G13" s="52">
        <f t="shared" si="1"/>
        <v>5000000</v>
      </c>
      <c r="H13" s="52">
        <f t="shared" si="1"/>
        <v>1270000</v>
      </c>
      <c r="I13" s="52">
        <f t="shared" si="1"/>
        <v>0</v>
      </c>
      <c r="J13" s="52">
        <f t="shared" si="1"/>
        <v>0</v>
      </c>
      <c r="K13" s="52">
        <f t="shared" si="1"/>
        <v>0</v>
      </c>
      <c r="L13" s="52">
        <f t="shared" si="1"/>
        <v>25000000</v>
      </c>
      <c r="M13" s="53">
        <f t="shared" si="1"/>
        <v>22</v>
      </c>
      <c r="N13" s="52">
        <f t="shared" si="1"/>
        <v>25000000</v>
      </c>
      <c r="O13" s="52">
        <f t="shared" si="1"/>
        <v>22160500</v>
      </c>
      <c r="P13" s="52">
        <f t="shared" si="1"/>
        <v>19270000</v>
      </c>
      <c r="Q13" s="52">
        <f t="shared" si="1"/>
        <v>2890500</v>
      </c>
      <c r="R13" s="52">
        <f t="shared" si="1"/>
        <v>18000000</v>
      </c>
      <c r="S13" s="52">
        <f t="shared" si="1"/>
        <v>3060000</v>
      </c>
      <c r="T13" s="52">
        <f t="shared" si="1"/>
        <v>90000</v>
      </c>
      <c r="U13" s="52">
        <f t="shared" si="1"/>
        <v>540000</v>
      </c>
      <c r="V13" s="52">
        <f t="shared" si="1"/>
        <v>180000</v>
      </c>
      <c r="W13" s="52"/>
      <c r="X13" s="52">
        <f t="shared" ref="X13:AB13" si="2">SUBTOTAL(9,X14:X15)</f>
        <v>3870000</v>
      </c>
      <c r="Y13" s="52">
        <f t="shared" si="2"/>
        <v>1440000</v>
      </c>
      <c r="Z13" s="52">
        <f t="shared" si="2"/>
        <v>270000</v>
      </c>
      <c r="AA13" s="52">
        <f t="shared" si="2"/>
        <v>180000</v>
      </c>
      <c r="AB13" s="52">
        <f t="shared" si="2"/>
        <v>1890000</v>
      </c>
      <c r="AC13" s="52">
        <f t="shared" ref="AC13:AC15" si="4">X13+AB13</f>
        <v>5760000</v>
      </c>
      <c r="AD13" s="52">
        <f t="shared" ref="AD13:AH13" si="3">SUBTOTAL(9,AD14:AD15)</f>
        <v>9000000</v>
      </c>
      <c r="AE13" s="52">
        <f t="shared" si="3"/>
        <v>3600000</v>
      </c>
      <c r="AF13" s="52">
        <f t="shared" si="3"/>
        <v>16670500</v>
      </c>
      <c r="AG13" s="52">
        <f t="shared" si="3"/>
        <v>1750575</v>
      </c>
      <c r="AH13" s="52">
        <f t="shared" si="3"/>
        <v>0</v>
      </c>
      <c r="AI13" s="52">
        <f>SUBTOTAL(9,AH14:AI15)</f>
        <v>21359425</v>
      </c>
      <c r="AJ13" s="52"/>
    </row>
    <row r="14">
      <c r="A14" s="54">
        <v>1.0</v>
      </c>
      <c r="B14" s="55" t="s">
        <v>78</v>
      </c>
      <c r="C14" s="55" t="s">
        <v>79</v>
      </c>
      <c r="D14" s="56" t="s">
        <v>80</v>
      </c>
      <c r="E14" s="57">
        <v>1.8E7</v>
      </c>
      <c r="F14" s="57">
        <v>730000.0</v>
      </c>
      <c r="G14" s="57">
        <v>5000000.0</v>
      </c>
      <c r="H14" s="57">
        <v>1270000.0</v>
      </c>
      <c r="I14" s="58"/>
      <c r="J14" s="57"/>
      <c r="K14" s="57"/>
      <c r="L14" s="58">
        <f>E14+F14+G14+H14+I14+J14+K14</f>
        <v>25000000</v>
      </c>
      <c r="M14" s="59">
        <v>22.0</v>
      </c>
      <c r="N14" s="58">
        <f>L14*(M14/C10)</f>
        <v>25000000</v>
      </c>
      <c r="O14" s="58">
        <f>P14+Q14</f>
        <v>22160500</v>
      </c>
      <c r="P14" s="60">
        <f>N14-G14-F14</f>
        <v>19270000</v>
      </c>
      <c r="Q14" s="60">
        <f>if(G14/P14&lt;0.15,G14,P14*0.15)</f>
        <v>2890500</v>
      </c>
      <c r="R14" s="61">
        <f t="shared" ref="R14:R15" si="5">E14+J14+K14</f>
        <v>18000000</v>
      </c>
      <c r="S14" s="62">
        <f t="shared" ref="S14:S15" si="6">R14*17%</f>
        <v>3060000</v>
      </c>
      <c r="T14" s="62">
        <f t="shared" ref="T14:T15" si="7">R14*0.5%</f>
        <v>90000</v>
      </c>
      <c r="U14" s="62">
        <f t="shared" ref="U14:U15" si="8">R14*3%</f>
        <v>540000</v>
      </c>
      <c r="V14" s="62">
        <f t="shared" ref="V14:V15" si="9">IF((E14+J14+K14)*1% &lt;796000, (E14+J14+K14)*1%, 796000)</f>
        <v>180000</v>
      </c>
      <c r="W14" s="63">
        <v>0.0</v>
      </c>
      <c r="X14" s="62">
        <f t="shared" ref="X14:X15" si="10">S14+T14+U14+V14+W14</f>
        <v>3870000</v>
      </c>
      <c r="Y14" s="64">
        <f t="shared" ref="Y14:Y15" si="11">R14*8%</f>
        <v>1440000</v>
      </c>
      <c r="Z14" s="64">
        <f t="shared" ref="Z14:Z15" si="12">R14*1.5%</f>
        <v>270000</v>
      </c>
      <c r="AA14" s="64">
        <f t="shared" ref="AA14:AA15" si="13">IF((E14+J14+K14)*1% &lt;796000, (E14+J14+K14)*1%, 796000)</f>
        <v>180000</v>
      </c>
      <c r="AB14" s="64">
        <f t="shared" ref="AB14:AB15" si="14">Y14+Z14+AA14</f>
        <v>1890000</v>
      </c>
      <c r="AC14" s="52">
        <f t="shared" si="4"/>
        <v>5760000</v>
      </c>
      <c r="AD14" s="65">
        <v>9000000.0</v>
      </c>
      <c r="AE14" s="65">
        <v>3600000.0</v>
      </c>
      <c r="AF14" s="66">
        <f>MAX(O14-AB14-AD17-AE14,0)</f>
        <v>16670500</v>
      </c>
      <c r="AG14" s="65">
        <f>IF(AF14=0,0,IF(AF14&lt;=5000000,AF14*0.05,IF(AF14&lt;=10000000,AF14*0.1-250000,IF(AF14&lt;=18000000,AF14*0.15-750000,IF(AF14&lt;=32000000,AF14*0.2-1650000,IF(AF14&lt;=52000000,AF14*0.25-3250000,IF(AF14&lt;=80000000,AF14*0.3-5850000,AF14*0.35-9850000)))))))</f>
        <v>1750575</v>
      </c>
      <c r="AH14" s="65">
        <v>0.0</v>
      </c>
      <c r="AI14" s="58">
        <f>N14-AB14-AG14-AH14</f>
        <v>21359425</v>
      </c>
      <c r="AJ14" s="66"/>
    </row>
    <row r="15">
      <c r="A15" s="67">
        <v>2.0</v>
      </c>
      <c r="B15" s="68"/>
      <c r="C15" s="68"/>
      <c r="D15" s="56"/>
      <c r="E15" s="58"/>
      <c r="F15" s="58"/>
      <c r="G15" s="58"/>
      <c r="H15" s="58"/>
      <c r="I15" s="58"/>
      <c r="J15" s="58"/>
      <c r="K15" s="58"/>
      <c r="L15" s="58"/>
      <c r="M15" s="69"/>
      <c r="N15" s="58"/>
      <c r="O15" s="58"/>
      <c r="P15" s="60"/>
      <c r="Q15" s="60"/>
      <c r="R15" s="61">
        <f t="shared" si="5"/>
        <v>0</v>
      </c>
      <c r="S15" s="62">
        <f t="shared" si="6"/>
        <v>0</v>
      </c>
      <c r="T15" s="62">
        <f t="shared" si="7"/>
        <v>0</v>
      </c>
      <c r="U15" s="62">
        <f t="shared" si="8"/>
        <v>0</v>
      </c>
      <c r="V15" s="62">
        <f t="shared" si="9"/>
        <v>0</v>
      </c>
      <c r="W15" s="63">
        <v>0.0</v>
      </c>
      <c r="X15" s="62">
        <f t="shared" si="10"/>
        <v>0</v>
      </c>
      <c r="Y15" s="64">
        <f t="shared" si="11"/>
        <v>0</v>
      </c>
      <c r="Z15" s="64">
        <f t="shared" si="12"/>
        <v>0</v>
      </c>
      <c r="AA15" s="64">
        <f t="shared" si="13"/>
        <v>0</v>
      </c>
      <c r="AB15" s="64">
        <f t="shared" si="14"/>
        <v>0</v>
      </c>
      <c r="AC15" s="52">
        <f t="shared" si="4"/>
        <v>0</v>
      </c>
      <c r="AD15" s="65"/>
      <c r="AE15" s="66"/>
      <c r="AF15" s="66"/>
      <c r="AG15" s="66"/>
      <c r="AH15" s="66"/>
      <c r="AI15" s="58"/>
      <c r="AJ15" s="66"/>
    </row>
    <row r="16" ht="14.25" customHeight="1">
      <c r="A16" s="49" t="s">
        <v>81</v>
      </c>
      <c r="B16" s="50"/>
      <c r="C16" s="70" t="s">
        <v>82</v>
      </c>
      <c r="D16" s="51"/>
      <c r="E16" s="52"/>
      <c r="F16" s="52"/>
      <c r="G16" s="52"/>
      <c r="H16" s="52"/>
      <c r="I16" s="52"/>
      <c r="J16" s="52"/>
      <c r="K16" s="52"/>
      <c r="L16" s="52"/>
      <c r="M16" s="53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</row>
    <row r="17">
      <c r="A17" s="67">
        <v>1.0</v>
      </c>
      <c r="B17" s="55" t="s">
        <v>83</v>
      </c>
      <c r="C17" s="55" t="s">
        <v>84</v>
      </c>
      <c r="D17" s="71" t="s">
        <v>85</v>
      </c>
      <c r="E17" s="57">
        <v>1.077E7</v>
      </c>
      <c r="F17" s="57">
        <v>730000.0</v>
      </c>
      <c r="G17" s="57">
        <v>3000000.0</v>
      </c>
      <c r="H17" s="57">
        <v>1000000.0</v>
      </c>
      <c r="I17" s="57">
        <v>0.0</v>
      </c>
      <c r="J17" s="57">
        <v>0.0</v>
      </c>
      <c r="K17" s="57">
        <v>0.0</v>
      </c>
      <c r="L17" s="58">
        <f t="shared" ref="L17:L19" si="15">E17+F17+G17+H17+I17+J17+K17</f>
        <v>15500000</v>
      </c>
      <c r="M17" s="59">
        <v>22.0</v>
      </c>
      <c r="N17" s="58">
        <f>L17*(M17/C10)</f>
        <v>15500000</v>
      </c>
      <c r="O17" s="58">
        <f t="shared" ref="O17:O19" si="16">P17+Q17</f>
        <v>13535500</v>
      </c>
      <c r="P17" s="60">
        <f t="shared" ref="P17:P19" si="17">N17-G17-F17</f>
        <v>11770000</v>
      </c>
      <c r="Q17" s="60">
        <f t="shared" ref="Q17:Q19" si="18">if(G17/P17&lt;0.15,G17,P17*0.15)</f>
        <v>1765500</v>
      </c>
      <c r="R17" s="61"/>
      <c r="S17" s="62"/>
      <c r="T17" s="62"/>
      <c r="U17" s="62"/>
      <c r="V17" s="62"/>
      <c r="W17" s="63"/>
      <c r="X17" s="62"/>
      <c r="Y17" s="64"/>
      <c r="Z17" s="64"/>
      <c r="AA17" s="64"/>
      <c r="AB17" s="64"/>
      <c r="AC17" s="52"/>
      <c r="AD17" s="65"/>
      <c r="AE17" s="66"/>
      <c r="AF17" s="66">
        <f>15500000</f>
        <v>15500000</v>
      </c>
      <c r="AG17" s="66">
        <f t="shared" ref="AG17:AG19" si="19">IF(AF17=0,0,IF(AF17&lt;=5000000,AF17*0.05,IF(AF17&lt;=10000000,AF17*0.1-250000,IF(AF17&lt;=18000000,AF17*0.15-750000,IF(AF17&lt;=32000000,AF17*0.2-1650000,IF(AF17&lt;=52000000,AF17*0.25-3250000,IF(AF17&lt;=80000000,AF17*0.3-5850000,AF17*0.35-9850000)))))))</f>
        <v>1575000</v>
      </c>
      <c r="AH17" s="66"/>
      <c r="AI17" s="58">
        <f t="shared" ref="AI17:AI19" si="20">N17-AB17-AG17-AH17</f>
        <v>13925000</v>
      </c>
      <c r="AJ17" s="66"/>
    </row>
    <row r="18">
      <c r="A18" s="72">
        <v>2.0</v>
      </c>
      <c r="B18" s="73" t="s">
        <v>86</v>
      </c>
      <c r="C18" s="73" t="s">
        <v>87</v>
      </c>
      <c r="D18" s="74" t="s">
        <v>85</v>
      </c>
      <c r="E18" s="75">
        <v>1.355E7</v>
      </c>
      <c r="F18" s="76">
        <v>730000.0</v>
      </c>
      <c r="G18" s="75">
        <v>3000000.0</v>
      </c>
      <c r="H18" s="76">
        <v>1000000.0</v>
      </c>
      <c r="I18" s="76">
        <v>0.0</v>
      </c>
      <c r="J18" s="76">
        <v>0.0</v>
      </c>
      <c r="K18" s="76">
        <v>0.0</v>
      </c>
      <c r="L18" s="76">
        <f t="shared" si="15"/>
        <v>18280000</v>
      </c>
      <c r="M18" s="77">
        <v>22.0</v>
      </c>
      <c r="N18" s="76">
        <f>L18*(M18/C10)</f>
        <v>18280000</v>
      </c>
      <c r="O18" s="76">
        <f t="shared" si="16"/>
        <v>16732500</v>
      </c>
      <c r="P18" s="60">
        <f t="shared" si="17"/>
        <v>14550000</v>
      </c>
      <c r="Q18" s="60">
        <f t="shared" si="18"/>
        <v>2182500</v>
      </c>
      <c r="R18" s="61">
        <f t="shared" ref="R18:R20" si="21">E18+J18+K18</f>
        <v>13550000</v>
      </c>
      <c r="S18" s="62">
        <f t="shared" ref="S18:S19" si="22">R18*17%</f>
        <v>2303500</v>
      </c>
      <c r="T18" s="62">
        <f t="shared" ref="T18:T19" si="23">R18*0.5%</f>
        <v>67750</v>
      </c>
      <c r="U18" s="62">
        <f t="shared" ref="U18:U19" si="24">R18*3%</f>
        <v>406500</v>
      </c>
      <c r="V18" s="62">
        <f t="shared" ref="V18:V19" si="25">IF((E18+J18+K18)*1% &lt;796000, (E18+J18+K18)*1%, 796000)</f>
        <v>135500</v>
      </c>
      <c r="W18" s="63">
        <v>0.0</v>
      </c>
      <c r="X18" s="62">
        <f t="shared" ref="X18:X19" si="26">S18+T18+U18+V18+W18</f>
        <v>2913250</v>
      </c>
      <c r="Y18" s="64">
        <f t="shared" ref="Y18:Y19" si="27">R18*8%</f>
        <v>1084000</v>
      </c>
      <c r="Z18" s="64">
        <f t="shared" ref="Z18:Z19" si="28">R18*1.5%</f>
        <v>203250</v>
      </c>
      <c r="AA18" s="64">
        <f t="shared" ref="AA18:AA19" si="29">IF((E18+J18+K18)*1% &lt;796000, (E18+J18+K18)*1%, 796000)</f>
        <v>135500</v>
      </c>
      <c r="AB18" s="64">
        <f t="shared" ref="AB18:AB19" si="30">Y18+Z18+AA18</f>
        <v>1422750</v>
      </c>
      <c r="AC18" s="52">
        <f t="shared" ref="AC18:AC19" si="31">X18+AB18</f>
        <v>4336000</v>
      </c>
      <c r="AD18" s="76">
        <v>9000000.0</v>
      </c>
      <c r="AE18" s="78"/>
      <c r="AF18" s="66">
        <f>O18-AB18-AD18</f>
        <v>6309750</v>
      </c>
      <c r="AG18" s="66">
        <f t="shared" si="19"/>
        <v>380975</v>
      </c>
      <c r="AH18" s="78"/>
      <c r="AI18" s="76">
        <f t="shared" si="20"/>
        <v>16476275</v>
      </c>
      <c r="AJ18" s="78"/>
    </row>
    <row r="19">
      <c r="A19" s="67">
        <v>3.0</v>
      </c>
      <c r="B19" s="55" t="s">
        <v>88</v>
      </c>
      <c r="C19" s="55" t="s">
        <v>89</v>
      </c>
      <c r="D19" s="71" t="s">
        <v>85</v>
      </c>
      <c r="E19" s="57">
        <v>4500000.0</v>
      </c>
      <c r="F19" s="76">
        <v>730000.0</v>
      </c>
      <c r="G19" s="75">
        <v>1000000.0</v>
      </c>
      <c r="H19" s="75">
        <v>770000.0</v>
      </c>
      <c r="I19" s="76">
        <v>0.0</v>
      </c>
      <c r="J19" s="76">
        <v>0.0</v>
      </c>
      <c r="K19" s="76">
        <v>0.0</v>
      </c>
      <c r="L19" s="76">
        <f t="shared" si="15"/>
        <v>7000000</v>
      </c>
      <c r="M19" s="77">
        <v>22.0</v>
      </c>
      <c r="N19" s="76">
        <f>L19*(M19/C10)</f>
        <v>7000000</v>
      </c>
      <c r="O19" s="76">
        <f t="shared" si="16"/>
        <v>6060500</v>
      </c>
      <c r="P19" s="60">
        <f t="shared" si="17"/>
        <v>5270000</v>
      </c>
      <c r="Q19" s="60">
        <f t="shared" si="18"/>
        <v>790500</v>
      </c>
      <c r="R19" s="61">
        <f t="shared" si="21"/>
        <v>4500000</v>
      </c>
      <c r="S19" s="62">
        <f t="shared" si="22"/>
        <v>765000</v>
      </c>
      <c r="T19" s="62">
        <f t="shared" si="23"/>
        <v>22500</v>
      </c>
      <c r="U19" s="62">
        <f t="shared" si="24"/>
        <v>135000</v>
      </c>
      <c r="V19" s="62">
        <f t="shared" si="25"/>
        <v>45000</v>
      </c>
      <c r="W19" s="63">
        <v>0.0</v>
      </c>
      <c r="X19" s="62">
        <f t="shared" si="26"/>
        <v>967500</v>
      </c>
      <c r="Y19" s="64">
        <f t="shared" si="27"/>
        <v>360000</v>
      </c>
      <c r="Z19" s="64">
        <f t="shared" si="28"/>
        <v>67500</v>
      </c>
      <c r="AA19" s="64">
        <f t="shared" si="29"/>
        <v>45000</v>
      </c>
      <c r="AB19" s="64">
        <f t="shared" si="30"/>
        <v>472500</v>
      </c>
      <c r="AC19" s="52">
        <f t="shared" si="31"/>
        <v>1440000</v>
      </c>
      <c r="AD19" s="76">
        <v>9000000.0</v>
      </c>
      <c r="AE19" s="66"/>
      <c r="AF19" s="65">
        <v>0.0</v>
      </c>
      <c r="AG19" s="66">
        <f t="shared" si="19"/>
        <v>0</v>
      </c>
      <c r="AH19" s="66"/>
      <c r="AI19" s="76">
        <f t="shared" si="20"/>
        <v>6527500</v>
      </c>
      <c r="AJ19" s="66"/>
    </row>
    <row r="20" ht="14.25" customHeight="1">
      <c r="A20" s="49" t="s">
        <v>81</v>
      </c>
      <c r="B20" s="50"/>
      <c r="C20" s="70" t="s">
        <v>90</v>
      </c>
      <c r="D20" s="51"/>
      <c r="E20" s="52"/>
      <c r="F20" s="52"/>
      <c r="G20" s="52"/>
      <c r="H20" s="52"/>
      <c r="I20" s="52"/>
      <c r="J20" s="52"/>
      <c r="K20" s="52"/>
      <c r="L20" s="52"/>
      <c r="M20" s="53"/>
      <c r="N20" s="52"/>
      <c r="O20" s="52"/>
      <c r="P20" s="52"/>
      <c r="Q20" s="52"/>
      <c r="R20" s="79">
        <f t="shared" si="21"/>
        <v>0</v>
      </c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</row>
    <row r="21">
      <c r="A21" s="67"/>
      <c r="B21" s="68"/>
      <c r="C21" s="55"/>
      <c r="D21" s="71"/>
      <c r="E21" s="57"/>
      <c r="F21" s="57"/>
      <c r="G21" s="57"/>
      <c r="H21" s="57"/>
      <c r="I21" s="57"/>
      <c r="J21" s="57"/>
      <c r="K21" s="57"/>
      <c r="L21" s="57"/>
      <c r="M21" s="69"/>
      <c r="N21" s="58"/>
      <c r="O21" s="58"/>
      <c r="P21" s="80"/>
      <c r="Q21" s="80"/>
      <c r="R21" s="80"/>
      <c r="S21" s="62"/>
      <c r="T21" s="62"/>
      <c r="U21" s="62"/>
      <c r="V21" s="62"/>
      <c r="W21" s="62"/>
      <c r="X21" s="62"/>
      <c r="Y21" s="64"/>
      <c r="Z21" s="64"/>
      <c r="AA21" s="64"/>
      <c r="AB21" s="64"/>
      <c r="AC21" s="52"/>
      <c r="AD21" s="66"/>
      <c r="AE21" s="66"/>
      <c r="AF21" s="57"/>
      <c r="AG21" s="66"/>
      <c r="AH21" s="66"/>
      <c r="AI21" s="58"/>
      <c r="AJ21" s="66"/>
    </row>
    <row r="22">
      <c r="A22" s="67"/>
      <c r="B22" s="68"/>
      <c r="C22" s="68"/>
      <c r="D22" s="56"/>
      <c r="E22" s="58"/>
      <c r="F22" s="58"/>
      <c r="G22" s="58"/>
      <c r="H22" s="58"/>
      <c r="I22" s="58"/>
      <c r="J22" s="58"/>
      <c r="K22" s="58"/>
      <c r="L22" s="58"/>
      <c r="M22" s="69"/>
      <c r="N22" s="58"/>
      <c r="O22" s="58"/>
      <c r="P22" s="80"/>
      <c r="Q22" s="80"/>
      <c r="R22" s="80"/>
      <c r="S22" s="62"/>
      <c r="T22" s="62"/>
      <c r="U22" s="62"/>
      <c r="V22" s="62"/>
      <c r="W22" s="62"/>
      <c r="X22" s="62"/>
      <c r="Y22" s="64"/>
      <c r="Z22" s="64"/>
      <c r="AA22" s="64"/>
      <c r="AB22" s="64"/>
      <c r="AC22" s="52"/>
      <c r="AD22" s="66"/>
      <c r="AE22" s="66"/>
      <c r="AF22" s="66"/>
      <c r="AG22" s="66"/>
      <c r="AH22" s="66"/>
      <c r="AI22" s="58"/>
      <c r="AJ22" s="66"/>
    </row>
    <row r="23">
      <c r="A23" s="67"/>
      <c r="B23" s="68"/>
      <c r="C23" s="68"/>
      <c r="D23" s="56"/>
      <c r="E23" s="58"/>
      <c r="F23" s="58"/>
      <c r="G23" s="58"/>
      <c r="H23" s="58"/>
      <c r="I23" s="58"/>
      <c r="J23" s="58"/>
      <c r="K23" s="58"/>
      <c r="L23" s="58"/>
      <c r="M23" s="69"/>
      <c r="N23" s="58"/>
      <c r="O23" s="58"/>
      <c r="P23" s="80"/>
      <c r="Q23" s="80"/>
      <c r="R23" s="80"/>
      <c r="S23" s="62"/>
      <c r="T23" s="62"/>
      <c r="U23" s="62"/>
      <c r="V23" s="62"/>
      <c r="W23" s="62"/>
      <c r="X23" s="62"/>
      <c r="Y23" s="64"/>
      <c r="Z23" s="64"/>
      <c r="AA23" s="64"/>
      <c r="AB23" s="64"/>
      <c r="AC23" s="52"/>
      <c r="AD23" s="66"/>
      <c r="AE23" s="66"/>
      <c r="AF23" s="66"/>
      <c r="AG23" s="66"/>
      <c r="AH23" s="66"/>
      <c r="AI23" s="58"/>
      <c r="AJ23" s="66"/>
    </row>
    <row r="24" ht="14.25" customHeight="1">
      <c r="A24" s="49"/>
      <c r="B24" s="50"/>
      <c r="C24" s="50" t="s">
        <v>91</v>
      </c>
      <c r="D24" s="51"/>
      <c r="E24" s="52">
        <f t="shared" ref="E24:O24" si="32">SUBTOTAL(9,E13:E23)</f>
        <v>46820000</v>
      </c>
      <c r="F24" s="52">
        <f t="shared" si="32"/>
        <v>2920000</v>
      </c>
      <c r="G24" s="52">
        <f t="shared" si="32"/>
        <v>12000000</v>
      </c>
      <c r="H24" s="52">
        <f t="shared" si="32"/>
        <v>4040000</v>
      </c>
      <c r="I24" s="52">
        <f t="shared" si="32"/>
        <v>0</v>
      </c>
      <c r="J24" s="52">
        <f t="shared" si="32"/>
        <v>0</v>
      </c>
      <c r="K24" s="52">
        <f t="shared" si="32"/>
        <v>0</v>
      </c>
      <c r="L24" s="52">
        <f t="shared" si="32"/>
        <v>65780000</v>
      </c>
      <c r="M24" s="53">
        <f t="shared" si="32"/>
        <v>88</v>
      </c>
      <c r="N24" s="52">
        <f t="shared" si="32"/>
        <v>65780000</v>
      </c>
      <c r="O24" s="52">
        <f t="shared" si="32"/>
        <v>58489000</v>
      </c>
      <c r="P24" s="52"/>
      <c r="Q24" s="52"/>
      <c r="R24" s="52">
        <f t="shared" ref="R24:S24" si="33">SUBTOTAL(9,R13:R23)</f>
        <v>36050000</v>
      </c>
      <c r="S24" s="52">
        <f t="shared" si="33"/>
        <v>6128500</v>
      </c>
      <c r="T24" s="52"/>
      <c r="U24" s="52">
        <f t="shared" ref="U24:AB24" si="34">SUBTOTAL(9,U13:U23)</f>
        <v>1081500</v>
      </c>
      <c r="V24" s="52">
        <f t="shared" si="34"/>
        <v>360500</v>
      </c>
      <c r="W24" s="52">
        <f t="shared" si="34"/>
        <v>0</v>
      </c>
      <c r="X24" s="52">
        <f t="shared" si="34"/>
        <v>7750750</v>
      </c>
      <c r="Y24" s="52">
        <f t="shared" si="34"/>
        <v>2884000</v>
      </c>
      <c r="Z24" s="52">
        <f t="shared" si="34"/>
        <v>540750</v>
      </c>
      <c r="AA24" s="52">
        <f t="shared" si="34"/>
        <v>360500</v>
      </c>
      <c r="AB24" s="52">
        <f t="shared" si="34"/>
        <v>3785250</v>
      </c>
      <c r="AC24" s="52">
        <f>X24+AB24</f>
        <v>11536000</v>
      </c>
      <c r="AD24" s="52">
        <f t="shared" ref="AD24:AI24" si="35">SUBTOTAL(9,AD13:AD23)</f>
        <v>27000000</v>
      </c>
      <c r="AE24" s="52">
        <f t="shared" si="35"/>
        <v>3600000</v>
      </c>
      <c r="AF24" s="52">
        <f t="shared" si="35"/>
        <v>38480250</v>
      </c>
      <c r="AG24" s="52">
        <f t="shared" si="35"/>
        <v>3706550</v>
      </c>
      <c r="AH24" s="52">
        <f t="shared" si="35"/>
        <v>0</v>
      </c>
      <c r="AI24" s="52">
        <f t="shared" si="35"/>
        <v>58288200</v>
      </c>
      <c r="AJ24" s="52"/>
    </row>
    <row r="25" ht="15.75" customHeight="1">
      <c r="A25" s="81" t="s">
        <v>92</v>
      </c>
      <c r="B25" s="82"/>
      <c r="C25" s="82"/>
      <c r="D25" s="83"/>
      <c r="E25" s="84"/>
      <c r="F25" s="84"/>
      <c r="G25" s="84"/>
      <c r="H25" s="84"/>
      <c r="I25" s="84"/>
      <c r="J25" s="84"/>
      <c r="K25" s="84"/>
      <c r="L25" s="84"/>
      <c r="M25" s="25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26"/>
      <c r="AD25" s="26"/>
      <c r="AE25" s="26"/>
      <c r="AF25" s="26"/>
      <c r="AG25" s="26"/>
      <c r="AH25" s="26"/>
      <c r="AI25" s="84"/>
      <c r="AJ25" s="8"/>
    </row>
    <row r="26" ht="15.75" customHeight="1">
      <c r="A26" s="85"/>
      <c r="B26" s="86"/>
      <c r="C26" s="86"/>
      <c r="D26" s="87"/>
      <c r="E26" s="88"/>
      <c r="F26" s="88"/>
      <c r="G26" s="88"/>
      <c r="H26" s="88"/>
      <c r="I26" s="88"/>
      <c r="J26" s="88"/>
      <c r="K26" s="88"/>
      <c r="L26" s="88"/>
      <c r="M26" s="89"/>
      <c r="N26" s="88"/>
      <c r="O26" s="88"/>
      <c r="P26" s="88"/>
      <c r="Q26" s="88"/>
      <c r="R26" s="88"/>
      <c r="S26" s="90"/>
      <c r="T26" s="90"/>
      <c r="U26" s="90"/>
      <c r="V26" s="90"/>
      <c r="W26" s="90"/>
      <c r="X26" s="90"/>
      <c r="Y26" s="91" t="s">
        <v>93</v>
      </c>
    </row>
    <row r="27" ht="15.75" customHeight="1">
      <c r="A27" s="92"/>
      <c r="B27" s="93"/>
      <c r="C27" s="93"/>
      <c r="D27" s="94" t="s">
        <v>94</v>
      </c>
      <c r="E27" s="94"/>
      <c r="F27" s="95"/>
      <c r="G27" s="95"/>
      <c r="H27" s="95"/>
      <c r="I27" s="95"/>
      <c r="J27" s="96"/>
      <c r="K27" s="95"/>
      <c r="L27" s="95"/>
      <c r="M27" s="93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3"/>
      <c r="Z27" s="95"/>
      <c r="AA27" s="95"/>
      <c r="AB27" s="95" t="s">
        <v>95</v>
      </c>
      <c r="AH27" s="93"/>
      <c r="AI27" s="95"/>
      <c r="AJ27" s="95"/>
    </row>
    <row r="28" ht="15.75" customHeight="1">
      <c r="A28" s="85"/>
      <c r="B28" s="82"/>
      <c r="C28" s="82"/>
      <c r="D28" s="97" t="s">
        <v>96</v>
      </c>
      <c r="E28" s="97"/>
      <c r="F28" s="98"/>
      <c r="G28" s="98"/>
      <c r="H28" s="98"/>
      <c r="I28" s="98"/>
      <c r="J28" s="88"/>
      <c r="K28" s="98"/>
      <c r="L28" s="98"/>
      <c r="M28" s="25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84"/>
      <c r="Z28" s="98"/>
      <c r="AA28" s="98"/>
      <c r="AB28" s="98" t="s">
        <v>97</v>
      </c>
      <c r="AH28" s="26"/>
      <c r="AI28" s="98"/>
      <c r="AJ28" s="98"/>
    </row>
    <row r="29" ht="14.25" customHeight="1">
      <c r="AF29" s="99"/>
    </row>
    <row r="30" ht="14.25" customHeight="1">
      <c r="B30" s="100"/>
      <c r="C30" s="100"/>
      <c r="D30" s="100"/>
      <c r="E30" s="100"/>
      <c r="Y30" s="99"/>
    </row>
    <row r="31" ht="14.25" customHeight="1">
      <c r="B31" s="100"/>
      <c r="C31" s="100"/>
      <c r="D31" s="100"/>
      <c r="E31" s="100"/>
      <c r="Y31" s="99"/>
    </row>
    <row r="32" ht="14.25" customHeight="1">
      <c r="B32" s="100"/>
      <c r="C32" s="100"/>
      <c r="D32" s="100"/>
      <c r="E32" s="100"/>
      <c r="Y32" s="99"/>
    </row>
    <row r="33" ht="14.25" customHeight="1">
      <c r="B33" s="100"/>
      <c r="C33" s="100"/>
      <c r="D33" s="100"/>
      <c r="E33" s="100"/>
      <c r="Y33" s="99"/>
    </row>
    <row r="34" ht="14.25" customHeight="1">
      <c r="B34" s="100"/>
      <c r="C34" s="100"/>
      <c r="D34" s="100"/>
      <c r="E34" s="100"/>
      <c r="Y34" s="99"/>
    </row>
    <row r="35" ht="14.25" customHeight="1">
      <c r="Y35" s="99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3">
    <mergeCell ref="P11:P12"/>
    <mergeCell ref="R11:R12"/>
    <mergeCell ref="Q11:Q12"/>
    <mergeCell ref="A11:A12"/>
    <mergeCell ref="B11:B12"/>
    <mergeCell ref="AH11:AH12"/>
    <mergeCell ref="AI11:AI12"/>
    <mergeCell ref="Y11:AB11"/>
    <mergeCell ref="AD11:AE11"/>
    <mergeCell ref="S11:X11"/>
    <mergeCell ref="A6:E6"/>
    <mergeCell ref="A5:D5"/>
    <mergeCell ref="A9:AJ9"/>
    <mergeCell ref="A8:AJ8"/>
    <mergeCell ref="AG11:AG12"/>
    <mergeCell ref="AF11:AF12"/>
    <mergeCell ref="AB27:AG27"/>
    <mergeCell ref="AB28:AG28"/>
    <mergeCell ref="Y26:AJ26"/>
    <mergeCell ref="AJ11:AJ12"/>
    <mergeCell ref="K11:K12"/>
    <mergeCell ref="J11:J12"/>
    <mergeCell ref="L11:L12"/>
    <mergeCell ref="M11:M12"/>
    <mergeCell ref="O11:O12"/>
    <mergeCell ref="N11:N12"/>
    <mergeCell ref="A2:S2"/>
    <mergeCell ref="A3:Y3"/>
    <mergeCell ref="A4:R4"/>
    <mergeCell ref="E11:E12"/>
    <mergeCell ref="F11:I11"/>
    <mergeCell ref="D11:D12"/>
    <mergeCell ref="C11:C12"/>
  </mergeCells>
  <printOptions/>
  <pageMargins bottom="0.75" footer="0.0" header="0.0" left="0.25" right="0.25" top="0.75"/>
  <pageSetup paperSize="9" orientation="landscape"/>
  <drawing r:id="rId1"/>
</worksheet>
</file>