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ra.valliero\Downloads\"/>
    </mc:Choice>
  </mc:AlternateContent>
  <xr:revisionPtr revIDLastSave="0" documentId="13_ncr:1_{92EDC328-A02C-4597-BE80-D26E61AA59C9}" xr6:coauthVersionLast="47" xr6:coauthVersionMax="47" xr10:uidLastSave="{00000000-0000-0000-0000-000000000000}"/>
  <bookViews>
    <workbookView xWindow="-120" yWindow="-120" windowWidth="29040" windowHeight="15990" tabRatio="500" activeTab="4" xr2:uid="{00000000-000D-0000-FFFF-FFFF00000000}"/>
  </bookViews>
  <sheets>
    <sheet name="CARACTERÍSTICAS VINHOS" sheetId="6" r:id="rId1"/>
    <sheet name="CARACTERÍSTICAS QUEIJOS" sheetId="5" r:id="rId2"/>
    <sheet name="COMBINAÇÕES" sheetId="9" r:id="rId3"/>
    <sheet name="BASE HARMONIZAÇÃO" sheetId="1" r:id="rId4"/>
    <sheet name="DATASET" sheetId="10" r:id="rId5"/>
  </sheets>
  <definedNames>
    <definedName name="_xlnm._FilterDatabase" localSheetId="3" hidden="1">'BASE HARMONIZAÇÃO'!$A$1:$M$102</definedName>
    <definedName name="_xlnm._FilterDatabase" localSheetId="0" hidden="1">'CARACTERÍSTICAS VINHOS'!$A$1:$E$36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0" l="1" a="1"/>
  <c r="D2" i="10" s="1"/>
  <c r="K101" i="10" a="1"/>
  <c r="K101" i="10" s="1"/>
  <c r="K102" i="10" a="1"/>
  <c r="K10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14" i="10" a="1"/>
  <c r="K14" i="10" s="1"/>
  <c r="K15" i="10" a="1"/>
  <c r="K15" i="10" s="1"/>
  <c r="K16" i="10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29" i="10" a="1"/>
  <c r="K29" i="10" s="1"/>
  <c r="K30" i="10" a="1"/>
  <c r="K30" i="10" s="1"/>
  <c r="K31" i="10" a="1"/>
  <c r="K31" i="10" s="1"/>
  <c r="K32" i="10" a="1"/>
  <c r="K32" i="10" s="1"/>
  <c r="K33" i="10" a="1"/>
  <c r="K33" i="10" s="1"/>
  <c r="K34" i="10" a="1"/>
  <c r="K34" i="10" s="1"/>
  <c r="K35" i="10" a="1"/>
  <c r="K35" i="10" s="1"/>
  <c r="K36" i="10" a="1"/>
  <c r="K36" i="10" s="1"/>
  <c r="K37" i="10" a="1"/>
  <c r="K37" i="10" s="1"/>
  <c r="K38" i="10" a="1"/>
  <c r="K38" i="10" s="1"/>
  <c r="K39" i="10" a="1"/>
  <c r="K39" i="10" s="1"/>
  <c r="K40" i="10" a="1"/>
  <c r="K40" i="10" s="1"/>
  <c r="K41" i="10" a="1"/>
  <c r="K41" i="10" s="1"/>
  <c r="K42" i="10" a="1"/>
  <c r="K42" i="10" s="1"/>
  <c r="K43" i="10" a="1"/>
  <c r="K43" i="10" s="1"/>
  <c r="K44" i="10" a="1"/>
  <c r="K44" i="10" s="1"/>
  <c r="K45" i="10" a="1"/>
  <c r="K45" i="10" s="1"/>
  <c r="K46" i="10" a="1"/>
  <c r="K46" i="10" s="1"/>
  <c r="K47" i="10" a="1"/>
  <c r="K47" i="10" s="1"/>
  <c r="K48" i="10" a="1"/>
  <c r="K48" i="10" s="1"/>
  <c r="K49" i="10" a="1"/>
  <c r="K49" i="10" s="1"/>
  <c r="K50" i="10" a="1"/>
  <c r="K50" i="10" s="1"/>
  <c r="K51" i="10" a="1"/>
  <c r="K51" i="10" s="1"/>
  <c r="K52" i="10" a="1"/>
  <c r="K52" i="10" s="1"/>
  <c r="K53" i="10" a="1"/>
  <c r="K53" i="10" s="1"/>
  <c r="K54" i="10" a="1"/>
  <c r="K54" i="10" s="1"/>
  <c r="K55" i="10" a="1"/>
  <c r="K55" i="10" s="1"/>
  <c r="K56" i="10" a="1"/>
  <c r="K56" i="10" s="1"/>
  <c r="K57" i="10" a="1"/>
  <c r="K57" i="10" s="1"/>
  <c r="K58" i="10" a="1"/>
  <c r="K58" i="10" s="1"/>
  <c r="K59" i="10" a="1"/>
  <c r="K59" i="10" s="1"/>
  <c r="K60" i="10" a="1"/>
  <c r="K60" i="10" s="1"/>
  <c r="K61" i="10" a="1"/>
  <c r="K61" i="10" s="1"/>
  <c r="K62" i="10" a="1"/>
  <c r="K62" i="10" s="1"/>
  <c r="K63" i="10" a="1"/>
  <c r="K63" i="10" s="1"/>
  <c r="K64" i="10" a="1"/>
  <c r="K64" i="10" s="1"/>
  <c r="K65" i="10" a="1"/>
  <c r="K65" i="10" s="1"/>
  <c r="K66" i="10" a="1"/>
  <c r="K66" i="10" s="1"/>
  <c r="K67" i="10" a="1"/>
  <c r="K67" i="10" s="1"/>
  <c r="K68" i="10" a="1"/>
  <c r="K68" i="10" s="1"/>
  <c r="K69" i="10" a="1"/>
  <c r="K69" i="10" s="1"/>
  <c r="K70" i="10" a="1"/>
  <c r="K70" i="10" s="1"/>
  <c r="K71" i="10" a="1"/>
  <c r="K71" i="10" s="1"/>
  <c r="K72" i="10" a="1"/>
  <c r="K72" i="10" s="1"/>
  <c r="K73" i="10" a="1"/>
  <c r="K73" i="10" s="1"/>
  <c r="K74" i="10" a="1"/>
  <c r="K74" i="10" s="1"/>
  <c r="K75" i="10" a="1"/>
  <c r="K75" i="10" s="1"/>
  <c r="K76" i="10" a="1"/>
  <c r="K76" i="10" s="1"/>
  <c r="K77" i="10" a="1"/>
  <c r="K77" i="10" s="1"/>
  <c r="K78" i="10" a="1"/>
  <c r="K78" i="10" s="1"/>
  <c r="K79" i="10" a="1"/>
  <c r="K79" i="10" s="1"/>
  <c r="K80" i="10" a="1"/>
  <c r="K80" i="10" s="1"/>
  <c r="K81" i="10" a="1"/>
  <c r="K81" i="10" s="1"/>
  <c r="K82" i="10" a="1"/>
  <c r="K82" i="10" s="1"/>
  <c r="K83" i="10" a="1"/>
  <c r="K83" i="10" s="1"/>
  <c r="K84" i="10" a="1"/>
  <c r="K84" i="10" s="1"/>
  <c r="K85" i="10" a="1"/>
  <c r="K85" i="10" s="1"/>
  <c r="K86" i="10" a="1"/>
  <c r="K86" i="10" s="1"/>
  <c r="K87" i="10" a="1"/>
  <c r="K87" i="10" s="1"/>
  <c r="K88" i="10" a="1"/>
  <c r="K88" i="10" s="1"/>
  <c r="K89" i="10" a="1"/>
  <c r="K89" i="10" s="1"/>
  <c r="K90" i="10" a="1"/>
  <c r="K90" i="10" s="1"/>
  <c r="K91" i="10" a="1"/>
  <c r="K91" i="10" s="1"/>
  <c r="K92" i="10" a="1"/>
  <c r="K92" i="10" s="1"/>
  <c r="K93" i="10" a="1"/>
  <c r="K93" i="10" s="1"/>
  <c r="K94" i="10" a="1"/>
  <c r="K94" i="10" s="1"/>
  <c r="K95" i="10" a="1"/>
  <c r="K95" i="10" s="1"/>
  <c r="K96" i="10" a="1"/>
  <c r="K96" i="10" s="1"/>
  <c r="K97" i="10" a="1"/>
  <c r="K97" i="10" s="1"/>
  <c r="K98" i="10" a="1"/>
  <c r="K98" i="10" s="1"/>
  <c r="K99" i="10" a="1"/>
  <c r="K99" i="10" s="1"/>
  <c r="K100" i="10" a="1"/>
  <c r="K100" i="10" s="1"/>
  <c r="K2" i="10" a="1"/>
  <c r="K2" i="10" s="1"/>
  <c r="D3" i="10" a="1"/>
  <c r="D3" i="10" s="1"/>
  <c r="D4" i="10" a="1"/>
  <c r="D4" i="10" s="1"/>
  <c r="D5" i="10" a="1"/>
  <c r="D5" i="10" s="1"/>
  <c r="D6" i="10" a="1"/>
  <c r="D6" i="10" s="1"/>
  <c r="D7" i="10" a="1"/>
  <c r="D7" i="10" s="1"/>
  <c r="D8" i="10" a="1"/>
  <c r="D8" i="10" s="1"/>
  <c r="D9" i="10" a="1"/>
  <c r="D9" i="10" s="1"/>
  <c r="D10" i="10" a="1"/>
  <c r="D10" i="10" s="1"/>
  <c r="D11" i="10" a="1"/>
  <c r="D11" i="10" s="1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19" i="10" a="1"/>
  <c r="D19" i="10" s="1"/>
  <c r="D20" i="10" a="1"/>
  <c r="D20" i="10" s="1"/>
  <c r="D21" i="10" a="1"/>
  <c r="D21" i="10" s="1"/>
  <c r="D22" i="10" a="1"/>
  <c r="D22" i="10" s="1"/>
  <c r="D23" i="10" a="1"/>
  <c r="D23" i="10" s="1"/>
  <c r="D24" i="10" a="1"/>
  <c r="D24" i="10" s="1"/>
  <c r="D25" i="10" a="1"/>
  <c r="D25" i="10" s="1"/>
  <c r="D26" i="10" a="1"/>
  <c r="D26" i="10" s="1"/>
  <c r="D27" i="10" a="1"/>
  <c r="D27" i="10" s="1"/>
  <c r="D28" i="10" a="1"/>
  <c r="D28" i="10" s="1"/>
  <c r="D29" i="10" a="1"/>
  <c r="D29" i="10" s="1"/>
  <c r="D30" i="10" a="1"/>
  <c r="D30" i="10" s="1"/>
  <c r="D31" i="10" a="1"/>
  <c r="D31" i="10" s="1"/>
  <c r="D32" i="10" a="1"/>
  <c r="D32" i="10" s="1"/>
  <c r="D33" i="10" a="1"/>
  <c r="D33" i="10" s="1"/>
  <c r="D34" i="10" a="1"/>
  <c r="D34" i="10" s="1"/>
  <c r="D35" i="10" a="1"/>
  <c r="D35" i="10" s="1"/>
  <c r="D36" i="10" a="1"/>
  <c r="D36" i="10" s="1"/>
  <c r="D37" i="10" a="1"/>
  <c r="D37" i="10" s="1"/>
  <c r="D38" i="10" a="1"/>
  <c r="D38" i="10" s="1"/>
  <c r="D39" i="10" a="1"/>
  <c r="D39" i="10" s="1"/>
  <c r="D40" i="10" a="1"/>
  <c r="D40" i="10" s="1"/>
  <c r="D41" i="10" a="1"/>
  <c r="D41" i="10" s="1"/>
  <c r="D42" i="10" a="1"/>
  <c r="D42" i="10" s="1"/>
  <c r="D43" i="10" a="1"/>
  <c r="D43" i="10" s="1"/>
  <c r="D44" i="10" a="1"/>
  <c r="D44" i="10" s="1"/>
  <c r="D45" i="10" a="1"/>
  <c r="D45" i="10" s="1"/>
  <c r="D46" i="10" a="1"/>
  <c r="D46" i="10" s="1"/>
  <c r="D47" i="10" a="1"/>
  <c r="D47" i="10" s="1"/>
  <c r="D48" i="10" a="1"/>
  <c r="D48" i="10" s="1"/>
  <c r="D49" i="10" a="1"/>
  <c r="D49" i="10" s="1"/>
  <c r="D50" i="10" a="1"/>
  <c r="D50" i="10" s="1"/>
  <c r="D51" i="10" a="1"/>
  <c r="D51" i="10" s="1"/>
  <c r="D52" i="10" a="1"/>
  <c r="D52" i="10" s="1"/>
  <c r="D53" i="10" a="1"/>
  <c r="D53" i="10" s="1"/>
  <c r="D54" i="10" a="1"/>
  <c r="D54" i="10" s="1"/>
  <c r="D55" i="10" a="1"/>
  <c r="D55" i="10" s="1"/>
  <c r="D56" i="10" a="1"/>
  <c r="D56" i="10" s="1"/>
  <c r="D57" i="10" a="1"/>
  <c r="D57" i="10" s="1"/>
  <c r="D58" i="10" a="1"/>
  <c r="D58" i="10" s="1"/>
  <c r="D59" i="10" a="1"/>
  <c r="D59" i="10" s="1"/>
  <c r="D60" i="10" a="1"/>
  <c r="D60" i="10" s="1"/>
  <c r="D61" i="10" a="1"/>
  <c r="D61" i="10" s="1"/>
  <c r="D62" i="10" a="1"/>
  <c r="D62" i="10" s="1"/>
  <c r="D63" i="10" a="1"/>
  <c r="D63" i="10" s="1"/>
  <c r="D64" i="10" a="1"/>
  <c r="D64" i="10" s="1"/>
  <c r="D65" i="10" a="1"/>
  <c r="D65" i="10" s="1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74" i="10" a="1"/>
  <c r="D74" i="10" s="1"/>
  <c r="D75" i="10" a="1"/>
  <c r="D75" i="10" s="1"/>
  <c r="D76" i="10" a="1"/>
  <c r="D76" i="10" s="1"/>
  <c r="D77" i="10" a="1"/>
  <c r="D77" i="10" s="1"/>
  <c r="D78" i="10" a="1"/>
  <c r="D78" i="10" s="1"/>
  <c r="D79" i="10" a="1"/>
  <c r="D79" i="10" s="1"/>
  <c r="D80" i="10" a="1"/>
  <c r="D80" i="10" s="1"/>
  <c r="D81" i="10" a="1"/>
  <c r="D81" i="10" s="1"/>
  <c r="D82" i="10" a="1"/>
  <c r="D82" i="10" s="1"/>
  <c r="D83" i="10" a="1"/>
  <c r="D83" i="10" s="1"/>
  <c r="D84" i="10" a="1"/>
  <c r="D84" i="10" s="1"/>
  <c r="D85" i="10" a="1"/>
  <c r="D85" i="10" s="1"/>
  <c r="D86" i="10" a="1"/>
  <c r="D86" i="10" s="1"/>
  <c r="D87" i="10" a="1"/>
  <c r="D87" i="10" s="1"/>
  <c r="D88" i="10" a="1"/>
  <c r="D88" i="10" s="1"/>
  <c r="D89" i="10" a="1"/>
  <c r="D89" i="10" s="1"/>
  <c r="D90" i="10" a="1"/>
  <c r="D90" i="10" s="1"/>
  <c r="D91" i="10" a="1"/>
  <c r="D91" i="10" s="1"/>
  <c r="D92" i="10" a="1"/>
  <c r="D92" i="10" s="1"/>
  <c r="D93" i="10" a="1"/>
  <c r="D93" i="10" s="1"/>
  <c r="D94" i="10" a="1"/>
  <c r="D94" i="10" s="1"/>
  <c r="D95" i="10" a="1"/>
  <c r="D95" i="10" s="1"/>
  <c r="D96" i="10" a="1"/>
  <c r="D96" i="10" s="1"/>
  <c r="D97" i="10" a="1"/>
  <c r="D97" i="10" s="1"/>
  <c r="D98" i="10" a="1"/>
  <c r="D98" i="10" s="1"/>
  <c r="D99" i="10" a="1"/>
  <c r="D99" i="10" s="1"/>
  <c r="D100" i="10" a="1"/>
  <c r="D100" i="10" s="1"/>
  <c r="D101" i="10" a="1"/>
  <c r="D101" i="10" s="1"/>
  <c r="D102" i="10" a="1"/>
  <c r="D102" i="10" s="1"/>
  <c r="A103" i="9"/>
  <c r="A10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38" i="9"/>
  <c r="A39" i="9"/>
  <c r="A40" i="9"/>
  <c r="A41" i="9"/>
  <c r="A42" i="9"/>
  <c r="A43" i="9"/>
  <c r="A44" i="9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A3" i="9"/>
  <c r="M25" i="1" s="1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2" i="9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C30" i="1"/>
  <c r="D30" i="1" s="1"/>
  <c r="C31" i="1"/>
  <c r="D31" i="1" s="1"/>
  <c r="C32" i="1"/>
  <c r="D32" i="1" s="1"/>
  <c r="C33" i="1"/>
  <c r="C34" i="1"/>
  <c r="C35" i="1"/>
  <c r="C36" i="1"/>
  <c r="C37" i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C47" i="1"/>
  <c r="C48" i="1"/>
  <c r="C49" i="1"/>
  <c r="D49" i="1" s="1"/>
  <c r="C50" i="1"/>
  <c r="D50" i="1" s="1"/>
  <c r="C51" i="1"/>
  <c r="D51" i="1" s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G28" i="1"/>
  <c r="H28" i="1"/>
  <c r="I28" i="1"/>
  <c r="G29" i="1"/>
  <c r="H29" i="1"/>
  <c r="I29" i="1"/>
  <c r="C29" i="1"/>
  <c r="C28" i="1"/>
  <c r="G24" i="1"/>
  <c r="H24" i="1"/>
  <c r="I24" i="1"/>
  <c r="G25" i="1"/>
  <c r="H25" i="1"/>
  <c r="I25" i="1"/>
  <c r="G26" i="1"/>
  <c r="H26" i="1"/>
  <c r="I26" i="1"/>
  <c r="G27" i="1"/>
  <c r="H27" i="1"/>
  <c r="I27" i="1"/>
  <c r="C24" i="1"/>
  <c r="C25" i="1"/>
  <c r="C26" i="1"/>
  <c r="C27" i="1"/>
  <c r="C102" i="1"/>
  <c r="E102" i="1" s="1"/>
  <c r="C101" i="1"/>
  <c r="E101" i="1" s="1"/>
  <c r="G100" i="1"/>
  <c r="H100" i="1"/>
  <c r="I100" i="1"/>
  <c r="G101" i="1"/>
  <c r="H101" i="1"/>
  <c r="I101" i="1"/>
  <c r="G102" i="1"/>
  <c r="H102" i="1"/>
  <c r="I102" i="1"/>
  <c r="G99" i="1"/>
  <c r="H99" i="1"/>
  <c r="I99" i="1"/>
  <c r="G95" i="1"/>
  <c r="H95" i="1"/>
  <c r="I95" i="1"/>
  <c r="G96" i="1"/>
  <c r="H96" i="1"/>
  <c r="I96" i="1"/>
  <c r="G97" i="1"/>
  <c r="H97" i="1"/>
  <c r="I97" i="1"/>
  <c r="G98" i="1"/>
  <c r="H98" i="1"/>
  <c r="I98" i="1"/>
  <c r="C98" i="1"/>
  <c r="E98" i="1" s="1"/>
  <c r="C97" i="1"/>
  <c r="E97" i="1" s="1"/>
  <c r="C96" i="1"/>
  <c r="E96" i="1" s="1"/>
  <c r="C95" i="1"/>
  <c r="E95" i="1" s="1"/>
  <c r="G93" i="1"/>
  <c r="H93" i="1"/>
  <c r="I93" i="1"/>
  <c r="G94" i="1"/>
  <c r="H94" i="1"/>
  <c r="I94" i="1"/>
  <c r="C94" i="1"/>
  <c r="D94" i="1" s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C89" i="1"/>
  <c r="D89" i="1" s="1"/>
  <c r="C90" i="1"/>
  <c r="D90" i="1" s="1"/>
  <c r="C91" i="1"/>
  <c r="D91" i="1" s="1"/>
  <c r="C92" i="1"/>
  <c r="D92" i="1" s="1"/>
  <c r="G85" i="1"/>
  <c r="H85" i="1"/>
  <c r="I85" i="1"/>
  <c r="G86" i="1"/>
  <c r="H86" i="1"/>
  <c r="I86" i="1"/>
  <c r="G87" i="1"/>
  <c r="H87" i="1"/>
  <c r="I87" i="1"/>
  <c r="C86" i="1"/>
  <c r="D86" i="1" s="1"/>
  <c r="C87" i="1"/>
  <c r="D87" i="1" s="1"/>
  <c r="C85" i="1"/>
  <c r="D85" i="1" s="1"/>
  <c r="C88" i="1"/>
  <c r="E88" i="1" s="1"/>
  <c r="C93" i="1"/>
  <c r="D93" i="1" s="1"/>
  <c r="C99" i="1"/>
  <c r="D99" i="1" s="1"/>
  <c r="C100" i="1"/>
  <c r="D100" i="1" s="1"/>
  <c r="C20" i="6"/>
  <c r="C21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2" i="6"/>
  <c r="C22" i="1"/>
  <c r="C23" i="1"/>
  <c r="G18" i="1"/>
  <c r="H18" i="1"/>
  <c r="I18" i="1"/>
  <c r="G19" i="1"/>
  <c r="H19" i="1"/>
  <c r="I19" i="1"/>
  <c r="C19" i="1"/>
  <c r="C18" i="1"/>
  <c r="C5" i="1"/>
  <c r="I12" i="1"/>
  <c r="H12" i="1"/>
  <c r="G12" i="1"/>
  <c r="C12" i="1"/>
  <c r="I23" i="1"/>
  <c r="H23" i="1"/>
  <c r="G23" i="1"/>
  <c r="I22" i="1"/>
  <c r="H22" i="1"/>
  <c r="G22" i="1"/>
  <c r="I5" i="1"/>
  <c r="H5" i="1"/>
  <c r="G5" i="1"/>
  <c r="C3" i="1"/>
  <c r="C4" i="1"/>
  <c r="C6" i="1"/>
  <c r="C7" i="1"/>
  <c r="C8" i="1"/>
  <c r="C9" i="1"/>
  <c r="C10" i="1"/>
  <c r="C11" i="1"/>
  <c r="C13" i="1"/>
  <c r="C14" i="1"/>
  <c r="C15" i="1"/>
  <c r="C16" i="1"/>
  <c r="C17" i="1"/>
  <c r="C20" i="1"/>
  <c r="C21" i="1"/>
  <c r="C69" i="1"/>
  <c r="C70" i="1"/>
  <c r="C71" i="1"/>
  <c r="C72" i="1"/>
  <c r="C73" i="1"/>
  <c r="C74" i="1"/>
  <c r="C75" i="1"/>
  <c r="C76" i="1"/>
  <c r="C77" i="1"/>
  <c r="C78" i="1"/>
  <c r="E78" i="1" s="1"/>
  <c r="C79" i="1"/>
  <c r="C80" i="1"/>
  <c r="C81" i="1"/>
  <c r="C82" i="1"/>
  <c r="E82" i="1" s="1"/>
  <c r="C83" i="1"/>
  <c r="C84" i="1"/>
  <c r="C2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H3" i="1"/>
  <c r="I3" i="1"/>
  <c r="H4" i="1"/>
  <c r="I4" i="1"/>
  <c r="H6" i="1"/>
  <c r="I6" i="1"/>
  <c r="H7" i="1"/>
  <c r="I7" i="1"/>
  <c r="H8" i="1"/>
  <c r="I8" i="1"/>
  <c r="H9" i="1"/>
  <c r="I9" i="1"/>
  <c r="H10" i="1"/>
  <c r="I10" i="1"/>
  <c r="H11" i="1"/>
  <c r="I11" i="1"/>
  <c r="H13" i="1"/>
  <c r="I13" i="1"/>
  <c r="H14" i="1"/>
  <c r="I14" i="1"/>
  <c r="H15" i="1"/>
  <c r="I15" i="1"/>
  <c r="H16" i="1"/>
  <c r="I16" i="1"/>
  <c r="H17" i="1"/>
  <c r="I17" i="1"/>
  <c r="H20" i="1"/>
  <c r="I20" i="1"/>
  <c r="H21" i="1"/>
  <c r="I21" i="1"/>
  <c r="I2" i="1"/>
  <c r="H2" i="1"/>
  <c r="G3" i="1"/>
  <c r="G4" i="1"/>
  <c r="G6" i="1"/>
  <c r="G7" i="1"/>
  <c r="G8" i="1"/>
  <c r="G9" i="1"/>
  <c r="G10" i="1"/>
  <c r="G11" i="1"/>
  <c r="G13" i="1"/>
  <c r="G14" i="1"/>
  <c r="G15" i="1"/>
  <c r="G16" i="1"/>
  <c r="G17" i="1"/>
  <c r="G20" i="1"/>
  <c r="G21" i="1"/>
  <c r="G2" i="1"/>
  <c r="D28" i="1" l="1"/>
  <c r="D26" i="1"/>
  <c r="E29" i="1"/>
  <c r="D46" i="1"/>
  <c r="D48" i="1"/>
  <c r="E27" i="1"/>
  <c r="D47" i="1"/>
  <c r="E25" i="1"/>
  <c r="D37" i="1"/>
  <c r="D36" i="1"/>
  <c r="D24" i="1"/>
  <c r="D35" i="1"/>
  <c r="D34" i="1"/>
  <c r="D33" i="1"/>
  <c r="M3" i="1"/>
  <c r="K53" i="1"/>
  <c r="L53" i="1" s="1"/>
  <c r="K77" i="1"/>
  <c r="L77" i="1" s="1"/>
  <c r="K21" i="1"/>
  <c r="L21" i="1" s="1"/>
  <c r="M82" i="1"/>
  <c r="M66" i="1"/>
  <c r="M26" i="1"/>
  <c r="K60" i="1"/>
  <c r="L60" i="1" s="1"/>
  <c r="K28" i="1"/>
  <c r="L28" i="1" s="1"/>
  <c r="M97" i="1"/>
  <c r="M65" i="1"/>
  <c r="M49" i="1"/>
  <c r="M9" i="1"/>
  <c r="K99" i="1"/>
  <c r="L99" i="1" s="1"/>
  <c r="K91" i="1"/>
  <c r="L91" i="1" s="1"/>
  <c r="K83" i="1"/>
  <c r="L83" i="1" s="1"/>
  <c r="K75" i="1"/>
  <c r="L75" i="1" s="1"/>
  <c r="K67" i="1"/>
  <c r="L67" i="1" s="1"/>
  <c r="K59" i="1"/>
  <c r="L59" i="1" s="1"/>
  <c r="K51" i="1"/>
  <c r="L51" i="1" s="1"/>
  <c r="K43" i="1"/>
  <c r="L43" i="1" s="1"/>
  <c r="K35" i="1"/>
  <c r="L35" i="1" s="1"/>
  <c r="K27" i="1"/>
  <c r="L27" i="1" s="1"/>
  <c r="K19" i="1"/>
  <c r="L19" i="1" s="1"/>
  <c r="K11" i="1"/>
  <c r="L11" i="1" s="1"/>
  <c r="K3" i="1"/>
  <c r="L3" i="1" s="1"/>
  <c r="M96" i="1"/>
  <c r="M88" i="1"/>
  <c r="M80" i="1"/>
  <c r="M72" i="1"/>
  <c r="M64" i="1"/>
  <c r="M56" i="1"/>
  <c r="M48" i="1"/>
  <c r="M40" i="1"/>
  <c r="M32" i="1"/>
  <c r="M24" i="1"/>
  <c r="M16" i="1"/>
  <c r="M8" i="1"/>
  <c r="K93" i="1"/>
  <c r="L93" i="1" s="1"/>
  <c r="K45" i="1"/>
  <c r="L45" i="1" s="1"/>
  <c r="K5" i="1"/>
  <c r="L5" i="1" s="1"/>
  <c r="M74" i="1"/>
  <c r="M50" i="1"/>
  <c r="M10" i="1"/>
  <c r="K76" i="1"/>
  <c r="L76" i="1" s="1"/>
  <c r="K20" i="1"/>
  <c r="L20" i="1" s="1"/>
  <c r="M81" i="1"/>
  <c r="M17" i="1"/>
  <c r="K98" i="1"/>
  <c r="L98" i="1" s="1"/>
  <c r="K90" i="1"/>
  <c r="L90" i="1" s="1"/>
  <c r="K82" i="1"/>
  <c r="L82" i="1" s="1"/>
  <c r="K74" i="1"/>
  <c r="L74" i="1" s="1"/>
  <c r="K66" i="1"/>
  <c r="L66" i="1" s="1"/>
  <c r="K58" i="1"/>
  <c r="L58" i="1" s="1"/>
  <c r="K50" i="1"/>
  <c r="L50" i="1" s="1"/>
  <c r="K42" i="1"/>
  <c r="L42" i="1" s="1"/>
  <c r="K34" i="1"/>
  <c r="L34" i="1" s="1"/>
  <c r="K26" i="1"/>
  <c r="L26" i="1" s="1"/>
  <c r="K18" i="1"/>
  <c r="L18" i="1" s="1"/>
  <c r="K10" i="1"/>
  <c r="L10" i="1" s="1"/>
  <c r="M2" i="1"/>
  <c r="M95" i="1"/>
  <c r="M87" i="1"/>
  <c r="M79" i="1"/>
  <c r="M71" i="1"/>
  <c r="M63" i="1"/>
  <c r="M55" i="1"/>
  <c r="M47" i="1"/>
  <c r="M39" i="1"/>
  <c r="M31" i="1"/>
  <c r="M23" i="1"/>
  <c r="M15" i="1"/>
  <c r="M7" i="1"/>
  <c r="K85" i="1"/>
  <c r="L85" i="1" s="1"/>
  <c r="K37" i="1"/>
  <c r="L37" i="1" s="1"/>
  <c r="M90" i="1"/>
  <c r="M34" i="1"/>
  <c r="K84" i="1"/>
  <c r="L84" i="1" s="1"/>
  <c r="K36" i="1"/>
  <c r="L36" i="1" s="1"/>
  <c r="M89" i="1"/>
  <c r="M33" i="1"/>
  <c r="K97" i="1"/>
  <c r="L97" i="1" s="1"/>
  <c r="K89" i="1"/>
  <c r="L89" i="1" s="1"/>
  <c r="K81" i="1"/>
  <c r="L81" i="1" s="1"/>
  <c r="K73" i="1"/>
  <c r="L73" i="1" s="1"/>
  <c r="K65" i="1"/>
  <c r="L65" i="1" s="1"/>
  <c r="K57" i="1"/>
  <c r="L57" i="1" s="1"/>
  <c r="K49" i="1"/>
  <c r="L49" i="1" s="1"/>
  <c r="K41" i="1"/>
  <c r="L41" i="1" s="1"/>
  <c r="K33" i="1"/>
  <c r="L33" i="1" s="1"/>
  <c r="K25" i="1"/>
  <c r="L25" i="1" s="1"/>
  <c r="K17" i="1"/>
  <c r="L17" i="1" s="1"/>
  <c r="K9" i="1"/>
  <c r="L9" i="1" s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K101" i="1"/>
  <c r="L101" i="1" s="1"/>
  <c r="K61" i="1"/>
  <c r="L61" i="1" s="1"/>
  <c r="K13" i="1"/>
  <c r="L13" i="1" s="1"/>
  <c r="M42" i="1"/>
  <c r="K92" i="1"/>
  <c r="L92" i="1" s="1"/>
  <c r="K52" i="1"/>
  <c r="L52" i="1" s="1"/>
  <c r="K12" i="1"/>
  <c r="L12" i="1" s="1"/>
  <c r="M41" i="1"/>
  <c r="K96" i="1"/>
  <c r="L96" i="1" s="1"/>
  <c r="K88" i="1"/>
  <c r="L88" i="1" s="1"/>
  <c r="K80" i="1"/>
  <c r="L80" i="1" s="1"/>
  <c r="K72" i="1"/>
  <c r="L72" i="1" s="1"/>
  <c r="K64" i="1"/>
  <c r="L64" i="1" s="1"/>
  <c r="K56" i="1"/>
  <c r="L56" i="1" s="1"/>
  <c r="K48" i="1"/>
  <c r="L48" i="1" s="1"/>
  <c r="K40" i="1"/>
  <c r="L40" i="1" s="1"/>
  <c r="K32" i="1"/>
  <c r="L32" i="1" s="1"/>
  <c r="K24" i="1"/>
  <c r="L24" i="1" s="1"/>
  <c r="K16" i="1"/>
  <c r="L16" i="1" s="1"/>
  <c r="K8" i="1"/>
  <c r="L8" i="1" s="1"/>
  <c r="M101" i="1"/>
  <c r="M93" i="1"/>
  <c r="M85" i="1"/>
  <c r="M77" i="1"/>
  <c r="M69" i="1"/>
  <c r="M61" i="1"/>
  <c r="M53" i="1"/>
  <c r="M45" i="1"/>
  <c r="M37" i="1"/>
  <c r="M29" i="1"/>
  <c r="M21" i="1"/>
  <c r="M13" i="1"/>
  <c r="M5" i="1"/>
  <c r="K69" i="1"/>
  <c r="L69" i="1" s="1"/>
  <c r="K29" i="1"/>
  <c r="L29" i="1" s="1"/>
  <c r="M98" i="1"/>
  <c r="M58" i="1"/>
  <c r="M18" i="1"/>
  <c r="K100" i="1"/>
  <c r="L100" i="1" s="1"/>
  <c r="K68" i="1"/>
  <c r="L68" i="1" s="1"/>
  <c r="K44" i="1"/>
  <c r="L44" i="1" s="1"/>
  <c r="K4" i="1"/>
  <c r="L4" i="1" s="1"/>
  <c r="M73" i="1"/>
  <c r="M57" i="1"/>
  <c r="K2" i="1"/>
  <c r="L2" i="1" s="1"/>
  <c r="K95" i="1"/>
  <c r="L95" i="1" s="1"/>
  <c r="K87" i="1"/>
  <c r="L87" i="1" s="1"/>
  <c r="K79" i="1"/>
  <c r="L79" i="1" s="1"/>
  <c r="K71" i="1"/>
  <c r="L71" i="1" s="1"/>
  <c r="K63" i="1"/>
  <c r="L63" i="1" s="1"/>
  <c r="K55" i="1"/>
  <c r="L55" i="1" s="1"/>
  <c r="K47" i="1"/>
  <c r="L47" i="1" s="1"/>
  <c r="K39" i="1"/>
  <c r="L39" i="1" s="1"/>
  <c r="K31" i="1"/>
  <c r="L31" i="1" s="1"/>
  <c r="K23" i="1"/>
  <c r="L23" i="1" s="1"/>
  <c r="K15" i="1"/>
  <c r="L15" i="1" s="1"/>
  <c r="K7" i="1"/>
  <c r="L7" i="1" s="1"/>
  <c r="M100" i="1"/>
  <c r="M92" i="1"/>
  <c r="M84" i="1"/>
  <c r="M76" i="1"/>
  <c r="M68" i="1"/>
  <c r="M60" i="1"/>
  <c r="M52" i="1"/>
  <c r="M44" i="1"/>
  <c r="M36" i="1"/>
  <c r="M28" i="1"/>
  <c r="M20" i="1"/>
  <c r="M12" i="1"/>
  <c r="M4" i="1"/>
  <c r="K102" i="1"/>
  <c r="L102" i="1" s="1"/>
  <c r="K94" i="1"/>
  <c r="L94" i="1" s="1"/>
  <c r="K86" i="1"/>
  <c r="L86" i="1" s="1"/>
  <c r="K78" i="1"/>
  <c r="L78" i="1" s="1"/>
  <c r="K70" i="1"/>
  <c r="L70" i="1" s="1"/>
  <c r="K62" i="1"/>
  <c r="L62" i="1" s="1"/>
  <c r="K54" i="1"/>
  <c r="L54" i="1" s="1"/>
  <c r="K46" i="1"/>
  <c r="L46" i="1" s="1"/>
  <c r="K38" i="1"/>
  <c r="L38" i="1" s="1"/>
  <c r="K30" i="1"/>
  <c r="L30" i="1" s="1"/>
  <c r="K22" i="1"/>
  <c r="L22" i="1" s="1"/>
  <c r="K14" i="1"/>
  <c r="L14" i="1" s="1"/>
  <c r="K6" i="1"/>
  <c r="L6" i="1" s="1"/>
  <c r="M99" i="1"/>
  <c r="M91" i="1"/>
  <c r="M83" i="1"/>
  <c r="M75" i="1"/>
  <c r="M67" i="1"/>
  <c r="M59" i="1"/>
  <c r="M51" i="1"/>
  <c r="M43" i="1"/>
  <c r="M35" i="1"/>
  <c r="M27" i="1"/>
  <c r="M19" i="1"/>
  <c r="M11" i="1"/>
  <c r="D25" i="1"/>
  <c r="E48" i="1"/>
  <c r="E44" i="1"/>
  <c r="E40" i="1"/>
  <c r="E36" i="1"/>
  <c r="E32" i="1"/>
  <c r="E51" i="1"/>
  <c r="E47" i="1"/>
  <c r="E43" i="1"/>
  <c r="E39" i="1"/>
  <c r="E35" i="1"/>
  <c r="E31" i="1"/>
  <c r="E50" i="1"/>
  <c r="E46" i="1"/>
  <c r="E42" i="1"/>
  <c r="E38" i="1"/>
  <c r="E34" i="1"/>
  <c r="E30" i="1"/>
  <c r="E49" i="1"/>
  <c r="E45" i="1"/>
  <c r="E41" i="1"/>
  <c r="E37" i="1"/>
  <c r="E33" i="1"/>
  <c r="D27" i="1"/>
  <c r="D96" i="1"/>
  <c r="E26" i="1"/>
  <c r="D57" i="1"/>
  <c r="D63" i="1"/>
  <c r="E59" i="1"/>
  <c r="D62" i="1"/>
  <c r="D56" i="1"/>
  <c r="D68" i="1"/>
  <c r="D61" i="1"/>
  <c r="D55" i="1"/>
  <c r="D67" i="1"/>
  <c r="E61" i="1"/>
  <c r="E54" i="1"/>
  <c r="E66" i="1"/>
  <c r="D60" i="1"/>
  <c r="D54" i="1"/>
  <c r="D66" i="1"/>
  <c r="D65" i="1"/>
  <c r="D59" i="1"/>
  <c r="E53" i="1"/>
  <c r="D64" i="1"/>
  <c r="D58" i="1"/>
  <c r="D52" i="1"/>
  <c r="E67" i="1"/>
  <c r="E62" i="1"/>
  <c r="D53" i="1"/>
  <c r="E56" i="1"/>
  <c r="E64" i="1"/>
  <c r="E58" i="1"/>
  <c r="E63" i="1"/>
  <c r="E55" i="1"/>
  <c r="E68" i="1"/>
  <c r="E60" i="1"/>
  <c r="E52" i="1"/>
  <c r="E65" i="1"/>
  <c r="E57" i="1"/>
  <c r="D29" i="1"/>
  <c r="E28" i="1"/>
  <c r="E24" i="1"/>
  <c r="D101" i="1"/>
  <c r="D102" i="1"/>
  <c r="D97" i="1"/>
  <c r="D95" i="1"/>
  <c r="D98" i="1"/>
  <c r="E94" i="1"/>
  <c r="E91" i="1"/>
  <c r="E86" i="1"/>
  <c r="E92" i="1"/>
  <c r="E100" i="1"/>
  <c r="E90" i="1"/>
  <c r="E89" i="1"/>
  <c r="E99" i="1"/>
  <c r="D88" i="1"/>
  <c r="E87" i="1"/>
  <c r="D6" i="1"/>
  <c r="E93" i="1"/>
  <c r="E70" i="1"/>
  <c r="E85" i="1"/>
  <c r="E74" i="1"/>
  <c r="E9" i="1"/>
  <c r="D82" i="1"/>
  <c r="D78" i="1"/>
  <c r="D74" i="1"/>
  <c r="D70" i="1"/>
  <c r="D21" i="1"/>
  <c r="D17" i="1"/>
  <c r="D13" i="1"/>
  <c r="D9" i="1"/>
  <c r="D5" i="1"/>
  <c r="E5" i="1"/>
  <c r="D2" i="1"/>
  <c r="E81" i="1"/>
  <c r="E77" i="1"/>
  <c r="E73" i="1"/>
  <c r="E69" i="1"/>
  <c r="E20" i="1"/>
  <c r="E16" i="1"/>
  <c r="E12" i="1"/>
  <c r="E8" i="1"/>
  <c r="E4" i="1"/>
  <c r="E2" i="1"/>
  <c r="D81" i="1"/>
  <c r="D77" i="1"/>
  <c r="D73" i="1"/>
  <c r="D69" i="1"/>
  <c r="D20" i="1"/>
  <c r="D16" i="1"/>
  <c r="D12" i="1"/>
  <c r="D8" i="1"/>
  <c r="D4" i="1"/>
  <c r="E17" i="1"/>
  <c r="E84" i="1"/>
  <c r="E80" i="1"/>
  <c r="E76" i="1"/>
  <c r="E72" i="1"/>
  <c r="E23" i="1"/>
  <c r="E19" i="1"/>
  <c r="E15" i="1"/>
  <c r="E11" i="1"/>
  <c r="E7" i="1"/>
  <c r="E3" i="1"/>
  <c r="E21" i="1"/>
  <c r="D84" i="1"/>
  <c r="D80" i="1"/>
  <c r="D76" i="1"/>
  <c r="D72" i="1"/>
  <c r="D23" i="1"/>
  <c r="D19" i="1"/>
  <c r="D15" i="1"/>
  <c r="D11" i="1"/>
  <c r="D7" i="1"/>
  <c r="D3" i="1"/>
  <c r="E13" i="1"/>
  <c r="E83" i="1"/>
  <c r="E79" i="1"/>
  <c r="E75" i="1"/>
  <c r="E71" i="1"/>
  <c r="E22" i="1"/>
  <c r="E18" i="1"/>
  <c r="E14" i="1"/>
  <c r="E10" i="1"/>
  <c r="E6" i="1"/>
  <c r="D83" i="1"/>
  <c r="D79" i="1"/>
  <c r="D75" i="1"/>
  <c r="D71" i="1"/>
  <c r="D22" i="1"/>
  <c r="D18" i="1"/>
  <c r="D14" i="1"/>
  <c r="D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<sst xmlns="http://schemas.openxmlformats.org/spreadsheetml/2006/main" count="2508" uniqueCount="283">
  <si>
    <t>Uva</t>
  </si>
  <si>
    <t>Estilo</t>
  </si>
  <si>
    <t>Tipo de Queijo</t>
  </si>
  <si>
    <t>Textura</t>
  </si>
  <si>
    <t>Sabor</t>
  </si>
  <si>
    <t>Cabernet Sauvignon</t>
  </si>
  <si>
    <t>Merlot</t>
  </si>
  <si>
    <t>Pinot Noir</t>
  </si>
  <si>
    <t>Malbec</t>
  </si>
  <si>
    <t>Encorpado</t>
  </si>
  <si>
    <t>Leve</t>
  </si>
  <si>
    <t>Chardonnay</t>
  </si>
  <si>
    <t>Sauvignon Blanc</t>
  </si>
  <si>
    <t>Riesling</t>
  </si>
  <si>
    <t>Pinot Grigio</t>
  </si>
  <si>
    <t>Chenin Blanc</t>
  </si>
  <si>
    <t>Doce</t>
  </si>
  <si>
    <t>Grenache</t>
  </si>
  <si>
    <t>Sangiovese</t>
  </si>
  <si>
    <t>Tempranillo</t>
  </si>
  <si>
    <t>Touriga Nacional</t>
  </si>
  <si>
    <t>Touriga Franca</t>
  </si>
  <si>
    <t>Tinta Barroca</t>
  </si>
  <si>
    <t>Tinta Cão</t>
  </si>
  <si>
    <t>Sousão</t>
  </si>
  <si>
    <t>Tinta Amarela</t>
  </si>
  <si>
    <t>Viosinho</t>
  </si>
  <si>
    <t>Malvasia Fina</t>
  </si>
  <si>
    <t>Gouveio</t>
  </si>
  <si>
    <t>Branco</t>
  </si>
  <si>
    <t>Médio Corpo</t>
  </si>
  <si>
    <t>Semi-dura</t>
  </si>
  <si>
    <t>Macio</t>
  </si>
  <si>
    <t>Frutas negras, especiarias, taninos firmes</t>
  </si>
  <si>
    <t>Firme, quebradiça</t>
  </si>
  <si>
    <t>Carménère</t>
  </si>
  <si>
    <t>Mourvèdre</t>
  </si>
  <si>
    <t>Cinsault</t>
  </si>
  <si>
    <t>Azul</t>
  </si>
  <si>
    <t>Gouda</t>
  </si>
  <si>
    <t>Gorgonzola</t>
  </si>
  <si>
    <t>Dura</t>
  </si>
  <si>
    <t>Parmesão</t>
  </si>
  <si>
    <t>Duro</t>
  </si>
  <si>
    <t>Gruyère</t>
  </si>
  <si>
    <t>Fresco</t>
  </si>
  <si>
    <t>Camembert</t>
  </si>
  <si>
    <t>Brie</t>
  </si>
  <si>
    <t>Cheddar</t>
  </si>
  <si>
    <t>Roquefort</t>
  </si>
  <si>
    <t>Quebradiça</t>
  </si>
  <si>
    <t>Família</t>
  </si>
  <si>
    <t>Emmental</t>
  </si>
  <si>
    <t>Estilo Vinho</t>
  </si>
  <si>
    <t>Característica Vinho</t>
  </si>
  <si>
    <t>Família Queijo</t>
  </si>
  <si>
    <t>Textura Queijo</t>
  </si>
  <si>
    <t>Sabor Queijo</t>
  </si>
  <si>
    <t>Vinho</t>
  </si>
  <si>
    <t>Características Principais</t>
  </si>
  <si>
    <t>Leve a Médio</t>
  </si>
  <si>
    <t>Médio a Encorpado</t>
  </si>
  <si>
    <t>Uva Vinho</t>
  </si>
  <si>
    <t>Tipo Vinho</t>
  </si>
  <si>
    <t>Queijo</t>
  </si>
  <si>
    <t>Cremosa, esfarelante</t>
  </si>
  <si>
    <t>Intenso, salgado, picante, veias azuis</t>
  </si>
  <si>
    <t>Firme, macia</t>
  </si>
  <si>
    <t>Leitoso, levemente salgado, aveludado</t>
  </si>
  <si>
    <t>Intenso, picante, salgado, aroma acentuado</t>
  </si>
  <si>
    <t>Granulada, dura</t>
  </si>
  <si>
    <t>Salgado, intenso, frutado, complexo</t>
  </si>
  <si>
    <t>Leitoso, frutado, levemente picante, complexo</t>
  </si>
  <si>
    <t>Cremosa, macia</t>
  </si>
  <si>
    <t>Salgado, levemente ácido, frutado</t>
  </si>
  <si>
    <t>Leitoso, levemente frutado, levemente adocicado</t>
  </si>
  <si>
    <t>Tinto</t>
  </si>
  <si>
    <t>Gewürztraminer</t>
  </si>
  <si>
    <t>Aromático</t>
  </si>
  <si>
    <t>Feta</t>
  </si>
  <si>
    <t>Cabra</t>
  </si>
  <si>
    <t>Comté</t>
  </si>
  <si>
    <t>Manchego</t>
  </si>
  <si>
    <t>Mozzarella</t>
  </si>
  <si>
    <t>Ricota</t>
  </si>
  <si>
    <t>Frutado, amanteigado, complexo, cítrico</t>
  </si>
  <si>
    <t>Cítrico, herbáceo, mineral, refrescante</t>
  </si>
  <si>
    <t>Floral, frutado, mineral, versátil</t>
  </si>
  <si>
    <t>Frutado, floral, leve, mineral</t>
  </si>
  <si>
    <t>Frutado, floral, mel, versátil</t>
  </si>
  <si>
    <t>Especiado, floral, frutado, intenso</t>
  </si>
  <si>
    <t>Frutas vermelhas ácidas, taninos elegantes, corpo médio</t>
  </si>
  <si>
    <t>Frutas vermelhas e negras, taninos maduros, acidez equilibrada</t>
  </si>
  <si>
    <t>Frutas vermelhas, floral, taninos suaves, corpo leve</t>
  </si>
  <si>
    <t>Frutas vermelhas, acidez alta, taninos leves, corpo leve</t>
  </si>
  <si>
    <t>Taninos firmes, frutos negros, especiarias, acidez equilibrada</t>
  </si>
  <si>
    <t>Taninos firmes, frutos negros, especiarias, corpo robusto</t>
  </si>
  <si>
    <t>Médio</t>
  </si>
  <si>
    <t>Frutos brancos, floral, acidez elevada</t>
  </si>
  <si>
    <t>Frutos brancos, mineralidade, acidez elevada</t>
  </si>
  <si>
    <t>Salgado, levemente ácido, cremoso</t>
  </si>
  <si>
    <t>Cremoso, macio</t>
  </si>
  <si>
    <t>Levemente ácido, caprino, fresco</t>
  </si>
  <si>
    <t>Intenso, frutado, levemente picante</t>
  </si>
  <si>
    <t>Intenso, salgado, aveludado, nozes</t>
  </si>
  <si>
    <t>Macia, granulosa</t>
  </si>
  <si>
    <t>Suave, levemente doce, fresca</t>
  </si>
  <si>
    <t>Elástica, macia</t>
  </si>
  <si>
    <t>Suave, lácteo, levemente salgado</t>
  </si>
  <si>
    <t>Macia, esfarelante</t>
  </si>
  <si>
    <t>Taninos firmes, frutas negras, especiarias</t>
  </si>
  <si>
    <t>Frutas negras, taninos suaves, corpo redondo</t>
  </si>
  <si>
    <t>Frutas vermelhas, floral, taninos suaves</t>
  </si>
  <si>
    <t>Frutas negras, especiarias, taninos robustos</t>
  </si>
  <si>
    <t>Frutas vermelhas, especiarias, vegetal</t>
  </si>
  <si>
    <t>Corpo Médio</t>
  </si>
  <si>
    <t>Tipo_Uva vinho</t>
  </si>
  <si>
    <t>Rosé</t>
  </si>
  <si>
    <t>Frutas vermelhas, corpo médio, taninos suaves</t>
  </si>
  <si>
    <t>Frutas vermelhas e negras, especiarias, corpo médio</t>
  </si>
  <si>
    <t>Frutas vermelhas e negras, taninos maduros, corpo médio</t>
  </si>
  <si>
    <t>Frutas negras, especiarias, taninos robustos, corpo médio</t>
  </si>
  <si>
    <t>Pecorino</t>
  </si>
  <si>
    <t>Viognier</t>
  </si>
  <si>
    <t>Moscato</t>
  </si>
  <si>
    <t>Albariño</t>
  </si>
  <si>
    <t>Vermentino</t>
  </si>
  <si>
    <t>Frutas vermelhas, especiarias, taninos maduros</t>
  </si>
  <si>
    <t>Floral, pêssego, abacaxi, corpo médio</t>
  </si>
  <si>
    <t>Versátil</t>
  </si>
  <si>
    <t>Frutas cítricas, mel, mineralidade, acidez</t>
  </si>
  <si>
    <t>Floral, frutas brancas, mel, baixa acidez</t>
  </si>
  <si>
    <t>Frutos cítricos, mineralidade, corpo leve</t>
  </si>
  <si>
    <t>Frutos cítricos, floral, salgado, corpo leve</t>
  </si>
  <si>
    <t>Suave, levemente adocicado</t>
  </si>
  <si>
    <t>Frutas vermelhas, taninos suaves, corpo redondo</t>
  </si>
  <si>
    <t>Frutas vermelhas e negras, especiarias, taninos firmes</t>
  </si>
  <si>
    <t>Porto</t>
  </si>
  <si>
    <t>Tipo de Vinho</t>
  </si>
  <si>
    <t>Tipo de Combinação</t>
  </si>
  <si>
    <t>Justificativa</t>
  </si>
  <si>
    <t>Complementariedade</t>
  </si>
  <si>
    <t>O queijo azul intensifica os sabores complexos do vinho tinto encorpado.</t>
  </si>
  <si>
    <t>O Gouda suave e levemente salgado combina com os taninos e frutas negras do vinho.</t>
  </si>
  <si>
    <t>Gorgonzola complementa o vinho com seu sabor intenso e picante.</t>
  </si>
  <si>
    <t>Pecorino destaca os sabores do vinho com sua textura granulada e sabor intenso.</t>
  </si>
  <si>
    <t>Parmesão acentua o perfil do vinho com sua textura granulada e sabor salgado.</t>
  </si>
  <si>
    <t>A suavidade do Gouda complementa os taninos suaves e o corpo redondo do Merlot.</t>
  </si>
  <si>
    <t>Contraste</t>
  </si>
  <si>
    <t>O contraste entre o vinho suave e o queijo azul intenso pode destacar ambos.</t>
  </si>
  <si>
    <t>Gruyère harmoniza com o Merlot ao equilibrar o frutado e o corpo do vinho.</t>
  </si>
  <si>
    <t>O Gouda complementa o vinho com sua suavidade e leveza.</t>
  </si>
  <si>
    <t>A cremosidade do Brie combina bem com os taninos suaves e o perfil frutado do Pinot Noir.</t>
  </si>
  <si>
    <t>Camembert e Pinot Noir harmonizam pela textura cremosa e o sabor leve.</t>
  </si>
  <si>
    <t>A combinação de Gouda e Pinot Noir pode criar um interessante contraste de sabores.</t>
  </si>
  <si>
    <t>O queijo azul complementa o caráter robusto e especiado do Syrah/Shiraz.</t>
  </si>
  <si>
    <t>O Cheddar acrescenta um contraste interessante com o vinho robusto e especiado.</t>
  </si>
  <si>
    <t>Gorgonzola e Malbec oferecem uma combinação intensa e complexa de sabores.</t>
  </si>
  <si>
    <t>Roquefort realça a intensidade e complexidade do Malbec.</t>
  </si>
  <si>
    <t>Pecorino e Malbec combinam devido à textura e ao sabor intenso do queijo.</t>
  </si>
  <si>
    <t>Parmesão combina com Malbec pelo seu sabor forte e textura granulada.</t>
  </si>
  <si>
    <t>Gouda e Carménère harmonizam devido à suavidade e ao caráter frutado do vinho.</t>
  </si>
  <si>
    <t>Emmental complementa o vinho com sua textura e sabor frutado e suave.</t>
  </si>
  <si>
    <t>Pecorino destaca o sabor complexo do Tempranillo com sua textura e intensidade.</t>
  </si>
  <si>
    <t>Parmesão e Tempranillo combinam devido à intensidade e complexidade de ambos.</t>
  </si>
  <si>
    <t>O queijo azul realça os sabores complexos e amanteigados do Chardonnay.</t>
  </si>
  <si>
    <t>Gouda combina com Chardonnay por seu perfil suave e textura macia.</t>
  </si>
  <si>
    <t>Comté harmoniza com o Chardonnay devido à textura e complexidade de sabores.</t>
  </si>
  <si>
    <t>Manchego e Chardonnay se complementam pela riqueza e intensidade de sabores.</t>
  </si>
  <si>
    <t>Feta realça as notas cítricas e herbáceas do Sauvignon Blanc.</t>
  </si>
  <si>
    <t>O Cabra combina com Sauvignon Blanc por sua textura e sabor fresco.</t>
  </si>
  <si>
    <t>Cabra e Riesling harmonizam devido à leveza e à acidez que ambos oferecem.</t>
  </si>
  <si>
    <t>Feta e Riesling combinam com suas texturas e sabores leves e frutados.</t>
  </si>
  <si>
    <t>Mozzarella e Pinot Grigio se harmonizam por suas características leves e frescas.</t>
  </si>
  <si>
    <t>Ricota e Pinot Grigio complementam-se pela textura suave e sabor leve.</t>
  </si>
  <si>
    <t>Camembert e Pinot Grigio combinam devido à textura cremosa e sabores delicados.</t>
  </si>
  <si>
    <t>Brie e Pinot Grigio se harmonizam com sua leveza e suavidade.</t>
  </si>
  <si>
    <t>Chenin Blanc e Feta combinam bem com suas notas frutadas e leves.</t>
  </si>
  <si>
    <t>Cabra e Chenin Blanc se complementam com a textura cremosa e os sabores frutados.</t>
  </si>
  <si>
    <t>Gouda combina com Chenin Blanc pelo seu perfil suave e textura macia.</t>
  </si>
  <si>
    <t>Comté e Chenin Blanc se complementam pela textura e complexidade dos sabores.</t>
  </si>
  <si>
    <t>Manchego realça o perfil do Chenin Blanc com sua textura e sabor intenso.</t>
  </si>
  <si>
    <t>Frutado, floral, fresco, leve</t>
  </si>
  <si>
    <t>Brie e Rosé combinam pela suavidade e frescor de ambos.</t>
  </si>
  <si>
    <t>Camembert complementa o Rosé com sua textura cremosa e sabores delicados.</t>
  </si>
  <si>
    <t>Ricota e Rosé se harmonizam por suas texturas leves e sabor fresco.</t>
  </si>
  <si>
    <t>Mozzarella e Rosé harmonizam pela leveza e frescor dos dois.</t>
  </si>
  <si>
    <t>Tipo_Uva_Queijo</t>
  </si>
  <si>
    <t>Detalhamento Combinação</t>
  </si>
  <si>
    <t>Sigla da Combinação</t>
  </si>
  <si>
    <t>Pecorino é intenso e salgado, contrastando com as frutas vermelhas e taninos suaves do Merlot.</t>
  </si>
  <si>
    <t>Parmesão tem um sabor intenso e salgado que contrasta com o perfil frutado e suave do Merlot.</t>
  </si>
  <si>
    <t>Brie é suave e cremoso, combinando bem com as frutas vermelhas e taninos suaves do Merlot.</t>
  </si>
  <si>
    <t>Gouda complementa o Merlot com sua textura macia e sabores leitosos e levemente salgados.</t>
  </si>
  <si>
    <t>Gorgonzola combina com o Malbec por sua intensidade e picância, realçando os sabores do vinho.</t>
  </si>
  <si>
    <t>Roquefort e Malbec combinam por sua intensidade e complexidade de sabores.</t>
  </si>
  <si>
    <t>Gouda combina com Grenache pela textura e perfil suave, criando uma harmonia entre os sabores.</t>
  </si>
  <si>
    <t>Gouda e Syrah/Shiraz se complementam pela textura e sabores ricos e aveludados.</t>
  </si>
  <si>
    <t>Emmental e Syrah/Shiraz harmonizam com a textura firme e sabores levemente frutados.</t>
  </si>
  <si>
    <t>Gorgonzola oferece um contraste forte com Syrah/Shiraz pela sua intensidade e picância.</t>
  </si>
  <si>
    <t>Comté e Mourvèdre combinam bem pela intensidade e complexidade dos sabores.</t>
  </si>
  <si>
    <t>Manchego e Mourvèdre se complementam pela textura quebradiça e os sabores intensos e salgados.</t>
  </si>
  <si>
    <t>Frutas vermelhas, acidez alta, taninos leves</t>
  </si>
  <si>
    <t>Mozzarella e Cinsault harmonizam pela leveza e frescor, complementando os sabores sutis do vinho.</t>
  </si>
  <si>
    <t>Ricota combina com Cinsault pela suavidade e frescor, harmonizando os sabores delicados.</t>
  </si>
  <si>
    <t>Gouda e Tempranillo combinam com a textura e os sabores ricos e levemente salgados do queijo.</t>
  </si>
  <si>
    <t>Manchego e Tempranillo se complementam pela textura quebradiça e os sabores intensos e salgados.</t>
  </si>
  <si>
    <t>Roquefort e Tempranillo oferecem um contraste entre a intensidade picante do queijo e o perfil frutado do vinho.</t>
  </si>
  <si>
    <t>Gorgonzola oferece um contraste robusto com o Tempranillo pela sua intensidade e picância.</t>
  </si>
  <si>
    <t>Manchego e Sangiovese combinam pela textura e sabores intensos, complementando os taninos do vinho.</t>
  </si>
  <si>
    <t>Pecorino e Sangiovese se complementam pela intensidade e complexidade de sabores, com o queijo contrastando com o perfil ácido do vinho.</t>
  </si>
  <si>
    <t>Gouda e Sangiovese combinam pela suavidade e textura, harmonizando os sabores frutados e ácidos do vinho.</t>
  </si>
  <si>
    <t>Gouda e Pinot Noir se complementam pela textura e suavidade dos sabores, harmonizando a leveza do vinho.</t>
  </si>
  <si>
    <t>Roquefort e Pinot Noir contrastam pela intensidade do queijo e a leveza do vinho, criando um equilíbrio interessante.</t>
  </si>
  <si>
    <t>Gorgonzola e Pinot Noir oferecem um contraste entre a intensidade do queijo e o perfil leve do vinho.</t>
  </si>
  <si>
    <t>Gorgonzola e Touriga Nacional se complementam pela intensidade e especiarias, criando uma harmonia robusta.</t>
  </si>
  <si>
    <t>Roquefort e Touriga Nacional harmonizam pela intensidade e complexidade dos sabores.</t>
  </si>
  <si>
    <t>Brie e Touriga Franca combinam pela textura cremosa e o perfil robusto do vinho.</t>
  </si>
  <si>
    <t>Camembert e Touriga Franca se complementam pela suavidade do queijo e a robustez do vinho.</t>
  </si>
  <si>
    <t>Brie e Tinta Roriz/Tempranillo harmonizam bem pela suavidade do queijo e o perfil equilibrado do vinho.</t>
  </si>
  <si>
    <t>Gouda e Tinta Roriz/Tempranillo se complementam com a textura e sabores ricos do queijo.</t>
  </si>
  <si>
    <t>Gorgonzola e Tinta Barroca oferecem uma combinação robusta e intensa de sabores.</t>
  </si>
  <si>
    <t>Roquefort e Tinta Barroca combinam pela intensidade e complexidade, criando uma harmonia robusta.</t>
  </si>
  <si>
    <t>Gorgonzola e Tinta Cão se harmonizam pela intensidade e complexidade dos sabores.</t>
  </si>
  <si>
    <t>Roquefort e Tinta Cão oferecem uma combinação intensa e complexa que se complementa.</t>
  </si>
  <si>
    <t>Gorgonzola e Sousão se harmonizam pela intensidade e complexidade de sabores.</t>
  </si>
  <si>
    <t>Roquefort e Sousão oferecem uma combinação robusta e complexa, equilibrando os sabores.</t>
  </si>
  <si>
    <t>Brie e Tinta Amarela se combinam bem pela textura cremosa e o perfil robusto do vinho.</t>
  </si>
  <si>
    <t>Gouda e Tinta Amarela se harmonizam com a textura e os sabores ricos e levemente salgados.</t>
  </si>
  <si>
    <t>Queijo de Cabra e Viosinho combinam pela leveza e frescor, realçando os sabores frutados e florais.</t>
  </si>
  <si>
    <t>Cabra e Malvasia Fina harmonizam pela frescura e leveza, complementando os sabores florais e frutados.</t>
  </si>
  <si>
    <t>Cabra e Gouveio se complementam pela textura cremosa e os sabores frescos e minerais.</t>
  </si>
  <si>
    <t>Cabra e Gewürztraminer combinam com a intensidade aromática e os sabores especiados.</t>
  </si>
  <si>
    <t>Camembert e Viognier harmonizam pela textura cremosa e os sabores frutados e florais.</t>
  </si>
  <si>
    <t>Brie e Viognier se complementam pela suavidade do queijo e os sabores frutados e florais do vinho.</t>
  </si>
  <si>
    <t>Emmental e Viognier combinam com a textura e sabores levemente frutados e adocicados.</t>
  </si>
  <si>
    <t>Gorgonzola e Chenin Blanc contrastam pela intensidade do queijo e o perfil frutado e floral do vinho.</t>
  </si>
  <si>
    <t>Parmesão e Chenin Blanc criam um contraste interessante entre a textura firme e o perfil floral e frutado.</t>
  </si>
  <si>
    <t>Cheddar e Chenin Blanc contrastam com a textura e os sabores, criando uma combinação única.</t>
  </si>
  <si>
    <t>Roquefort e Chenin Blanc oferecem um contraste entre a intensidade do queijo e a leveza do vinho.</t>
  </si>
  <si>
    <t>Brie e Moscato se combinam pela suavidade e a doçura, criando uma harmonia leve e adocicada.</t>
  </si>
  <si>
    <t>Gouda e Moscato contrastam com a doçura do vinho e a textura mais firme do queijo.</t>
  </si>
  <si>
    <t>Pecorino e Albariño oferecem um contraste interessante entre a textura dura e o frescor do vinho.</t>
  </si>
  <si>
    <t>Roquefort e Albariño contrastam com a intensidade do queijo e o frescor do vinho.</t>
  </si>
  <si>
    <t>Gorgonzola e Albariño criam um contraste entre a intensidade do queijo e o frescor do vinho.</t>
  </si>
  <si>
    <t>Manchego e Albariño oferecem um contraste entre a textura do queijo e o frescor do vinho.</t>
  </si>
  <si>
    <t>Parmesão e Albariño criam um contraste entre a textura firme e o perfil fresco do vinho.</t>
  </si>
  <si>
    <t>Roquefort e Vermentino contrastam com a intensidade do queijo e a leveza e frescor do vinho.</t>
  </si>
  <si>
    <t>Gorgonzola e Vermentino criam um contraste entre a intensidade do queijo e o frescor do vinho.</t>
  </si>
  <si>
    <t>Mozzarella e Vermentino contrastam com a leveza do queijo e o perfil fresco do vinho.</t>
  </si>
  <si>
    <t>Emmental e Rosé com Tempranillo se harmonizam bem, com a leveza e frescor do vinho equilibrando a textura firme e o sabor levemente adocicado do queijo.</t>
  </si>
  <si>
    <t>KEY_Tipo_Uva vinho</t>
  </si>
  <si>
    <t>KEY_Tipo_Uva_Queijo</t>
  </si>
  <si>
    <t>Shiraz</t>
  </si>
  <si>
    <t>C</t>
  </si>
  <si>
    <t>Cr</t>
  </si>
  <si>
    <t>Pecorino é intenso e salgado contrastando com as frutas vermelhas e taninos suaves do Merlot.</t>
  </si>
  <si>
    <t>Brie é suave e cremoso combinando bem com as frutas vermelhas e taninos suaves do Merlot.</t>
  </si>
  <si>
    <t>Gorgonzola combina com o Malbec por sua intensidade e picância realçando os sabores do vinho.</t>
  </si>
  <si>
    <t>Gouda combina com Grenache pela textura e perfil suave criando uma harmonia entre os sabores.</t>
  </si>
  <si>
    <t>Mozzarella e Cinsault harmonizam pela leveza e frescor complementando os sabores sutis do vinho.</t>
  </si>
  <si>
    <t>Ricota combina com Cinsault pela suavidade e frescor harmonizando os sabores delicados.</t>
  </si>
  <si>
    <t>Emmental e Rosé com Tempranillo se harmonizam bem com a leveza e frescor do vinho equilibrando a textura firme e o sabor levemente adocicado do queijo.</t>
  </si>
  <si>
    <t>Manchego e Sangiovese combinam pela textura e sabores intensos complementando os taninos do vinho.</t>
  </si>
  <si>
    <t>Pecorino e Sangiovese se complementam pela intensidade e complexidade de sabores com o queijo contrastando com o perfil ácido do vinho.</t>
  </si>
  <si>
    <t>Gouda e Sangiovese combinam pela suavidade e textura harmonizando os sabores frutados e ácidos do vinho.</t>
  </si>
  <si>
    <t>Gouda e Pinot Noir se complementam pela textura e suavidade dos sabores harmonizando a leveza do vinho.</t>
  </si>
  <si>
    <t>Roquefort e Pinot Noir contrastam pela intensidade do queijo e a leveza do vinho criando um equilíbrio interessante.</t>
  </si>
  <si>
    <t>Gorgonzola e Touriga Nacional se complementam pela intensidade e especiarias criando uma harmonia robusta.</t>
  </si>
  <si>
    <t>Roquefort e Tinta Barroca combinam pela intensidade e complexidade criando uma harmonia robusta.</t>
  </si>
  <si>
    <t>Roquefort e Sousão oferecem uma combinação robusta e complexa equilibrando os sabores.</t>
  </si>
  <si>
    <t>Queijo de Cabra e Viosinho combinam pela leveza e frescor realçando os sabores frutados e florais.</t>
  </si>
  <si>
    <t>Cabra e Malvasia Fina harmonizam pela frescura e leveza complementando os sabores florais e frutados.</t>
  </si>
  <si>
    <t>Cheddar e Chenin Blanc contrastam com a textura e os sabores criando uma combinação única.</t>
  </si>
  <si>
    <t>Brie e Moscato se combinam pela suavidade e a doçura criando uma harmonia leve e adocicada.</t>
  </si>
  <si>
    <t>Característica Vinho 1</t>
  </si>
  <si>
    <t>Característica Vinho 2</t>
  </si>
  <si>
    <t>Característica Vinho 3</t>
  </si>
  <si>
    <t>Característica Vinho 4</t>
  </si>
  <si>
    <t>Sabor Queijo 1</t>
  </si>
  <si>
    <t>Sabor Queijo 2</t>
  </si>
  <si>
    <t>Sabor Queijo 3</t>
  </si>
  <si>
    <t>Sabor Queijo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</si>
</sst>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DF70-AC68-425F-BBDA-A634036F2D57}">
  <dimension ref="A1:F38"/>
  <sheetViews>
    <sheetView workbookViewId="0">
      <selection activeCell="E2" sqref="E2"/>
    </sheetView>
  </sheetViews>
  <sheetFormatPr defaultRowHeight="15" x14ac:dyDescent="0.25"/>
  <cols>
    <col min="1" max="1" width="14.42578125" style="4" bestFit="1" customWidth="1"/>
    <col min="2" max="2" width="23.28515625" style="4" bestFit="1" customWidth="1"/>
    <col min="3" max="3" width="38.140625" style="4" bestFit="1" customWidth="1"/>
    <col min="4" max="4" width="18.140625" style="4" bestFit="1" customWidth="1"/>
    <col min="5" max="5" width="58.42578125" style="4" bestFit="1" customWidth="1"/>
    <col min="7" max="16384" width="9.140625" style="4"/>
  </cols>
  <sheetData>
    <row r="1" spans="1:5" x14ac:dyDescent="0.25">
      <c r="A1" s="3" t="s">
        <v>58</v>
      </c>
      <c r="B1" s="3" t="s">
        <v>0</v>
      </c>
      <c r="C1" s="6" t="s">
        <v>116</v>
      </c>
      <c r="D1" s="3" t="s">
        <v>1</v>
      </c>
      <c r="E1" s="3" t="s">
        <v>59</v>
      </c>
    </row>
    <row r="2" spans="1:5" x14ac:dyDescent="0.25">
      <c r="A2" s="4" t="s">
        <v>29</v>
      </c>
      <c r="B2" s="4" t="s">
        <v>15</v>
      </c>
      <c r="C2" s="6" t="str">
        <f t="shared" ref="C2:C38" si="0">CONCATENATE(A2,"_",B2)</f>
        <v>Branco_Chenin Blanc</v>
      </c>
      <c r="D2" s="4" t="s">
        <v>60</v>
      </c>
      <c r="E2" s="4" t="s">
        <v>89</v>
      </c>
    </row>
    <row r="3" spans="1:5" x14ac:dyDescent="0.25">
      <c r="A3" s="4" t="s">
        <v>29</v>
      </c>
      <c r="B3" s="4" t="s">
        <v>14</v>
      </c>
      <c r="C3" s="6" t="str">
        <f t="shared" si="0"/>
        <v>Branco_Pinot Grigio</v>
      </c>
      <c r="D3" s="4" t="s">
        <v>10</v>
      </c>
      <c r="E3" s="4" t="s">
        <v>88</v>
      </c>
    </row>
    <row r="4" spans="1:5" x14ac:dyDescent="0.25">
      <c r="A4" s="4" t="s">
        <v>29</v>
      </c>
      <c r="B4" s="4" t="s">
        <v>11</v>
      </c>
      <c r="C4" s="6" t="str">
        <f t="shared" si="0"/>
        <v>Branco_Chardonnay</v>
      </c>
      <c r="D4" s="4" t="s">
        <v>115</v>
      </c>
      <c r="E4" s="4" t="s">
        <v>85</v>
      </c>
    </row>
    <row r="5" spans="1:5" x14ac:dyDescent="0.25">
      <c r="A5" s="4" t="s">
        <v>29</v>
      </c>
      <c r="B5" s="4" t="s">
        <v>13</v>
      </c>
      <c r="C5" s="6" t="str">
        <f t="shared" si="0"/>
        <v>Branco_Riesling</v>
      </c>
      <c r="D5" s="4" t="s">
        <v>60</v>
      </c>
      <c r="E5" s="4" t="s">
        <v>87</v>
      </c>
    </row>
    <row r="6" spans="1:5" x14ac:dyDescent="0.25">
      <c r="A6" s="4" t="s">
        <v>29</v>
      </c>
      <c r="B6" s="4" t="s">
        <v>77</v>
      </c>
      <c r="C6" s="6" t="str">
        <f t="shared" si="0"/>
        <v>Branco_Gewürztraminer</v>
      </c>
      <c r="D6" s="4" t="s">
        <v>78</v>
      </c>
      <c r="E6" s="4" t="s">
        <v>90</v>
      </c>
    </row>
    <row r="7" spans="1:5" x14ac:dyDescent="0.25">
      <c r="A7" s="4" t="s">
        <v>29</v>
      </c>
      <c r="B7" s="4" t="s">
        <v>12</v>
      </c>
      <c r="C7" s="6" t="str">
        <f t="shared" si="0"/>
        <v>Branco_Sauvignon Blanc</v>
      </c>
      <c r="D7" s="4" t="s">
        <v>10</v>
      </c>
      <c r="E7" s="4" t="s">
        <v>86</v>
      </c>
    </row>
    <row r="8" spans="1:5" x14ac:dyDescent="0.25">
      <c r="A8" s="4" t="s">
        <v>29</v>
      </c>
      <c r="B8" t="s">
        <v>123</v>
      </c>
      <c r="C8" s="6" t="str">
        <f t="shared" si="0"/>
        <v>Branco_Viognier</v>
      </c>
      <c r="D8" s="4" t="s">
        <v>78</v>
      </c>
      <c r="E8" s="4" t="s">
        <v>128</v>
      </c>
    </row>
    <row r="9" spans="1:5" x14ac:dyDescent="0.25">
      <c r="A9" s="4" t="s">
        <v>29</v>
      </c>
      <c r="B9" s="1" t="s">
        <v>15</v>
      </c>
      <c r="C9" s="6" t="str">
        <f t="shared" si="0"/>
        <v>Branco_Chenin Blanc</v>
      </c>
      <c r="D9" s="4" t="s">
        <v>129</v>
      </c>
      <c r="E9" s="4" t="s">
        <v>130</v>
      </c>
    </row>
    <row r="10" spans="1:5" x14ac:dyDescent="0.25">
      <c r="A10" s="4" t="s">
        <v>29</v>
      </c>
      <c r="B10" t="s">
        <v>124</v>
      </c>
      <c r="C10" s="6" t="str">
        <f t="shared" si="0"/>
        <v>Branco_Moscato</v>
      </c>
      <c r="D10" s="4" t="s">
        <v>16</v>
      </c>
      <c r="E10" s="4" t="s">
        <v>131</v>
      </c>
    </row>
    <row r="11" spans="1:5" x14ac:dyDescent="0.25">
      <c r="A11" s="4" t="s">
        <v>29</v>
      </c>
      <c r="B11" t="s">
        <v>125</v>
      </c>
      <c r="C11" s="6" t="str">
        <f t="shared" si="0"/>
        <v>Branco_Albariño</v>
      </c>
      <c r="D11" s="4" t="s">
        <v>45</v>
      </c>
      <c r="E11" s="4" t="s">
        <v>132</v>
      </c>
    </row>
    <row r="12" spans="1:5" x14ac:dyDescent="0.25">
      <c r="A12" s="4" t="s">
        <v>29</v>
      </c>
      <c r="B12" t="s">
        <v>126</v>
      </c>
      <c r="C12" s="6" t="str">
        <f t="shared" si="0"/>
        <v>Branco_Vermentino</v>
      </c>
      <c r="D12" s="4" t="s">
        <v>45</v>
      </c>
      <c r="E12" s="4" t="s">
        <v>133</v>
      </c>
    </row>
    <row r="13" spans="1:5" x14ac:dyDescent="0.25">
      <c r="A13" s="4" t="s">
        <v>117</v>
      </c>
      <c r="B13" s="4" t="s">
        <v>7</v>
      </c>
      <c r="C13" s="6" t="str">
        <f t="shared" si="0"/>
        <v>Rosé_Pinot Noir</v>
      </c>
      <c r="D13" s="4" t="s">
        <v>10</v>
      </c>
      <c r="E13" s="4" t="s">
        <v>93</v>
      </c>
    </row>
    <row r="14" spans="1:5" x14ac:dyDescent="0.25">
      <c r="A14" s="4" t="s">
        <v>117</v>
      </c>
      <c r="B14" s="4" t="s">
        <v>17</v>
      </c>
      <c r="C14" s="6" t="str">
        <f t="shared" si="0"/>
        <v>Rosé_Grenache</v>
      </c>
      <c r="D14" s="4" t="s">
        <v>60</v>
      </c>
      <c r="E14" s="4" t="s">
        <v>118</v>
      </c>
    </row>
    <row r="15" spans="1:5" x14ac:dyDescent="0.25">
      <c r="A15" s="4" t="s">
        <v>117</v>
      </c>
      <c r="B15" s="4" t="s">
        <v>37</v>
      </c>
      <c r="C15" s="6" t="str">
        <f t="shared" si="0"/>
        <v>Rosé_Cinsault</v>
      </c>
      <c r="D15" s="4" t="s">
        <v>10</v>
      </c>
      <c r="E15" s="4" t="s">
        <v>94</v>
      </c>
    </row>
    <row r="16" spans="1:5" x14ac:dyDescent="0.25">
      <c r="A16" s="4" t="s">
        <v>117</v>
      </c>
      <c r="B16" s="4" t="s">
        <v>19</v>
      </c>
      <c r="C16" s="6" t="str">
        <f t="shared" si="0"/>
        <v>Rosé_Tempranillo</v>
      </c>
      <c r="D16" s="4" t="s">
        <v>60</v>
      </c>
      <c r="E16" s="4" t="s">
        <v>120</v>
      </c>
    </row>
    <row r="17" spans="1:5" x14ac:dyDescent="0.25">
      <c r="A17" s="4" t="s">
        <v>117</v>
      </c>
      <c r="B17" s="4" t="s">
        <v>253</v>
      </c>
      <c r="C17" s="6" t="str">
        <f t="shared" si="0"/>
        <v>Rosé_Shiraz</v>
      </c>
      <c r="D17" s="4" t="s">
        <v>97</v>
      </c>
      <c r="E17" s="4" t="s">
        <v>119</v>
      </c>
    </row>
    <row r="18" spans="1:5" x14ac:dyDescent="0.25">
      <c r="A18" s="4" t="s">
        <v>117</v>
      </c>
      <c r="B18" s="4" t="s">
        <v>18</v>
      </c>
      <c r="C18" s="6" t="str">
        <f t="shared" si="0"/>
        <v>Rosé_Sangiovese</v>
      </c>
      <c r="D18" s="4" t="s">
        <v>60</v>
      </c>
      <c r="E18" s="4" t="s">
        <v>91</v>
      </c>
    </row>
    <row r="19" spans="1:5" x14ac:dyDescent="0.25">
      <c r="A19" s="4" t="s">
        <v>117</v>
      </c>
      <c r="B19" s="4" t="s">
        <v>36</v>
      </c>
      <c r="C19" s="6" t="str">
        <f t="shared" si="0"/>
        <v>Rosé_Mourvèdre</v>
      </c>
      <c r="D19" s="4" t="s">
        <v>97</v>
      </c>
      <c r="E19" s="4" t="s">
        <v>121</v>
      </c>
    </row>
    <row r="20" spans="1:5" x14ac:dyDescent="0.25">
      <c r="A20" s="4" t="s">
        <v>117</v>
      </c>
      <c r="B20" s="4" t="s">
        <v>6</v>
      </c>
      <c r="C20" s="6" t="str">
        <f t="shared" si="0"/>
        <v>Rosé_Merlot</v>
      </c>
      <c r="D20" s="4" t="s">
        <v>115</v>
      </c>
      <c r="E20" s="4" t="s">
        <v>135</v>
      </c>
    </row>
    <row r="21" spans="1:5" x14ac:dyDescent="0.25">
      <c r="A21" s="4" t="s">
        <v>117</v>
      </c>
      <c r="B21" s="4" t="s">
        <v>8</v>
      </c>
      <c r="C21" s="6" t="str">
        <f t="shared" si="0"/>
        <v>Rosé_Malbec</v>
      </c>
      <c r="D21" s="4" t="s">
        <v>61</v>
      </c>
      <c r="E21" s="4" t="s">
        <v>136</v>
      </c>
    </row>
    <row r="22" spans="1:5" x14ac:dyDescent="0.25">
      <c r="A22" s="4" t="s">
        <v>76</v>
      </c>
      <c r="B22" s="4" t="s">
        <v>5</v>
      </c>
      <c r="C22" s="6" t="str">
        <f t="shared" si="0"/>
        <v>Tinto_Cabernet Sauvignon</v>
      </c>
      <c r="D22" s="4" t="s">
        <v>9</v>
      </c>
      <c r="E22" s="4" t="s">
        <v>110</v>
      </c>
    </row>
    <row r="23" spans="1:5" x14ac:dyDescent="0.25">
      <c r="A23" s="4" t="s">
        <v>76</v>
      </c>
      <c r="B23" s="4" t="s">
        <v>7</v>
      </c>
      <c r="C23" s="6" t="str">
        <f t="shared" si="0"/>
        <v>Tinto_Pinot Noir</v>
      </c>
      <c r="D23" s="4" t="s">
        <v>60</v>
      </c>
      <c r="E23" s="4" t="s">
        <v>112</v>
      </c>
    </row>
    <row r="24" spans="1:5" x14ac:dyDescent="0.25">
      <c r="A24" s="4" t="s">
        <v>76</v>
      </c>
      <c r="B24" s="4" t="s">
        <v>35</v>
      </c>
      <c r="C24" s="6" t="str">
        <f t="shared" si="0"/>
        <v>Tinto_Carménère</v>
      </c>
      <c r="D24" s="4" t="s">
        <v>61</v>
      </c>
      <c r="E24" s="4" t="s">
        <v>114</v>
      </c>
    </row>
    <row r="25" spans="1:5" x14ac:dyDescent="0.25">
      <c r="A25" s="4" t="s">
        <v>76</v>
      </c>
      <c r="B25" s="4" t="s">
        <v>6</v>
      </c>
      <c r="C25" s="6" t="str">
        <f t="shared" si="0"/>
        <v>Tinto_Merlot</v>
      </c>
      <c r="D25" s="4" t="s">
        <v>115</v>
      </c>
      <c r="E25" s="4" t="s">
        <v>111</v>
      </c>
    </row>
    <row r="26" spans="1:5" x14ac:dyDescent="0.25">
      <c r="A26" s="4" t="s">
        <v>76</v>
      </c>
      <c r="B26" s="4" t="s">
        <v>253</v>
      </c>
      <c r="C26" s="6" t="str">
        <f t="shared" si="0"/>
        <v>Tinto_Shiraz</v>
      </c>
      <c r="D26" s="4" t="s">
        <v>9</v>
      </c>
      <c r="E26" s="4" t="s">
        <v>113</v>
      </c>
    </row>
    <row r="27" spans="1:5" x14ac:dyDescent="0.25">
      <c r="A27" s="4" t="s">
        <v>76</v>
      </c>
      <c r="B27" s="4" t="s">
        <v>8</v>
      </c>
      <c r="C27" s="6" t="str">
        <f t="shared" si="0"/>
        <v>Tinto_Malbec</v>
      </c>
      <c r="D27" s="4" t="s">
        <v>9</v>
      </c>
      <c r="E27" s="4" t="s">
        <v>33</v>
      </c>
    </row>
    <row r="28" spans="1:5" x14ac:dyDescent="0.25">
      <c r="A28" s="4" t="s">
        <v>76</v>
      </c>
      <c r="B28" s="4" t="s">
        <v>19</v>
      </c>
      <c r="C28" s="6" t="str">
        <f t="shared" si="0"/>
        <v>Tinto_Tempranillo</v>
      </c>
      <c r="D28" s="4" t="s">
        <v>9</v>
      </c>
      <c r="E28" s="4" t="s">
        <v>127</v>
      </c>
    </row>
    <row r="29" spans="1:5" x14ac:dyDescent="0.25">
      <c r="A29" s="4" t="s">
        <v>137</v>
      </c>
      <c r="B29" s="4" t="s">
        <v>21</v>
      </c>
      <c r="C29" s="6" t="str">
        <f t="shared" si="0"/>
        <v>Porto_Touriga Franca</v>
      </c>
      <c r="D29" s="4" t="s">
        <v>9</v>
      </c>
      <c r="E29" s="4" t="s">
        <v>96</v>
      </c>
    </row>
    <row r="30" spans="1:5" x14ac:dyDescent="0.25">
      <c r="A30" s="4" t="s">
        <v>137</v>
      </c>
      <c r="B30" s="4" t="s">
        <v>22</v>
      </c>
      <c r="C30" s="6" t="str">
        <f t="shared" si="0"/>
        <v>Porto_Tinta Barroca</v>
      </c>
      <c r="D30" s="4" t="s">
        <v>9</v>
      </c>
      <c r="E30" s="4" t="s">
        <v>96</v>
      </c>
    </row>
    <row r="31" spans="1:5" x14ac:dyDescent="0.25">
      <c r="A31" s="4" t="s">
        <v>137</v>
      </c>
      <c r="B31" s="4" t="s">
        <v>23</v>
      </c>
      <c r="C31" s="6" t="str">
        <f t="shared" si="0"/>
        <v>Porto_Tinta Cão</v>
      </c>
      <c r="D31" s="4" t="s">
        <v>9</v>
      </c>
      <c r="E31" s="4" t="s">
        <v>96</v>
      </c>
    </row>
    <row r="32" spans="1:5" x14ac:dyDescent="0.25">
      <c r="A32" s="4" t="s">
        <v>137</v>
      </c>
      <c r="B32" s="4" t="s">
        <v>24</v>
      </c>
      <c r="C32" s="6" t="str">
        <f t="shared" si="0"/>
        <v>Porto_Sousão</v>
      </c>
      <c r="D32" s="4" t="s">
        <v>9</v>
      </c>
      <c r="E32" s="4" t="s">
        <v>96</v>
      </c>
    </row>
    <row r="33" spans="1:5" x14ac:dyDescent="0.25">
      <c r="A33" s="4" t="s">
        <v>137</v>
      </c>
      <c r="B33" s="4" t="s">
        <v>25</v>
      </c>
      <c r="C33" s="6" t="str">
        <f t="shared" si="0"/>
        <v>Porto_Tinta Amarela</v>
      </c>
      <c r="D33" s="4" t="s">
        <v>9</v>
      </c>
      <c r="E33" s="4" t="s">
        <v>96</v>
      </c>
    </row>
    <row r="34" spans="1:5" x14ac:dyDescent="0.25">
      <c r="A34" s="4" t="s">
        <v>137</v>
      </c>
      <c r="B34" s="4" t="s">
        <v>20</v>
      </c>
      <c r="C34" s="6" t="str">
        <f t="shared" si="0"/>
        <v>Porto_Touriga Nacional</v>
      </c>
      <c r="D34" s="4" t="s">
        <v>9</v>
      </c>
      <c r="E34" s="4" t="s">
        <v>95</v>
      </c>
    </row>
    <row r="35" spans="1:5" x14ac:dyDescent="0.25">
      <c r="A35" s="4" t="s">
        <v>137</v>
      </c>
      <c r="B35" s="4" t="s">
        <v>28</v>
      </c>
      <c r="C35" s="6" t="str">
        <f t="shared" si="0"/>
        <v>Porto_Gouveio</v>
      </c>
      <c r="D35" s="4" t="s">
        <v>97</v>
      </c>
      <c r="E35" s="4" t="s">
        <v>99</v>
      </c>
    </row>
    <row r="36" spans="1:5" x14ac:dyDescent="0.25">
      <c r="A36" s="4" t="s">
        <v>137</v>
      </c>
      <c r="B36" s="4" t="s">
        <v>26</v>
      </c>
      <c r="C36" s="6" t="str">
        <f t="shared" si="0"/>
        <v>Porto_Viosinho</v>
      </c>
      <c r="D36" s="4" t="s">
        <v>97</v>
      </c>
      <c r="E36" s="4" t="s">
        <v>98</v>
      </c>
    </row>
    <row r="37" spans="1:5" x14ac:dyDescent="0.25">
      <c r="A37" s="4" t="s">
        <v>137</v>
      </c>
      <c r="B37" s="4" t="s">
        <v>27</v>
      </c>
      <c r="C37" s="6" t="str">
        <f t="shared" si="0"/>
        <v>Porto_Malvasia Fina</v>
      </c>
      <c r="D37" s="4" t="s">
        <v>97</v>
      </c>
      <c r="E37" s="4" t="s">
        <v>98</v>
      </c>
    </row>
    <row r="38" spans="1:5" x14ac:dyDescent="0.25">
      <c r="A38" s="4" t="s">
        <v>137</v>
      </c>
      <c r="B38" t="s">
        <v>19</v>
      </c>
      <c r="C38" s="6" t="str">
        <f t="shared" si="0"/>
        <v>Porto_Tempranillo</v>
      </c>
      <c r="D38" s="4" t="s">
        <v>61</v>
      </c>
      <c r="E38" s="4" t="s">
        <v>92</v>
      </c>
    </row>
  </sheetData>
  <autoFilter ref="A1:E36" xr:uid="{4537DF70-AC68-425F-BBDA-A634036F2D57}">
    <sortState xmlns:xlrd2="http://schemas.microsoft.com/office/spreadsheetml/2017/richdata2" ref="A2:E38">
      <sortCondition ref="A1:A36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9638-C912-4F21-826A-97BE769EC3D3}">
  <dimension ref="A1:D18"/>
  <sheetViews>
    <sheetView workbookViewId="0">
      <selection activeCell="A2" sqref="A2:A18"/>
    </sheetView>
  </sheetViews>
  <sheetFormatPr defaultRowHeight="15" x14ac:dyDescent="0.25"/>
  <cols>
    <col min="1" max="1" width="11.42578125" style="4" bestFit="1" customWidth="1"/>
    <col min="2" max="2" width="10.140625" style="4" bestFit="1" customWidth="1"/>
    <col min="3" max="3" width="20.140625" style="4" bestFit="1" customWidth="1"/>
    <col min="4" max="4" width="46.42578125" style="4" bestFit="1" customWidth="1"/>
    <col min="5" max="16384" width="9.140625" style="4"/>
  </cols>
  <sheetData>
    <row r="1" spans="1:4" s="3" customFormat="1" x14ac:dyDescent="0.25">
      <c r="A1" s="3" t="s">
        <v>64</v>
      </c>
      <c r="B1" s="3" t="s">
        <v>51</v>
      </c>
      <c r="C1" s="3" t="s">
        <v>3</v>
      </c>
      <c r="D1" s="3" t="s">
        <v>4</v>
      </c>
    </row>
    <row r="2" spans="1:4" x14ac:dyDescent="0.25">
      <c r="A2" s="4" t="s">
        <v>38</v>
      </c>
      <c r="B2" s="4" t="s">
        <v>38</v>
      </c>
      <c r="C2" s="4" t="s">
        <v>65</v>
      </c>
      <c r="D2" s="4" t="s">
        <v>66</v>
      </c>
    </row>
    <row r="3" spans="1:4" x14ac:dyDescent="0.25">
      <c r="A3" s="4" t="s">
        <v>39</v>
      </c>
      <c r="B3" s="4" t="s">
        <v>31</v>
      </c>
      <c r="C3" s="4" t="s">
        <v>67</v>
      </c>
      <c r="D3" s="4" t="s">
        <v>68</v>
      </c>
    </row>
    <row r="4" spans="1:4" x14ac:dyDescent="0.25">
      <c r="A4" s="4" t="s">
        <v>40</v>
      </c>
      <c r="B4" s="4" t="s">
        <v>38</v>
      </c>
      <c r="C4" s="4" t="s">
        <v>65</v>
      </c>
      <c r="D4" s="4" t="s">
        <v>69</v>
      </c>
    </row>
    <row r="5" spans="1:4" x14ac:dyDescent="0.25">
      <c r="A5" s="4" t="s">
        <v>42</v>
      </c>
      <c r="B5" s="4" t="s">
        <v>41</v>
      </c>
      <c r="C5" s="4" t="s">
        <v>70</v>
      </c>
      <c r="D5" s="4" t="s">
        <v>71</v>
      </c>
    </row>
    <row r="6" spans="1:4" x14ac:dyDescent="0.25">
      <c r="A6" s="4" t="s">
        <v>44</v>
      </c>
      <c r="B6" s="4" t="s">
        <v>31</v>
      </c>
      <c r="C6" s="4" t="s">
        <v>67</v>
      </c>
      <c r="D6" s="4" t="s">
        <v>72</v>
      </c>
    </row>
    <row r="7" spans="1:4" x14ac:dyDescent="0.25">
      <c r="A7" s="4" t="s">
        <v>47</v>
      </c>
      <c r="B7" s="4" t="s">
        <v>32</v>
      </c>
      <c r="C7" s="4" t="s">
        <v>73</v>
      </c>
      <c r="D7" s="4" t="s">
        <v>134</v>
      </c>
    </row>
    <row r="8" spans="1:4" x14ac:dyDescent="0.25">
      <c r="A8" s="4" t="s">
        <v>46</v>
      </c>
      <c r="B8" s="4" t="s">
        <v>32</v>
      </c>
      <c r="C8" s="4" t="s">
        <v>73</v>
      </c>
      <c r="D8" s="4" t="s">
        <v>134</v>
      </c>
    </row>
    <row r="9" spans="1:4" x14ac:dyDescent="0.25">
      <c r="A9" s="4" t="s">
        <v>49</v>
      </c>
      <c r="B9" s="4" t="s">
        <v>38</v>
      </c>
      <c r="C9" s="4" t="s">
        <v>65</v>
      </c>
      <c r="D9" s="4" t="s">
        <v>69</v>
      </c>
    </row>
    <row r="10" spans="1:4" x14ac:dyDescent="0.25">
      <c r="A10" s="4" t="s">
        <v>48</v>
      </c>
      <c r="B10" s="4" t="s">
        <v>41</v>
      </c>
      <c r="C10" s="4" t="s">
        <v>34</v>
      </c>
      <c r="D10" s="4" t="s">
        <v>74</v>
      </c>
    </row>
    <row r="11" spans="1:4" x14ac:dyDescent="0.25">
      <c r="A11" s="4" t="s">
        <v>52</v>
      </c>
      <c r="B11" s="4" t="s">
        <v>31</v>
      </c>
      <c r="C11" s="4" t="s">
        <v>67</v>
      </c>
      <c r="D11" s="4" t="s">
        <v>75</v>
      </c>
    </row>
    <row r="12" spans="1:4" x14ac:dyDescent="0.25">
      <c r="A12" s="4" t="s">
        <v>79</v>
      </c>
      <c r="B12" s="4" t="s">
        <v>45</v>
      </c>
      <c r="C12" s="4" t="s">
        <v>109</v>
      </c>
      <c r="D12" s="4" t="s">
        <v>100</v>
      </c>
    </row>
    <row r="13" spans="1:4" x14ac:dyDescent="0.25">
      <c r="A13" s="4" t="s">
        <v>80</v>
      </c>
      <c r="B13" s="4" t="s">
        <v>45</v>
      </c>
      <c r="C13" s="4" t="s">
        <v>101</v>
      </c>
      <c r="D13" s="4" t="s">
        <v>102</v>
      </c>
    </row>
    <row r="14" spans="1:4" x14ac:dyDescent="0.25">
      <c r="A14" s="4" t="s">
        <v>81</v>
      </c>
      <c r="B14" s="4" t="s">
        <v>43</v>
      </c>
      <c r="C14" s="4" t="s">
        <v>70</v>
      </c>
      <c r="D14" s="4" t="s">
        <v>103</v>
      </c>
    </row>
    <row r="15" spans="1:4" x14ac:dyDescent="0.25">
      <c r="A15" s="4" t="s">
        <v>82</v>
      </c>
      <c r="B15" s="4" t="s">
        <v>43</v>
      </c>
      <c r="C15" s="4" t="s">
        <v>50</v>
      </c>
      <c r="D15" s="4" t="s">
        <v>104</v>
      </c>
    </row>
    <row r="16" spans="1:4" x14ac:dyDescent="0.25">
      <c r="A16" s="4" t="s">
        <v>84</v>
      </c>
      <c r="B16" s="4" t="s">
        <v>45</v>
      </c>
      <c r="C16" s="4" t="s">
        <v>105</v>
      </c>
      <c r="D16" s="4" t="s">
        <v>106</v>
      </c>
    </row>
    <row r="17" spans="1:4" x14ac:dyDescent="0.25">
      <c r="A17" s="4" t="s">
        <v>83</v>
      </c>
      <c r="B17" s="4" t="s">
        <v>45</v>
      </c>
      <c r="C17" s="4" t="s">
        <v>107</v>
      </c>
      <c r="D17" s="4" t="s">
        <v>108</v>
      </c>
    </row>
    <row r="18" spans="1:4" x14ac:dyDescent="0.25">
      <c r="A18" s="4" t="s">
        <v>122</v>
      </c>
      <c r="B18" s="4" t="s">
        <v>41</v>
      </c>
      <c r="C18" s="4" t="s">
        <v>70</v>
      </c>
      <c r="D18" s="4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DD5E-DEC8-45F6-B8CA-805FD37A02E5}">
  <dimension ref="A1:K104"/>
  <sheetViews>
    <sheetView topLeftCell="F1" workbookViewId="0">
      <selection activeCell="K5" sqref="K5"/>
    </sheetView>
  </sheetViews>
  <sheetFormatPr defaultRowHeight="15" x14ac:dyDescent="0.25"/>
  <cols>
    <col min="1" max="1" width="36.28515625" bestFit="1" customWidth="1"/>
    <col min="2" max="2" width="13.42578125" bestFit="1" customWidth="1"/>
    <col min="3" max="3" width="22.28515625" bestFit="1" customWidth="1"/>
    <col min="4" max="4" width="18.140625" bestFit="1" customWidth="1"/>
    <col min="5" max="5" width="58.42578125" bestFit="1" customWidth="1"/>
    <col min="6" max="6" width="14.140625" bestFit="1" customWidth="1"/>
    <col min="7" max="7" width="13.85546875" bestFit="1" customWidth="1"/>
    <col min="8" max="8" width="20.140625" bestFit="1" customWidth="1"/>
    <col min="9" max="9" width="46.42578125" bestFit="1" customWidth="1"/>
    <col min="10" max="10" width="20.7109375" bestFit="1" customWidth="1"/>
    <col min="11" max="11" width="145.85546875" bestFit="1" customWidth="1"/>
  </cols>
  <sheetData>
    <row r="1" spans="1:11" s="2" customFormat="1" x14ac:dyDescent="0.25">
      <c r="A1" s="7" t="s">
        <v>187</v>
      </c>
      <c r="B1" s="2" t="s">
        <v>138</v>
      </c>
      <c r="C1" s="2" t="s">
        <v>62</v>
      </c>
      <c r="D1" s="2" t="s">
        <v>53</v>
      </c>
      <c r="E1" s="2" t="s">
        <v>54</v>
      </c>
      <c r="F1" s="2" t="s">
        <v>2</v>
      </c>
      <c r="G1" s="2" t="s">
        <v>55</v>
      </c>
      <c r="H1" s="2" t="s">
        <v>56</v>
      </c>
      <c r="I1" s="2" t="s">
        <v>57</v>
      </c>
      <c r="J1" s="2" t="s">
        <v>139</v>
      </c>
      <c r="K1" s="2" t="s">
        <v>140</v>
      </c>
    </row>
    <row r="2" spans="1:11" x14ac:dyDescent="0.25">
      <c r="A2" s="7" t="str">
        <f t="shared" ref="A2:A37" si="0">CONCATENATE($B2,"_",$C2,"_",F2)</f>
        <v>Tinto_Cabernet Sauvignon_Azul</v>
      </c>
      <c r="B2" t="s">
        <v>76</v>
      </c>
      <c r="C2" t="s">
        <v>5</v>
      </c>
      <c r="D2" t="s">
        <v>9</v>
      </c>
      <c r="E2" t="s">
        <v>110</v>
      </c>
      <c r="F2" t="s">
        <v>38</v>
      </c>
      <c r="G2" t="s">
        <v>38</v>
      </c>
      <c r="H2" t="s">
        <v>65</v>
      </c>
      <c r="I2" t="s">
        <v>66</v>
      </c>
      <c r="J2" t="s">
        <v>141</v>
      </c>
      <c r="K2" t="s">
        <v>142</v>
      </c>
    </row>
    <row r="3" spans="1:11" x14ac:dyDescent="0.25">
      <c r="A3" s="7" t="str">
        <f t="shared" si="0"/>
        <v>Tinto_Cabernet Sauvignon_Gouda</v>
      </c>
      <c r="B3" t="s">
        <v>76</v>
      </c>
      <c r="C3" t="s">
        <v>5</v>
      </c>
      <c r="D3" t="s">
        <v>9</v>
      </c>
      <c r="E3" t="s">
        <v>110</v>
      </c>
      <c r="F3" t="s">
        <v>39</v>
      </c>
      <c r="G3" t="s">
        <v>31</v>
      </c>
      <c r="H3" t="s">
        <v>67</v>
      </c>
      <c r="I3" t="s">
        <v>68</v>
      </c>
      <c r="J3" t="s">
        <v>141</v>
      </c>
      <c r="K3" t="s">
        <v>143</v>
      </c>
    </row>
    <row r="4" spans="1:11" x14ac:dyDescent="0.25">
      <c r="A4" s="7" t="str">
        <f t="shared" si="0"/>
        <v>Tinto_Cabernet Sauvignon_Gorgonzola</v>
      </c>
      <c r="B4" t="s">
        <v>76</v>
      </c>
      <c r="C4" t="s">
        <v>5</v>
      </c>
      <c r="D4" t="s">
        <v>9</v>
      </c>
      <c r="E4" t="s">
        <v>110</v>
      </c>
      <c r="F4" t="s">
        <v>40</v>
      </c>
      <c r="G4" t="s">
        <v>38</v>
      </c>
      <c r="H4" t="s">
        <v>65</v>
      </c>
      <c r="I4" t="s">
        <v>69</v>
      </c>
      <c r="J4" t="s">
        <v>141</v>
      </c>
      <c r="K4" t="s">
        <v>144</v>
      </c>
    </row>
    <row r="5" spans="1:11" x14ac:dyDescent="0.25">
      <c r="A5" s="7" t="str">
        <f t="shared" si="0"/>
        <v>Tinto_Cabernet Sauvignon_Pecorino</v>
      </c>
      <c r="B5" t="s">
        <v>76</v>
      </c>
      <c r="C5" t="s">
        <v>5</v>
      </c>
      <c r="D5" t="s">
        <v>9</v>
      </c>
      <c r="E5" t="s">
        <v>110</v>
      </c>
      <c r="F5" t="s">
        <v>122</v>
      </c>
      <c r="G5" t="s">
        <v>41</v>
      </c>
      <c r="H5" t="s">
        <v>70</v>
      </c>
      <c r="I5" t="s">
        <v>71</v>
      </c>
      <c r="J5" t="s">
        <v>141</v>
      </c>
      <c r="K5" t="s">
        <v>145</v>
      </c>
    </row>
    <row r="6" spans="1:11" x14ac:dyDescent="0.25">
      <c r="A6" s="7" t="str">
        <f t="shared" si="0"/>
        <v>Tinto_Cabernet Sauvignon_Parmesão</v>
      </c>
      <c r="B6" t="s">
        <v>76</v>
      </c>
      <c r="C6" t="s">
        <v>5</v>
      </c>
      <c r="D6" t="s">
        <v>9</v>
      </c>
      <c r="E6" t="s">
        <v>110</v>
      </c>
      <c r="F6" t="s">
        <v>42</v>
      </c>
      <c r="G6" t="s">
        <v>41</v>
      </c>
      <c r="H6" t="s">
        <v>70</v>
      </c>
      <c r="I6" t="s">
        <v>71</v>
      </c>
      <c r="J6" t="s">
        <v>141</v>
      </c>
      <c r="K6" t="s">
        <v>146</v>
      </c>
    </row>
    <row r="7" spans="1:11" x14ac:dyDescent="0.25">
      <c r="A7" s="7" t="str">
        <f t="shared" si="0"/>
        <v>Tinto_Merlot_Gouda</v>
      </c>
      <c r="B7" t="s">
        <v>76</v>
      </c>
      <c r="C7" t="s">
        <v>6</v>
      </c>
      <c r="D7" t="s">
        <v>30</v>
      </c>
      <c r="E7" t="s">
        <v>111</v>
      </c>
      <c r="F7" t="s">
        <v>39</v>
      </c>
      <c r="G7" t="s">
        <v>31</v>
      </c>
      <c r="H7" t="s">
        <v>67</v>
      </c>
      <c r="I7" t="s">
        <v>68</v>
      </c>
      <c r="J7" t="s">
        <v>141</v>
      </c>
      <c r="K7" t="s">
        <v>147</v>
      </c>
    </row>
    <row r="8" spans="1:11" x14ac:dyDescent="0.25">
      <c r="A8" s="7" t="str">
        <f t="shared" si="0"/>
        <v>Tinto_Merlot_Azul</v>
      </c>
      <c r="B8" t="s">
        <v>76</v>
      </c>
      <c r="C8" t="s">
        <v>6</v>
      </c>
      <c r="D8" t="s">
        <v>30</v>
      </c>
      <c r="E8" t="s">
        <v>111</v>
      </c>
      <c r="F8" t="s">
        <v>38</v>
      </c>
      <c r="G8" t="s">
        <v>38</v>
      </c>
      <c r="H8" t="s">
        <v>65</v>
      </c>
      <c r="I8" t="s">
        <v>66</v>
      </c>
      <c r="J8" t="s">
        <v>148</v>
      </c>
      <c r="K8" t="s">
        <v>149</v>
      </c>
    </row>
    <row r="9" spans="1:11" x14ac:dyDescent="0.25">
      <c r="A9" s="7" t="str">
        <f t="shared" si="0"/>
        <v>Tinto_Merlot_Gruyère</v>
      </c>
      <c r="B9" t="s">
        <v>76</v>
      </c>
      <c r="C9" t="s">
        <v>6</v>
      </c>
      <c r="D9" t="s">
        <v>30</v>
      </c>
      <c r="E9" t="s">
        <v>111</v>
      </c>
      <c r="F9" t="s">
        <v>44</v>
      </c>
      <c r="G9" t="s">
        <v>31</v>
      </c>
      <c r="H9" t="s">
        <v>67</v>
      </c>
      <c r="I9" t="s">
        <v>72</v>
      </c>
      <c r="J9" t="s">
        <v>141</v>
      </c>
      <c r="K9" t="s">
        <v>150</v>
      </c>
    </row>
    <row r="10" spans="1:11" x14ac:dyDescent="0.25">
      <c r="A10" s="7" t="str">
        <f t="shared" si="0"/>
        <v>Tinto_Merlot_Gouda</v>
      </c>
      <c r="B10" t="s">
        <v>76</v>
      </c>
      <c r="C10" t="s">
        <v>6</v>
      </c>
      <c r="D10" t="s">
        <v>30</v>
      </c>
      <c r="E10" t="s">
        <v>111</v>
      </c>
      <c r="F10" t="s">
        <v>39</v>
      </c>
      <c r="G10" t="s">
        <v>31</v>
      </c>
      <c r="H10" t="s">
        <v>67</v>
      </c>
      <c r="I10" t="s">
        <v>68</v>
      </c>
      <c r="J10" t="s">
        <v>141</v>
      </c>
      <c r="K10" t="s">
        <v>151</v>
      </c>
    </row>
    <row r="11" spans="1:11" x14ac:dyDescent="0.25">
      <c r="A11" s="7" t="str">
        <f t="shared" si="0"/>
        <v>Tinto_Pinot Noir_Brie</v>
      </c>
      <c r="B11" t="s">
        <v>76</v>
      </c>
      <c r="C11" t="s">
        <v>7</v>
      </c>
      <c r="D11" t="s">
        <v>60</v>
      </c>
      <c r="E11" t="s">
        <v>112</v>
      </c>
      <c r="F11" t="s">
        <v>47</v>
      </c>
      <c r="G11" t="s">
        <v>32</v>
      </c>
      <c r="H11" t="s">
        <v>73</v>
      </c>
      <c r="I11" t="s">
        <v>134</v>
      </c>
      <c r="J11" t="s">
        <v>141</v>
      </c>
      <c r="K11" t="s">
        <v>152</v>
      </c>
    </row>
    <row r="12" spans="1:11" x14ac:dyDescent="0.25">
      <c r="A12" s="7" t="str">
        <f t="shared" si="0"/>
        <v>Tinto_Pinot Noir_Camembert</v>
      </c>
      <c r="B12" t="s">
        <v>76</v>
      </c>
      <c r="C12" t="s">
        <v>7</v>
      </c>
      <c r="D12" t="s">
        <v>60</v>
      </c>
      <c r="E12" t="s">
        <v>112</v>
      </c>
      <c r="F12" t="s">
        <v>46</v>
      </c>
      <c r="G12" t="s">
        <v>32</v>
      </c>
      <c r="H12" t="s">
        <v>73</v>
      </c>
      <c r="I12" t="s">
        <v>134</v>
      </c>
      <c r="J12" t="s">
        <v>141</v>
      </c>
      <c r="K12" t="s">
        <v>153</v>
      </c>
    </row>
    <row r="13" spans="1:11" x14ac:dyDescent="0.25">
      <c r="A13" s="7" t="str">
        <f t="shared" si="0"/>
        <v>Tinto_Pinot Noir_Gouda</v>
      </c>
      <c r="B13" t="s">
        <v>76</v>
      </c>
      <c r="C13" t="s">
        <v>7</v>
      </c>
      <c r="D13" t="s">
        <v>60</v>
      </c>
      <c r="E13" t="s">
        <v>112</v>
      </c>
      <c r="F13" t="s">
        <v>39</v>
      </c>
      <c r="G13" t="s">
        <v>31</v>
      </c>
      <c r="H13" t="s">
        <v>67</v>
      </c>
      <c r="I13" t="s">
        <v>68</v>
      </c>
      <c r="J13" t="s">
        <v>148</v>
      </c>
      <c r="K13" t="s">
        <v>154</v>
      </c>
    </row>
    <row r="14" spans="1:11" x14ac:dyDescent="0.25">
      <c r="A14" s="7" t="str">
        <f t="shared" si="0"/>
        <v>Tinto_Shiraz_Roquefort</v>
      </c>
      <c r="B14" t="s">
        <v>76</v>
      </c>
      <c r="C14" t="s">
        <v>253</v>
      </c>
      <c r="D14" t="s">
        <v>9</v>
      </c>
      <c r="E14" t="s">
        <v>113</v>
      </c>
      <c r="F14" t="s">
        <v>49</v>
      </c>
      <c r="G14" t="s">
        <v>38</v>
      </c>
      <c r="H14" t="s">
        <v>65</v>
      </c>
      <c r="I14" t="s">
        <v>69</v>
      </c>
      <c r="J14" t="s">
        <v>141</v>
      </c>
      <c r="K14" t="s">
        <v>155</v>
      </c>
    </row>
    <row r="15" spans="1:11" x14ac:dyDescent="0.25">
      <c r="A15" s="7" t="str">
        <f t="shared" si="0"/>
        <v>Tinto_Shiraz_Cheddar</v>
      </c>
      <c r="B15" t="s">
        <v>76</v>
      </c>
      <c r="C15" t="s">
        <v>253</v>
      </c>
      <c r="D15" t="s">
        <v>9</v>
      </c>
      <c r="E15" t="s">
        <v>113</v>
      </c>
      <c r="F15" t="s">
        <v>48</v>
      </c>
      <c r="G15" t="s">
        <v>41</v>
      </c>
      <c r="H15" t="s">
        <v>34</v>
      </c>
      <c r="I15" t="s">
        <v>74</v>
      </c>
      <c r="J15" t="s">
        <v>148</v>
      </c>
      <c r="K15" t="s">
        <v>156</v>
      </c>
    </row>
    <row r="16" spans="1:11" x14ac:dyDescent="0.25">
      <c r="A16" s="7" t="str">
        <f t="shared" si="0"/>
        <v>Tinto_Malbec_Gorgonzola</v>
      </c>
      <c r="B16" t="s">
        <v>76</v>
      </c>
      <c r="C16" t="s">
        <v>8</v>
      </c>
      <c r="D16" t="s">
        <v>9</v>
      </c>
      <c r="E16" t="s">
        <v>33</v>
      </c>
      <c r="F16" t="s">
        <v>40</v>
      </c>
      <c r="G16" t="s">
        <v>38</v>
      </c>
      <c r="H16" t="s">
        <v>65</v>
      </c>
      <c r="I16" t="s">
        <v>69</v>
      </c>
      <c r="J16" t="s">
        <v>141</v>
      </c>
      <c r="K16" t="s">
        <v>157</v>
      </c>
    </row>
    <row r="17" spans="1:11" x14ac:dyDescent="0.25">
      <c r="A17" s="7" t="str">
        <f t="shared" si="0"/>
        <v>Tinto_Malbec_Roquefort</v>
      </c>
      <c r="B17" t="s">
        <v>76</v>
      </c>
      <c r="C17" t="s">
        <v>8</v>
      </c>
      <c r="D17" t="s">
        <v>9</v>
      </c>
      <c r="E17" t="s">
        <v>33</v>
      </c>
      <c r="F17" t="s">
        <v>49</v>
      </c>
      <c r="G17" t="s">
        <v>38</v>
      </c>
      <c r="H17" t="s">
        <v>65</v>
      </c>
      <c r="I17" t="s">
        <v>69</v>
      </c>
      <c r="J17" t="s">
        <v>141</v>
      </c>
      <c r="K17" t="s">
        <v>158</v>
      </c>
    </row>
    <row r="18" spans="1:11" x14ac:dyDescent="0.25">
      <c r="A18" s="7" t="str">
        <f t="shared" si="0"/>
        <v>Tinto_Malbec_Pecorino</v>
      </c>
      <c r="B18" t="s">
        <v>76</v>
      </c>
      <c r="C18" t="s">
        <v>8</v>
      </c>
      <c r="D18" t="s">
        <v>9</v>
      </c>
      <c r="E18" t="s">
        <v>33</v>
      </c>
      <c r="F18" t="s">
        <v>122</v>
      </c>
      <c r="G18" t="s">
        <v>41</v>
      </c>
      <c r="H18" t="s">
        <v>70</v>
      </c>
      <c r="I18" t="s">
        <v>71</v>
      </c>
      <c r="J18" t="s">
        <v>141</v>
      </c>
      <c r="K18" t="s">
        <v>159</v>
      </c>
    </row>
    <row r="19" spans="1:11" x14ac:dyDescent="0.25">
      <c r="A19" s="7" t="str">
        <f t="shared" si="0"/>
        <v>Tinto_Malbec_Parmesão</v>
      </c>
      <c r="B19" t="s">
        <v>76</v>
      </c>
      <c r="C19" t="s">
        <v>8</v>
      </c>
      <c r="D19" t="s">
        <v>9</v>
      </c>
      <c r="E19" t="s">
        <v>33</v>
      </c>
      <c r="F19" t="s">
        <v>42</v>
      </c>
      <c r="G19" t="s">
        <v>41</v>
      </c>
      <c r="H19" t="s">
        <v>70</v>
      </c>
      <c r="I19" t="s">
        <v>71</v>
      </c>
      <c r="J19" t="s">
        <v>141</v>
      </c>
      <c r="K19" t="s">
        <v>160</v>
      </c>
    </row>
    <row r="20" spans="1:11" x14ac:dyDescent="0.25">
      <c r="A20" s="7" t="str">
        <f t="shared" si="0"/>
        <v>Tinto_Carménère_Gouda</v>
      </c>
      <c r="B20" t="s">
        <v>76</v>
      </c>
      <c r="C20" t="s">
        <v>35</v>
      </c>
      <c r="D20" t="s">
        <v>61</v>
      </c>
      <c r="E20" t="s">
        <v>114</v>
      </c>
      <c r="F20" t="s">
        <v>39</v>
      </c>
      <c r="G20" t="s">
        <v>31</v>
      </c>
      <c r="H20" t="s">
        <v>67</v>
      </c>
      <c r="I20" t="s">
        <v>68</v>
      </c>
      <c r="J20" t="s">
        <v>141</v>
      </c>
      <c r="K20" t="s">
        <v>161</v>
      </c>
    </row>
    <row r="21" spans="1:11" x14ac:dyDescent="0.25">
      <c r="A21" s="7" t="str">
        <f t="shared" si="0"/>
        <v>Tinto_Carménère_Emmental</v>
      </c>
      <c r="B21" t="s">
        <v>76</v>
      </c>
      <c r="C21" t="s">
        <v>35</v>
      </c>
      <c r="D21" t="s">
        <v>61</v>
      </c>
      <c r="E21" t="s">
        <v>114</v>
      </c>
      <c r="F21" t="s">
        <v>52</v>
      </c>
      <c r="G21" t="s">
        <v>31</v>
      </c>
      <c r="H21" t="s">
        <v>67</v>
      </c>
      <c r="I21" t="s">
        <v>75</v>
      </c>
      <c r="J21" t="s">
        <v>141</v>
      </c>
      <c r="K21" t="s">
        <v>162</v>
      </c>
    </row>
    <row r="22" spans="1:11" x14ac:dyDescent="0.25">
      <c r="A22" s="7" t="str">
        <f t="shared" si="0"/>
        <v>Tinto_Tempranillo_Pecorino</v>
      </c>
      <c r="B22" t="s">
        <v>76</v>
      </c>
      <c r="C22" t="s">
        <v>19</v>
      </c>
      <c r="D22" t="s">
        <v>9</v>
      </c>
      <c r="E22" t="s">
        <v>127</v>
      </c>
      <c r="F22" t="s">
        <v>122</v>
      </c>
      <c r="G22" t="s">
        <v>41</v>
      </c>
      <c r="H22" t="s">
        <v>70</v>
      </c>
      <c r="I22" t="s">
        <v>71</v>
      </c>
      <c r="J22" t="s">
        <v>141</v>
      </c>
      <c r="K22" t="s">
        <v>163</v>
      </c>
    </row>
    <row r="23" spans="1:11" x14ac:dyDescent="0.25">
      <c r="A23" s="7" t="str">
        <f t="shared" si="0"/>
        <v>Tinto_Tempranillo_Parmesão</v>
      </c>
      <c r="B23" t="s">
        <v>76</v>
      </c>
      <c r="C23" t="s">
        <v>19</v>
      </c>
      <c r="D23" t="s">
        <v>9</v>
      </c>
      <c r="E23" t="s">
        <v>127</v>
      </c>
      <c r="F23" t="s">
        <v>42</v>
      </c>
      <c r="G23" t="s">
        <v>41</v>
      </c>
      <c r="H23" t="s">
        <v>70</v>
      </c>
      <c r="I23" t="s">
        <v>71</v>
      </c>
      <c r="J23" t="s">
        <v>141</v>
      </c>
      <c r="K23" t="s">
        <v>164</v>
      </c>
    </row>
    <row r="24" spans="1:11" x14ac:dyDescent="0.25">
      <c r="A24" s="7" t="str">
        <f t="shared" si="0"/>
        <v>Branco_Chardonnay_Azul</v>
      </c>
      <c r="B24" t="s">
        <v>29</v>
      </c>
      <c r="C24" t="s">
        <v>11</v>
      </c>
      <c r="D24" t="s">
        <v>115</v>
      </c>
      <c r="E24" t="s">
        <v>85</v>
      </c>
      <c r="F24" t="s">
        <v>38</v>
      </c>
      <c r="G24" t="s">
        <v>38</v>
      </c>
      <c r="H24" t="s">
        <v>65</v>
      </c>
      <c r="I24" t="s">
        <v>66</v>
      </c>
      <c r="J24" t="s">
        <v>141</v>
      </c>
      <c r="K24" t="s">
        <v>165</v>
      </c>
    </row>
    <row r="25" spans="1:11" x14ac:dyDescent="0.25">
      <c r="A25" s="7" t="str">
        <f t="shared" si="0"/>
        <v>Branco_Chardonnay_Gouda</v>
      </c>
      <c r="B25" t="s">
        <v>29</v>
      </c>
      <c r="C25" t="s">
        <v>11</v>
      </c>
      <c r="D25" t="s">
        <v>115</v>
      </c>
      <c r="E25" t="s">
        <v>85</v>
      </c>
      <c r="F25" t="s">
        <v>39</v>
      </c>
      <c r="G25" t="s">
        <v>31</v>
      </c>
      <c r="H25" t="s">
        <v>67</v>
      </c>
      <c r="I25" t="s">
        <v>68</v>
      </c>
      <c r="J25" t="s">
        <v>141</v>
      </c>
      <c r="K25" t="s">
        <v>166</v>
      </c>
    </row>
    <row r="26" spans="1:11" x14ac:dyDescent="0.25">
      <c r="A26" s="7" t="str">
        <f t="shared" si="0"/>
        <v>Branco_Chardonnay_Comté</v>
      </c>
      <c r="B26" t="s">
        <v>29</v>
      </c>
      <c r="C26" t="s">
        <v>11</v>
      </c>
      <c r="D26" t="s">
        <v>115</v>
      </c>
      <c r="E26" t="s">
        <v>85</v>
      </c>
      <c r="F26" t="s">
        <v>81</v>
      </c>
      <c r="G26" t="s">
        <v>43</v>
      </c>
      <c r="H26" t="s">
        <v>70</v>
      </c>
      <c r="I26" t="s">
        <v>103</v>
      </c>
      <c r="J26" t="s">
        <v>141</v>
      </c>
      <c r="K26" t="s">
        <v>167</v>
      </c>
    </row>
    <row r="27" spans="1:11" x14ac:dyDescent="0.25">
      <c r="A27" s="7" t="str">
        <f t="shared" si="0"/>
        <v>Branco_Chardonnay_Manchego</v>
      </c>
      <c r="B27" t="s">
        <v>29</v>
      </c>
      <c r="C27" t="s">
        <v>11</v>
      </c>
      <c r="D27" t="s">
        <v>115</v>
      </c>
      <c r="E27" t="s">
        <v>85</v>
      </c>
      <c r="F27" t="s">
        <v>82</v>
      </c>
      <c r="G27" t="s">
        <v>43</v>
      </c>
      <c r="H27" t="s">
        <v>50</v>
      </c>
      <c r="I27" t="s">
        <v>104</v>
      </c>
      <c r="J27" t="s">
        <v>141</v>
      </c>
      <c r="K27" t="s">
        <v>168</v>
      </c>
    </row>
    <row r="28" spans="1:11" x14ac:dyDescent="0.25">
      <c r="A28" s="7" t="str">
        <f t="shared" si="0"/>
        <v>Branco_Sauvignon Blanc_Feta</v>
      </c>
      <c r="B28" t="s">
        <v>29</v>
      </c>
      <c r="C28" t="s">
        <v>12</v>
      </c>
      <c r="D28" t="s">
        <v>10</v>
      </c>
      <c r="E28" t="s">
        <v>86</v>
      </c>
      <c r="F28" t="s">
        <v>79</v>
      </c>
      <c r="G28" t="s">
        <v>45</v>
      </c>
      <c r="H28" t="s">
        <v>109</v>
      </c>
      <c r="I28" t="s">
        <v>100</v>
      </c>
      <c r="J28" t="s">
        <v>141</v>
      </c>
      <c r="K28" t="s">
        <v>169</v>
      </c>
    </row>
    <row r="29" spans="1:11" x14ac:dyDescent="0.25">
      <c r="A29" s="7" t="str">
        <f t="shared" si="0"/>
        <v>Branco_Sauvignon Blanc_Cabra</v>
      </c>
      <c r="B29" t="s">
        <v>29</v>
      </c>
      <c r="C29" t="s">
        <v>12</v>
      </c>
      <c r="D29" t="s">
        <v>10</v>
      </c>
      <c r="E29" t="s">
        <v>86</v>
      </c>
      <c r="F29" t="s">
        <v>80</v>
      </c>
      <c r="G29" t="s">
        <v>45</v>
      </c>
      <c r="H29" t="s">
        <v>101</v>
      </c>
      <c r="I29" t="s">
        <v>102</v>
      </c>
      <c r="J29" t="s">
        <v>141</v>
      </c>
      <c r="K29" t="s">
        <v>170</v>
      </c>
    </row>
    <row r="30" spans="1:11" x14ac:dyDescent="0.25">
      <c r="A30" s="7" t="str">
        <f t="shared" si="0"/>
        <v>Branco_Riesling_Cabra</v>
      </c>
      <c r="B30" t="s">
        <v>29</v>
      </c>
      <c r="C30" t="s">
        <v>13</v>
      </c>
      <c r="D30" t="s">
        <v>60</v>
      </c>
      <c r="E30" t="s">
        <v>87</v>
      </c>
      <c r="F30" t="s">
        <v>80</v>
      </c>
      <c r="G30" t="s">
        <v>45</v>
      </c>
      <c r="H30" t="s">
        <v>101</v>
      </c>
      <c r="I30" t="s">
        <v>102</v>
      </c>
      <c r="J30" t="s">
        <v>141</v>
      </c>
      <c r="K30" t="s">
        <v>171</v>
      </c>
    </row>
    <row r="31" spans="1:11" x14ac:dyDescent="0.25">
      <c r="A31" s="7" t="str">
        <f t="shared" si="0"/>
        <v>Branco_Riesling_Feta</v>
      </c>
      <c r="B31" t="s">
        <v>29</v>
      </c>
      <c r="C31" t="s">
        <v>13</v>
      </c>
      <c r="D31" t="s">
        <v>60</v>
      </c>
      <c r="E31" t="s">
        <v>87</v>
      </c>
      <c r="F31" t="s">
        <v>79</v>
      </c>
      <c r="G31" t="s">
        <v>45</v>
      </c>
      <c r="H31" t="s">
        <v>109</v>
      </c>
      <c r="I31" t="s">
        <v>100</v>
      </c>
      <c r="J31" t="s">
        <v>141</v>
      </c>
      <c r="K31" t="s">
        <v>172</v>
      </c>
    </row>
    <row r="32" spans="1:11" x14ac:dyDescent="0.25">
      <c r="A32" s="7" t="str">
        <f t="shared" si="0"/>
        <v>Branco_Pinot Grigio_Mozzarella</v>
      </c>
      <c r="B32" t="s">
        <v>29</v>
      </c>
      <c r="C32" t="s">
        <v>14</v>
      </c>
      <c r="D32" t="s">
        <v>10</v>
      </c>
      <c r="E32" t="s">
        <v>88</v>
      </c>
      <c r="F32" t="s">
        <v>83</v>
      </c>
      <c r="G32" t="s">
        <v>45</v>
      </c>
      <c r="H32" t="s">
        <v>107</v>
      </c>
      <c r="I32" t="s">
        <v>108</v>
      </c>
      <c r="J32" t="s">
        <v>141</v>
      </c>
      <c r="K32" t="s">
        <v>173</v>
      </c>
    </row>
    <row r="33" spans="1:11" x14ac:dyDescent="0.25">
      <c r="A33" s="7" t="str">
        <f t="shared" si="0"/>
        <v>Branco_Pinot Grigio_Ricota</v>
      </c>
      <c r="B33" t="s">
        <v>29</v>
      </c>
      <c r="C33" t="s">
        <v>14</v>
      </c>
      <c r="D33" t="s">
        <v>10</v>
      </c>
      <c r="E33" t="s">
        <v>88</v>
      </c>
      <c r="F33" t="s">
        <v>84</v>
      </c>
      <c r="G33" t="s">
        <v>45</v>
      </c>
      <c r="H33" t="s">
        <v>105</v>
      </c>
      <c r="I33" t="s">
        <v>106</v>
      </c>
      <c r="J33" t="s">
        <v>141</v>
      </c>
      <c r="K33" t="s">
        <v>174</v>
      </c>
    </row>
    <row r="34" spans="1:11" x14ac:dyDescent="0.25">
      <c r="A34" s="7" t="str">
        <f t="shared" si="0"/>
        <v>Branco_Pinot Grigio_Camembert</v>
      </c>
      <c r="B34" t="s">
        <v>29</v>
      </c>
      <c r="C34" t="s">
        <v>14</v>
      </c>
      <c r="D34" t="s">
        <v>10</v>
      </c>
      <c r="E34" t="s">
        <v>88</v>
      </c>
      <c r="F34" t="s">
        <v>46</v>
      </c>
      <c r="G34" t="s">
        <v>32</v>
      </c>
      <c r="H34" t="s">
        <v>73</v>
      </c>
      <c r="I34" t="s">
        <v>134</v>
      </c>
      <c r="J34" t="s">
        <v>141</v>
      </c>
      <c r="K34" t="s">
        <v>175</v>
      </c>
    </row>
    <row r="35" spans="1:11" x14ac:dyDescent="0.25">
      <c r="A35" s="7" t="str">
        <f t="shared" si="0"/>
        <v>Branco_Pinot Grigio_Brie</v>
      </c>
      <c r="B35" t="s">
        <v>29</v>
      </c>
      <c r="C35" t="s">
        <v>14</v>
      </c>
      <c r="D35" t="s">
        <v>10</v>
      </c>
      <c r="E35" t="s">
        <v>88</v>
      </c>
      <c r="F35" t="s">
        <v>47</v>
      </c>
      <c r="G35" t="s">
        <v>32</v>
      </c>
      <c r="H35" t="s">
        <v>73</v>
      </c>
      <c r="I35" t="s">
        <v>134</v>
      </c>
      <c r="J35" t="s">
        <v>141</v>
      </c>
      <c r="K35" t="s">
        <v>176</v>
      </c>
    </row>
    <row r="36" spans="1:11" x14ac:dyDescent="0.25">
      <c r="A36" s="7" t="str">
        <f t="shared" si="0"/>
        <v>Branco_Chenin Blanc_Feta</v>
      </c>
      <c r="B36" t="s">
        <v>29</v>
      </c>
      <c r="C36" t="s">
        <v>15</v>
      </c>
      <c r="D36" t="s">
        <v>60</v>
      </c>
      <c r="E36" t="s">
        <v>89</v>
      </c>
      <c r="F36" t="s">
        <v>79</v>
      </c>
      <c r="G36" t="s">
        <v>45</v>
      </c>
      <c r="H36" t="s">
        <v>109</v>
      </c>
      <c r="I36" t="s">
        <v>100</v>
      </c>
      <c r="J36" t="s">
        <v>141</v>
      </c>
      <c r="K36" t="s">
        <v>177</v>
      </c>
    </row>
    <row r="37" spans="1:11" x14ac:dyDescent="0.25">
      <c r="A37" s="7" t="str">
        <f t="shared" si="0"/>
        <v>Branco_Chenin Blanc_Cabra</v>
      </c>
      <c r="B37" t="s">
        <v>29</v>
      </c>
      <c r="C37" t="s">
        <v>15</v>
      </c>
      <c r="D37" t="s">
        <v>60</v>
      </c>
      <c r="E37" t="s">
        <v>89</v>
      </c>
      <c r="F37" t="s">
        <v>80</v>
      </c>
      <c r="G37" t="s">
        <v>45</v>
      </c>
      <c r="H37" t="s">
        <v>101</v>
      </c>
      <c r="I37" t="s">
        <v>102</v>
      </c>
      <c r="J37" t="s">
        <v>141</v>
      </c>
      <c r="K37" t="s">
        <v>178</v>
      </c>
    </row>
    <row r="38" spans="1:11" x14ac:dyDescent="0.25">
      <c r="A38" s="7" t="str">
        <f t="shared" ref="A38:A101" si="1">CONCATENATE($B38,"_",$C38,"_",F38)</f>
        <v>Branco_Chenin Blanc_Gouda</v>
      </c>
      <c r="B38" t="s">
        <v>29</v>
      </c>
      <c r="C38" t="s">
        <v>15</v>
      </c>
      <c r="D38" t="s">
        <v>60</v>
      </c>
      <c r="E38" t="s">
        <v>89</v>
      </c>
      <c r="F38" t="s">
        <v>39</v>
      </c>
      <c r="G38" t="s">
        <v>31</v>
      </c>
      <c r="H38" t="s">
        <v>67</v>
      </c>
      <c r="I38" t="s">
        <v>68</v>
      </c>
      <c r="J38" t="s">
        <v>141</v>
      </c>
      <c r="K38" t="s">
        <v>179</v>
      </c>
    </row>
    <row r="39" spans="1:11" x14ac:dyDescent="0.25">
      <c r="A39" s="7" t="str">
        <f t="shared" si="1"/>
        <v>Branco_Chenin Blanc_Comté</v>
      </c>
      <c r="B39" t="s">
        <v>29</v>
      </c>
      <c r="C39" t="s">
        <v>15</v>
      </c>
      <c r="D39" t="s">
        <v>60</v>
      </c>
      <c r="E39" t="s">
        <v>89</v>
      </c>
      <c r="F39" t="s">
        <v>81</v>
      </c>
      <c r="G39" t="s">
        <v>43</v>
      </c>
      <c r="H39" t="s">
        <v>70</v>
      </c>
      <c r="I39" t="s">
        <v>103</v>
      </c>
      <c r="J39" t="s">
        <v>141</v>
      </c>
      <c r="K39" t="s">
        <v>180</v>
      </c>
    </row>
    <row r="40" spans="1:11" x14ac:dyDescent="0.25">
      <c r="A40" s="7" t="str">
        <f t="shared" si="1"/>
        <v>Branco_Chenin Blanc_Manchego</v>
      </c>
      <c r="B40" t="s">
        <v>29</v>
      </c>
      <c r="C40" t="s">
        <v>15</v>
      </c>
      <c r="D40" t="s">
        <v>60</v>
      </c>
      <c r="E40" t="s">
        <v>89</v>
      </c>
      <c r="F40" t="s">
        <v>82</v>
      </c>
      <c r="G40" t="s">
        <v>43</v>
      </c>
      <c r="H40" t="s">
        <v>50</v>
      </c>
      <c r="I40" t="s">
        <v>104</v>
      </c>
      <c r="J40" t="s">
        <v>141</v>
      </c>
      <c r="K40" t="s">
        <v>181</v>
      </c>
    </row>
    <row r="41" spans="1:11" x14ac:dyDescent="0.25">
      <c r="A41" s="7" t="str">
        <f t="shared" si="1"/>
        <v>Rosé_Grenache_Brie</v>
      </c>
      <c r="B41" t="s">
        <v>117</v>
      </c>
      <c r="C41" t="s">
        <v>17</v>
      </c>
      <c r="D41" t="s">
        <v>60</v>
      </c>
      <c r="E41" t="s">
        <v>182</v>
      </c>
      <c r="F41" t="s">
        <v>47</v>
      </c>
      <c r="G41" t="s">
        <v>32</v>
      </c>
      <c r="H41" t="s">
        <v>73</v>
      </c>
      <c r="I41" t="s">
        <v>134</v>
      </c>
      <c r="J41" t="s">
        <v>141</v>
      </c>
      <c r="K41" t="s">
        <v>183</v>
      </c>
    </row>
    <row r="42" spans="1:11" x14ac:dyDescent="0.25">
      <c r="A42" s="7" t="str">
        <f t="shared" si="1"/>
        <v>Rosé_Grenache_Camembert</v>
      </c>
      <c r="B42" t="s">
        <v>117</v>
      </c>
      <c r="C42" t="s">
        <v>17</v>
      </c>
      <c r="D42" t="s">
        <v>60</v>
      </c>
      <c r="E42" t="s">
        <v>182</v>
      </c>
      <c r="F42" t="s">
        <v>46</v>
      </c>
      <c r="G42" t="s">
        <v>32</v>
      </c>
      <c r="H42" t="s">
        <v>73</v>
      </c>
      <c r="I42" t="s">
        <v>134</v>
      </c>
      <c r="J42" t="s">
        <v>141</v>
      </c>
      <c r="K42" t="s">
        <v>184</v>
      </c>
    </row>
    <row r="43" spans="1:11" x14ac:dyDescent="0.25">
      <c r="A43" s="7" t="str">
        <f t="shared" si="1"/>
        <v>Rosé_Grenache_Ricota</v>
      </c>
      <c r="B43" t="s">
        <v>117</v>
      </c>
      <c r="C43" t="s">
        <v>17</v>
      </c>
      <c r="D43" t="s">
        <v>60</v>
      </c>
      <c r="E43" t="s">
        <v>182</v>
      </c>
      <c r="F43" t="s">
        <v>84</v>
      </c>
      <c r="G43" t="s">
        <v>45</v>
      </c>
      <c r="H43" t="s">
        <v>105</v>
      </c>
      <c r="I43" t="s">
        <v>106</v>
      </c>
      <c r="J43" t="s">
        <v>141</v>
      </c>
      <c r="K43" t="s">
        <v>185</v>
      </c>
    </row>
    <row r="44" spans="1:11" x14ac:dyDescent="0.25">
      <c r="A44" s="7" t="str">
        <f t="shared" si="1"/>
        <v>Rosé_Grenache_Mozzarella</v>
      </c>
      <c r="B44" t="s">
        <v>117</v>
      </c>
      <c r="C44" t="s">
        <v>17</v>
      </c>
      <c r="D44" t="s">
        <v>60</v>
      </c>
      <c r="E44" t="s">
        <v>182</v>
      </c>
      <c r="F44" t="s">
        <v>83</v>
      </c>
      <c r="G44" t="s">
        <v>45</v>
      </c>
      <c r="H44" t="s">
        <v>107</v>
      </c>
      <c r="I44" t="s">
        <v>108</v>
      </c>
      <c r="J44" t="s">
        <v>141</v>
      </c>
      <c r="K44" t="s">
        <v>186</v>
      </c>
    </row>
    <row r="45" spans="1:11" x14ac:dyDescent="0.25">
      <c r="A45" s="7" t="str">
        <f t="shared" si="1"/>
        <v>Rosé_Merlot_Pecorino</v>
      </c>
      <c r="B45" t="s">
        <v>117</v>
      </c>
      <c r="C45" t="s">
        <v>6</v>
      </c>
      <c r="D45" t="s">
        <v>30</v>
      </c>
      <c r="E45" t="s">
        <v>135</v>
      </c>
      <c r="F45" t="s">
        <v>122</v>
      </c>
      <c r="G45" t="s">
        <v>41</v>
      </c>
      <c r="H45" t="s">
        <v>70</v>
      </c>
      <c r="I45" t="s">
        <v>71</v>
      </c>
      <c r="J45" t="s">
        <v>148</v>
      </c>
      <c r="K45" t="s">
        <v>190</v>
      </c>
    </row>
    <row r="46" spans="1:11" x14ac:dyDescent="0.25">
      <c r="A46" s="7" t="str">
        <f t="shared" si="1"/>
        <v>Rosé_Merlot_Parmesão</v>
      </c>
      <c r="B46" t="s">
        <v>117</v>
      </c>
      <c r="C46" t="s">
        <v>6</v>
      </c>
      <c r="D46" t="s">
        <v>30</v>
      </c>
      <c r="E46" t="s">
        <v>135</v>
      </c>
      <c r="F46" t="s">
        <v>42</v>
      </c>
      <c r="G46" t="s">
        <v>41</v>
      </c>
      <c r="H46" t="s">
        <v>70</v>
      </c>
      <c r="I46" t="s">
        <v>71</v>
      </c>
      <c r="J46" t="s">
        <v>148</v>
      </c>
      <c r="K46" t="s">
        <v>191</v>
      </c>
    </row>
    <row r="47" spans="1:11" x14ac:dyDescent="0.25">
      <c r="A47" s="7" t="str">
        <f t="shared" si="1"/>
        <v>Rosé_Merlot_Brie</v>
      </c>
      <c r="B47" t="s">
        <v>117</v>
      </c>
      <c r="C47" t="s">
        <v>6</v>
      </c>
      <c r="D47" t="s">
        <v>30</v>
      </c>
      <c r="E47" t="s">
        <v>135</v>
      </c>
      <c r="F47" t="s">
        <v>47</v>
      </c>
      <c r="G47" t="s">
        <v>32</v>
      </c>
      <c r="H47" t="s">
        <v>73</v>
      </c>
      <c r="I47" t="s">
        <v>134</v>
      </c>
      <c r="J47" t="s">
        <v>141</v>
      </c>
      <c r="K47" t="s">
        <v>192</v>
      </c>
    </row>
    <row r="48" spans="1:11" x14ac:dyDescent="0.25">
      <c r="A48" s="7" t="str">
        <f t="shared" si="1"/>
        <v>Rosé_Merlot_Gouda</v>
      </c>
      <c r="B48" t="s">
        <v>117</v>
      </c>
      <c r="C48" t="s">
        <v>6</v>
      </c>
      <c r="D48" t="s">
        <v>30</v>
      </c>
      <c r="E48" t="s">
        <v>135</v>
      </c>
      <c r="F48" t="s">
        <v>39</v>
      </c>
      <c r="G48" t="s">
        <v>31</v>
      </c>
      <c r="H48" t="s">
        <v>67</v>
      </c>
      <c r="I48" t="s">
        <v>68</v>
      </c>
      <c r="J48" t="s">
        <v>141</v>
      </c>
      <c r="K48" t="s">
        <v>193</v>
      </c>
    </row>
    <row r="49" spans="1:11" x14ac:dyDescent="0.25">
      <c r="A49" s="7" t="str">
        <f t="shared" si="1"/>
        <v>Rosé_Malbec_Gorgonzola</v>
      </c>
      <c r="B49" t="s">
        <v>117</v>
      </c>
      <c r="C49" t="s">
        <v>8</v>
      </c>
      <c r="D49" t="s">
        <v>61</v>
      </c>
      <c r="E49" t="s">
        <v>136</v>
      </c>
      <c r="F49" t="s">
        <v>40</v>
      </c>
      <c r="G49" t="s">
        <v>38</v>
      </c>
      <c r="H49" t="s">
        <v>65</v>
      </c>
      <c r="I49" t="s">
        <v>69</v>
      </c>
      <c r="J49" t="s">
        <v>141</v>
      </c>
      <c r="K49" t="s">
        <v>194</v>
      </c>
    </row>
    <row r="50" spans="1:11" x14ac:dyDescent="0.25">
      <c r="A50" s="7" t="str">
        <f t="shared" si="1"/>
        <v>Rosé_Malbec_Roquefort</v>
      </c>
      <c r="B50" t="s">
        <v>117</v>
      </c>
      <c r="C50" t="s">
        <v>8</v>
      </c>
      <c r="D50" t="s">
        <v>61</v>
      </c>
      <c r="E50" t="s">
        <v>136</v>
      </c>
      <c r="F50" t="s">
        <v>49</v>
      </c>
      <c r="G50" t="s">
        <v>38</v>
      </c>
      <c r="H50" t="s">
        <v>65</v>
      </c>
      <c r="I50" t="s">
        <v>69</v>
      </c>
      <c r="J50" t="s">
        <v>141</v>
      </c>
      <c r="K50" t="s">
        <v>195</v>
      </c>
    </row>
    <row r="51" spans="1:11" x14ac:dyDescent="0.25">
      <c r="A51" s="7" t="str">
        <f t="shared" si="1"/>
        <v>Rosé_Grenache_Gouda</v>
      </c>
      <c r="B51" t="s">
        <v>117</v>
      </c>
      <c r="C51" t="s">
        <v>17</v>
      </c>
      <c r="D51" t="s">
        <v>60</v>
      </c>
      <c r="E51" t="s">
        <v>118</v>
      </c>
      <c r="F51" t="s">
        <v>39</v>
      </c>
      <c r="G51" t="s">
        <v>31</v>
      </c>
      <c r="H51" t="s">
        <v>67</v>
      </c>
      <c r="I51" t="s">
        <v>68</v>
      </c>
      <c r="J51" t="s">
        <v>141</v>
      </c>
      <c r="K51" t="s">
        <v>196</v>
      </c>
    </row>
    <row r="52" spans="1:11" x14ac:dyDescent="0.25">
      <c r="A52" s="7" t="str">
        <f t="shared" si="1"/>
        <v>Rosé_Shiraz_Gouda</v>
      </c>
      <c r="B52" t="s">
        <v>117</v>
      </c>
      <c r="C52" t="s">
        <v>253</v>
      </c>
      <c r="D52" t="s">
        <v>97</v>
      </c>
      <c r="E52" t="s">
        <v>119</v>
      </c>
      <c r="F52" t="s">
        <v>39</v>
      </c>
      <c r="G52" t="s">
        <v>31</v>
      </c>
      <c r="H52" t="s">
        <v>67</v>
      </c>
      <c r="I52" t="s">
        <v>68</v>
      </c>
      <c r="J52" t="s">
        <v>141</v>
      </c>
      <c r="K52" t="s">
        <v>197</v>
      </c>
    </row>
    <row r="53" spans="1:11" x14ac:dyDescent="0.25">
      <c r="A53" s="7" t="str">
        <f t="shared" si="1"/>
        <v>Rosé_Shiraz_Emmental</v>
      </c>
      <c r="B53" t="s">
        <v>117</v>
      </c>
      <c r="C53" t="s">
        <v>253</v>
      </c>
      <c r="D53" t="s">
        <v>97</v>
      </c>
      <c r="E53" t="s">
        <v>119</v>
      </c>
      <c r="F53" t="s">
        <v>52</v>
      </c>
      <c r="G53" t="s">
        <v>31</v>
      </c>
      <c r="H53" t="s">
        <v>67</v>
      </c>
      <c r="I53" t="s">
        <v>75</v>
      </c>
      <c r="J53" t="s">
        <v>141</v>
      </c>
      <c r="K53" t="s">
        <v>198</v>
      </c>
    </row>
    <row r="54" spans="1:11" x14ac:dyDescent="0.25">
      <c r="A54" s="7" t="str">
        <f t="shared" si="1"/>
        <v>Rosé_Shiraz_Gorgonzola</v>
      </c>
      <c r="B54" t="s">
        <v>117</v>
      </c>
      <c r="C54" t="s">
        <v>253</v>
      </c>
      <c r="D54" t="s">
        <v>97</v>
      </c>
      <c r="E54" t="s">
        <v>119</v>
      </c>
      <c r="F54" t="s">
        <v>40</v>
      </c>
      <c r="G54" t="s">
        <v>38</v>
      </c>
      <c r="H54" t="s">
        <v>65</v>
      </c>
      <c r="I54" t="s">
        <v>69</v>
      </c>
      <c r="J54" t="s">
        <v>148</v>
      </c>
      <c r="K54" t="s">
        <v>199</v>
      </c>
    </row>
    <row r="55" spans="1:11" x14ac:dyDescent="0.25">
      <c r="A55" s="7" t="str">
        <f t="shared" si="1"/>
        <v>Rosé_Mourvèdre_Comté</v>
      </c>
      <c r="B55" t="s">
        <v>117</v>
      </c>
      <c r="C55" t="s">
        <v>36</v>
      </c>
      <c r="D55" t="s">
        <v>97</v>
      </c>
      <c r="E55" t="s">
        <v>113</v>
      </c>
      <c r="F55" t="s">
        <v>81</v>
      </c>
      <c r="G55" t="s">
        <v>43</v>
      </c>
      <c r="H55" t="s">
        <v>70</v>
      </c>
      <c r="I55" t="s">
        <v>103</v>
      </c>
      <c r="J55" t="s">
        <v>141</v>
      </c>
      <c r="K55" t="s">
        <v>200</v>
      </c>
    </row>
    <row r="56" spans="1:11" x14ac:dyDescent="0.25">
      <c r="A56" s="7" t="str">
        <f t="shared" si="1"/>
        <v>Rosé_Mourvèdre_Manchego</v>
      </c>
      <c r="B56" t="s">
        <v>117</v>
      </c>
      <c r="C56" t="s">
        <v>36</v>
      </c>
      <c r="D56" t="s">
        <v>97</v>
      </c>
      <c r="E56" t="s">
        <v>113</v>
      </c>
      <c r="F56" t="s">
        <v>82</v>
      </c>
      <c r="G56" t="s">
        <v>43</v>
      </c>
      <c r="H56" t="s">
        <v>50</v>
      </c>
      <c r="I56" t="s">
        <v>104</v>
      </c>
      <c r="J56" t="s">
        <v>141</v>
      </c>
      <c r="K56" t="s">
        <v>201</v>
      </c>
    </row>
    <row r="57" spans="1:11" x14ac:dyDescent="0.25">
      <c r="A57" s="7" t="str">
        <f t="shared" si="1"/>
        <v>Rosé_Cinsault_Mozzarella</v>
      </c>
      <c r="B57" t="s">
        <v>117</v>
      </c>
      <c r="C57" t="s">
        <v>37</v>
      </c>
      <c r="D57" t="s">
        <v>10</v>
      </c>
      <c r="E57" t="s">
        <v>202</v>
      </c>
      <c r="F57" t="s">
        <v>83</v>
      </c>
      <c r="G57" t="s">
        <v>45</v>
      </c>
      <c r="H57" t="s">
        <v>107</v>
      </c>
      <c r="I57" t="s">
        <v>108</v>
      </c>
      <c r="J57" t="s">
        <v>141</v>
      </c>
      <c r="K57" t="s">
        <v>203</v>
      </c>
    </row>
    <row r="58" spans="1:11" x14ac:dyDescent="0.25">
      <c r="A58" s="7" t="str">
        <f t="shared" si="1"/>
        <v>Rosé_Cinsault_Ricota</v>
      </c>
      <c r="B58" t="s">
        <v>117</v>
      </c>
      <c r="C58" t="s">
        <v>37</v>
      </c>
      <c r="D58" t="s">
        <v>10</v>
      </c>
      <c r="E58" t="s">
        <v>202</v>
      </c>
      <c r="F58" t="s">
        <v>84</v>
      </c>
      <c r="G58" t="s">
        <v>45</v>
      </c>
      <c r="H58" t="s">
        <v>105</v>
      </c>
      <c r="I58" t="s">
        <v>106</v>
      </c>
      <c r="J58" t="s">
        <v>141</v>
      </c>
      <c r="K58" t="s">
        <v>204</v>
      </c>
    </row>
    <row r="59" spans="1:11" x14ac:dyDescent="0.25">
      <c r="A59" s="7" t="str">
        <f t="shared" si="1"/>
        <v>Rosé_Tempranillo_Gouda</v>
      </c>
      <c r="B59" t="s">
        <v>117</v>
      </c>
      <c r="C59" t="s">
        <v>19</v>
      </c>
      <c r="D59" t="s">
        <v>60</v>
      </c>
      <c r="E59" t="s">
        <v>120</v>
      </c>
      <c r="F59" t="s">
        <v>39</v>
      </c>
      <c r="G59" t="s">
        <v>31</v>
      </c>
      <c r="H59" t="s">
        <v>67</v>
      </c>
      <c r="I59" t="s">
        <v>68</v>
      </c>
      <c r="J59" t="s">
        <v>141</v>
      </c>
      <c r="K59" t="s">
        <v>205</v>
      </c>
    </row>
    <row r="60" spans="1:11" x14ac:dyDescent="0.25">
      <c r="A60" s="7" t="str">
        <f t="shared" si="1"/>
        <v>Rosé_Tempranillo_Manchego</v>
      </c>
      <c r="B60" t="s">
        <v>117</v>
      </c>
      <c r="C60" t="s">
        <v>19</v>
      </c>
      <c r="D60" t="s">
        <v>60</v>
      </c>
      <c r="E60" t="s">
        <v>120</v>
      </c>
      <c r="F60" t="s">
        <v>82</v>
      </c>
      <c r="G60" t="s">
        <v>43</v>
      </c>
      <c r="H60" t="s">
        <v>50</v>
      </c>
      <c r="I60" t="s">
        <v>104</v>
      </c>
      <c r="J60" t="s">
        <v>141</v>
      </c>
      <c r="K60" t="s">
        <v>206</v>
      </c>
    </row>
    <row r="61" spans="1:11" x14ac:dyDescent="0.25">
      <c r="A61" s="7" t="str">
        <f t="shared" si="1"/>
        <v>Rosé_Tempranillo_Roquefort</v>
      </c>
      <c r="B61" t="s">
        <v>117</v>
      </c>
      <c r="C61" t="s">
        <v>19</v>
      </c>
      <c r="D61" t="s">
        <v>60</v>
      </c>
      <c r="E61" t="s">
        <v>120</v>
      </c>
      <c r="F61" t="s">
        <v>49</v>
      </c>
      <c r="G61" t="s">
        <v>38</v>
      </c>
      <c r="H61" t="s">
        <v>65</v>
      </c>
      <c r="I61" t="s">
        <v>69</v>
      </c>
      <c r="J61" t="s">
        <v>148</v>
      </c>
      <c r="K61" t="s">
        <v>207</v>
      </c>
    </row>
    <row r="62" spans="1:11" x14ac:dyDescent="0.25">
      <c r="A62" s="7" t="str">
        <f t="shared" si="1"/>
        <v>Rosé_Tempranillo_Gorgonzola</v>
      </c>
      <c r="B62" t="s">
        <v>117</v>
      </c>
      <c r="C62" t="s">
        <v>19</v>
      </c>
      <c r="D62" t="s">
        <v>60</v>
      </c>
      <c r="E62" t="s">
        <v>120</v>
      </c>
      <c r="F62" t="s">
        <v>40</v>
      </c>
      <c r="G62" t="s">
        <v>38</v>
      </c>
      <c r="H62" t="s">
        <v>65</v>
      </c>
      <c r="I62" t="s">
        <v>69</v>
      </c>
      <c r="J62" t="s">
        <v>148</v>
      </c>
      <c r="K62" t="s">
        <v>208</v>
      </c>
    </row>
    <row r="63" spans="1:11" x14ac:dyDescent="0.25">
      <c r="A63" s="7" t="str">
        <f t="shared" si="1"/>
        <v>Rosé_Sangiovese_Manchego</v>
      </c>
      <c r="B63" t="s">
        <v>117</v>
      </c>
      <c r="C63" t="s">
        <v>18</v>
      </c>
      <c r="D63" t="s">
        <v>60</v>
      </c>
      <c r="E63" t="s">
        <v>91</v>
      </c>
      <c r="F63" t="s">
        <v>82</v>
      </c>
      <c r="G63" t="s">
        <v>43</v>
      </c>
      <c r="H63" t="s">
        <v>50</v>
      </c>
      <c r="I63" t="s">
        <v>104</v>
      </c>
      <c r="J63" t="s">
        <v>141</v>
      </c>
      <c r="K63" t="s">
        <v>209</v>
      </c>
    </row>
    <row r="64" spans="1:11" x14ac:dyDescent="0.25">
      <c r="A64" s="7" t="str">
        <f t="shared" si="1"/>
        <v>Rosé_Sangiovese_Pecorino</v>
      </c>
      <c r="B64" t="s">
        <v>117</v>
      </c>
      <c r="C64" t="s">
        <v>18</v>
      </c>
      <c r="D64" t="s">
        <v>60</v>
      </c>
      <c r="E64" t="s">
        <v>91</v>
      </c>
      <c r="F64" t="s">
        <v>122</v>
      </c>
      <c r="G64" t="s">
        <v>41</v>
      </c>
      <c r="H64" t="s">
        <v>70</v>
      </c>
      <c r="I64" t="s">
        <v>71</v>
      </c>
      <c r="J64" t="s">
        <v>141</v>
      </c>
      <c r="K64" t="s">
        <v>210</v>
      </c>
    </row>
    <row r="65" spans="1:11" x14ac:dyDescent="0.25">
      <c r="A65" s="7" t="str">
        <f t="shared" si="1"/>
        <v>Rosé_Sangiovese_Gouda</v>
      </c>
      <c r="B65" t="s">
        <v>117</v>
      </c>
      <c r="C65" t="s">
        <v>18</v>
      </c>
      <c r="D65" t="s">
        <v>60</v>
      </c>
      <c r="E65" t="s">
        <v>91</v>
      </c>
      <c r="F65" t="s">
        <v>39</v>
      </c>
      <c r="G65" t="s">
        <v>31</v>
      </c>
      <c r="H65" t="s">
        <v>67</v>
      </c>
      <c r="I65" t="s">
        <v>68</v>
      </c>
      <c r="J65" t="s">
        <v>141</v>
      </c>
      <c r="K65" t="s">
        <v>211</v>
      </c>
    </row>
    <row r="66" spans="1:11" x14ac:dyDescent="0.25">
      <c r="A66" s="7" t="str">
        <f t="shared" si="1"/>
        <v>Rosé_Pinot Noir_Gouda</v>
      </c>
      <c r="B66" t="s">
        <v>117</v>
      </c>
      <c r="C66" t="s">
        <v>7</v>
      </c>
      <c r="D66" t="s">
        <v>10</v>
      </c>
      <c r="E66" t="s">
        <v>93</v>
      </c>
      <c r="F66" t="s">
        <v>39</v>
      </c>
      <c r="G66" t="s">
        <v>31</v>
      </c>
      <c r="H66" t="s">
        <v>67</v>
      </c>
      <c r="I66" t="s">
        <v>68</v>
      </c>
      <c r="J66" t="s">
        <v>141</v>
      </c>
      <c r="K66" t="s">
        <v>212</v>
      </c>
    </row>
    <row r="67" spans="1:11" x14ac:dyDescent="0.25">
      <c r="A67" s="7" t="str">
        <f t="shared" si="1"/>
        <v>Rosé_Pinot Noir_Roquefort</v>
      </c>
      <c r="B67" t="s">
        <v>117</v>
      </c>
      <c r="C67" t="s">
        <v>7</v>
      </c>
      <c r="D67" t="s">
        <v>10</v>
      </c>
      <c r="E67" t="s">
        <v>93</v>
      </c>
      <c r="F67" t="s">
        <v>49</v>
      </c>
      <c r="G67" t="s">
        <v>38</v>
      </c>
      <c r="H67" t="s">
        <v>65</v>
      </c>
      <c r="I67" t="s">
        <v>69</v>
      </c>
      <c r="J67" t="s">
        <v>148</v>
      </c>
      <c r="K67" t="s">
        <v>213</v>
      </c>
    </row>
    <row r="68" spans="1:11" x14ac:dyDescent="0.25">
      <c r="A68" s="7" t="str">
        <f t="shared" si="1"/>
        <v>Rosé_Pinot Noir_Gorgonzola</v>
      </c>
      <c r="B68" t="s">
        <v>117</v>
      </c>
      <c r="C68" t="s">
        <v>7</v>
      </c>
      <c r="D68" t="s">
        <v>10</v>
      </c>
      <c r="E68" t="s">
        <v>93</v>
      </c>
      <c r="F68" t="s">
        <v>40</v>
      </c>
      <c r="G68" t="s">
        <v>38</v>
      </c>
      <c r="H68" t="s">
        <v>65</v>
      </c>
      <c r="I68" t="s">
        <v>69</v>
      </c>
      <c r="J68" t="s">
        <v>148</v>
      </c>
      <c r="K68" t="s">
        <v>214</v>
      </c>
    </row>
    <row r="69" spans="1:11" x14ac:dyDescent="0.25">
      <c r="A69" s="7" t="str">
        <f t="shared" si="1"/>
        <v>Porto_Touriga Nacional_Gorgonzola</v>
      </c>
      <c r="B69" t="s">
        <v>137</v>
      </c>
      <c r="C69" t="s">
        <v>20</v>
      </c>
      <c r="D69" t="s">
        <v>9</v>
      </c>
      <c r="E69" t="s">
        <v>95</v>
      </c>
      <c r="F69" t="s">
        <v>40</v>
      </c>
      <c r="G69" t="s">
        <v>38</v>
      </c>
      <c r="H69" t="s">
        <v>65</v>
      </c>
      <c r="I69" t="s">
        <v>69</v>
      </c>
      <c r="J69" t="s">
        <v>141</v>
      </c>
      <c r="K69" t="s">
        <v>215</v>
      </c>
    </row>
    <row r="70" spans="1:11" x14ac:dyDescent="0.25">
      <c r="A70" s="7" t="str">
        <f t="shared" si="1"/>
        <v>Porto_Touriga Nacional_Roquefort</v>
      </c>
      <c r="B70" t="s">
        <v>137</v>
      </c>
      <c r="C70" t="s">
        <v>20</v>
      </c>
      <c r="D70" t="s">
        <v>9</v>
      </c>
      <c r="E70" t="s">
        <v>95</v>
      </c>
      <c r="F70" t="s">
        <v>49</v>
      </c>
      <c r="G70" t="s">
        <v>38</v>
      </c>
      <c r="H70" t="s">
        <v>65</v>
      </c>
      <c r="I70" t="s">
        <v>69</v>
      </c>
      <c r="J70" t="s">
        <v>141</v>
      </c>
      <c r="K70" t="s">
        <v>216</v>
      </c>
    </row>
    <row r="71" spans="1:11" x14ac:dyDescent="0.25">
      <c r="A71" s="7" t="str">
        <f t="shared" si="1"/>
        <v>Porto_Touriga Franca_Brie</v>
      </c>
      <c r="B71" t="s">
        <v>137</v>
      </c>
      <c r="C71" t="s">
        <v>21</v>
      </c>
      <c r="D71" t="s">
        <v>9</v>
      </c>
      <c r="E71" t="s">
        <v>96</v>
      </c>
      <c r="F71" t="s">
        <v>47</v>
      </c>
      <c r="G71" t="s">
        <v>32</v>
      </c>
      <c r="H71" t="s">
        <v>73</v>
      </c>
      <c r="I71" t="s">
        <v>134</v>
      </c>
      <c r="J71" t="s">
        <v>141</v>
      </c>
      <c r="K71" t="s">
        <v>217</v>
      </c>
    </row>
    <row r="72" spans="1:11" x14ac:dyDescent="0.25">
      <c r="A72" s="7" t="str">
        <f t="shared" si="1"/>
        <v>Porto_Touriga Franca_Camembert</v>
      </c>
      <c r="B72" t="s">
        <v>137</v>
      </c>
      <c r="C72" t="s">
        <v>21</v>
      </c>
      <c r="D72" t="s">
        <v>9</v>
      </c>
      <c r="E72" t="s">
        <v>96</v>
      </c>
      <c r="F72" t="s">
        <v>46</v>
      </c>
      <c r="G72" t="s">
        <v>32</v>
      </c>
      <c r="H72" t="s">
        <v>73</v>
      </c>
      <c r="I72" t="s">
        <v>134</v>
      </c>
      <c r="J72" t="s">
        <v>141</v>
      </c>
      <c r="K72" t="s">
        <v>218</v>
      </c>
    </row>
    <row r="73" spans="1:11" x14ac:dyDescent="0.25">
      <c r="A73" s="7" t="str">
        <f t="shared" si="1"/>
        <v>Porto_Tempranillo_Brie</v>
      </c>
      <c r="B73" t="s">
        <v>137</v>
      </c>
      <c r="C73" t="s">
        <v>19</v>
      </c>
      <c r="D73" t="s">
        <v>61</v>
      </c>
      <c r="E73" t="s">
        <v>92</v>
      </c>
      <c r="F73" t="s">
        <v>47</v>
      </c>
      <c r="G73" t="s">
        <v>32</v>
      </c>
      <c r="H73" t="s">
        <v>73</v>
      </c>
      <c r="I73" t="s">
        <v>134</v>
      </c>
      <c r="J73" t="s">
        <v>141</v>
      </c>
      <c r="K73" t="s">
        <v>219</v>
      </c>
    </row>
    <row r="74" spans="1:11" x14ac:dyDescent="0.25">
      <c r="A74" s="7" t="str">
        <f t="shared" si="1"/>
        <v>Porto_Tempranillo_Gouda</v>
      </c>
      <c r="B74" t="s">
        <v>137</v>
      </c>
      <c r="C74" t="s">
        <v>19</v>
      </c>
      <c r="D74" t="s">
        <v>61</v>
      </c>
      <c r="E74" t="s">
        <v>92</v>
      </c>
      <c r="F74" t="s">
        <v>39</v>
      </c>
      <c r="G74" t="s">
        <v>31</v>
      </c>
      <c r="H74" t="s">
        <v>67</v>
      </c>
      <c r="I74" t="s">
        <v>68</v>
      </c>
      <c r="J74" t="s">
        <v>141</v>
      </c>
      <c r="K74" t="s">
        <v>220</v>
      </c>
    </row>
    <row r="75" spans="1:11" x14ac:dyDescent="0.25">
      <c r="A75" s="7" t="str">
        <f t="shared" si="1"/>
        <v>Porto_Tinta Barroca_Gorgonzola</v>
      </c>
      <c r="B75" t="s">
        <v>137</v>
      </c>
      <c r="C75" t="s">
        <v>22</v>
      </c>
      <c r="D75" t="s">
        <v>9</v>
      </c>
      <c r="E75" t="s">
        <v>96</v>
      </c>
      <c r="F75" t="s">
        <v>40</v>
      </c>
      <c r="G75" t="s">
        <v>38</v>
      </c>
      <c r="H75" t="s">
        <v>65</v>
      </c>
      <c r="I75" t="s">
        <v>69</v>
      </c>
      <c r="J75" t="s">
        <v>141</v>
      </c>
      <c r="K75" t="s">
        <v>221</v>
      </c>
    </row>
    <row r="76" spans="1:11" x14ac:dyDescent="0.25">
      <c r="A76" s="7" t="str">
        <f t="shared" si="1"/>
        <v>Porto_Tinta Barroca_Roquefort</v>
      </c>
      <c r="B76" t="s">
        <v>137</v>
      </c>
      <c r="C76" t="s">
        <v>22</v>
      </c>
      <c r="D76" t="s">
        <v>9</v>
      </c>
      <c r="E76" t="s">
        <v>96</v>
      </c>
      <c r="F76" t="s">
        <v>49</v>
      </c>
      <c r="G76" t="s">
        <v>38</v>
      </c>
      <c r="H76" t="s">
        <v>65</v>
      </c>
      <c r="I76" t="s">
        <v>69</v>
      </c>
      <c r="J76" t="s">
        <v>141</v>
      </c>
      <c r="K76" t="s">
        <v>222</v>
      </c>
    </row>
    <row r="77" spans="1:11" x14ac:dyDescent="0.25">
      <c r="A77" s="7" t="str">
        <f t="shared" si="1"/>
        <v>Porto_Tinta Cão_Gorgonzola</v>
      </c>
      <c r="B77" t="s">
        <v>137</v>
      </c>
      <c r="C77" t="s">
        <v>23</v>
      </c>
      <c r="D77" t="s">
        <v>9</v>
      </c>
      <c r="E77" t="s">
        <v>96</v>
      </c>
      <c r="F77" t="s">
        <v>40</v>
      </c>
      <c r="G77" t="s">
        <v>38</v>
      </c>
      <c r="H77" t="s">
        <v>65</v>
      </c>
      <c r="I77" t="s">
        <v>69</v>
      </c>
      <c r="J77" t="s">
        <v>141</v>
      </c>
      <c r="K77" t="s">
        <v>223</v>
      </c>
    </row>
    <row r="78" spans="1:11" x14ac:dyDescent="0.25">
      <c r="A78" s="7" t="str">
        <f t="shared" si="1"/>
        <v>Porto_Tinta Cão_Roquefort</v>
      </c>
      <c r="B78" t="s">
        <v>137</v>
      </c>
      <c r="C78" t="s">
        <v>23</v>
      </c>
      <c r="D78" t="s">
        <v>9</v>
      </c>
      <c r="E78" t="s">
        <v>96</v>
      </c>
      <c r="F78" t="s">
        <v>49</v>
      </c>
      <c r="G78" t="s">
        <v>38</v>
      </c>
      <c r="H78" t="s">
        <v>65</v>
      </c>
      <c r="I78" t="s">
        <v>69</v>
      </c>
      <c r="J78" t="s">
        <v>141</v>
      </c>
      <c r="K78" t="s">
        <v>224</v>
      </c>
    </row>
    <row r="79" spans="1:11" x14ac:dyDescent="0.25">
      <c r="A79" s="7" t="str">
        <f t="shared" si="1"/>
        <v>Porto_Sousão_Gorgonzola</v>
      </c>
      <c r="B79" t="s">
        <v>137</v>
      </c>
      <c r="C79" t="s">
        <v>24</v>
      </c>
      <c r="D79" t="s">
        <v>9</v>
      </c>
      <c r="E79" t="s">
        <v>96</v>
      </c>
      <c r="F79" t="s">
        <v>40</v>
      </c>
      <c r="G79" t="s">
        <v>38</v>
      </c>
      <c r="H79" t="s">
        <v>65</v>
      </c>
      <c r="I79" t="s">
        <v>69</v>
      </c>
      <c r="J79" t="s">
        <v>141</v>
      </c>
      <c r="K79" t="s">
        <v>225</v>
      </c>
    </row>
    <row r="80" spans="1:11" x14ac:dyDescent="0.25">
      <c r="A80" s="7" t="str">
        <f t="shared" si="1"/>
        <v>Porto_Sousão_Roquefort</v>
      </c>
      <c r="B80" t="s">
        <v>137</v>
      </c>
      <c r="C80" t="s">
        <v>24</v>
      </c>
      <c r="D80" t="s">
        <v>9</v>
      </c>
      <c r="E80" t="s">
        <v>96</v>
      </c>
      <c r="F80" t="s">
        <v>49</v>
      </c>
      <c r="G80" t="s">
        <v>38</v>
      </c>
      <c r="H80" t="s">
        <v>65</v>
      </c>
      <c r="I80" t="s">
        <v>69</v>
      </c>
      <c r="J80" t="s">
        <v>141</v>
      </c>
      <c r="K80" t="s">
        <v>226</v>
      </c>
    </row>
    <row r="81" spans="1:11" x14ac:dyDescent="0.25">
      <c r="A81" s="7" t="str">
        <f t="shared" si="1"/>
        <v>Porto_Tinta Amarela_Brie</v>
      </c>
      <c r="B81" t="s">
        <v>137</v>
      </c>
      <c r="C81" t="s">
        <v>25</v>
      </c>
      <c r="D81" t="s">
        <v>9</v>
      </c>
      <c r="E81" t="s">
        <v>96</v>
      </c>
      <c r="F81" t="s">
        <v>47</v>
      </c>
      <c r="G81" t="s">
        <v>32</v>
      </c>
      <c r="H81" t="s">
        <v>73</v>
      </c>
      <c r="I81" t="s">
        <v>134</v>
      </c>
      <c r="J81" t="s">
        <v>141</v>
      </c>
      <c r="K81" t="s">
        <v>227</v>
      </c>
    </row>
    <row r="82" spans="1:11" x14ac:dyDescent="0.25">
      <c r="A82" s="7" t="str">
        <f t="shared" si="1"/>
        <v>Porto_Tinta Amarela_Gouda</v>
      </c>
      <c r="B82" t="s">
        <v>137</v>
      </c>
      <c r="C82" t="s">
        <v>25</v>
      </c>
      <c r="D82" t="s">
        <v>9</v>
      </c>
      <c r="E82" t="s">
        <v>96</v>
      </c>
      <c r="F82" t="s">
        <v>39</v>
      </c>
      <c r="G82" t="s">
        <v>31</v>
      </c>
      <c r="H82" t="s">
        <v>67</v>
      </c>
      <c r="I82" t="s">
        <v>68</v>
      </c>
      <c r="J82" t="s">
        <v>141</v>
      </c>
      <c r="K82" t="s">
        <v>228</v>
      </c>
    </row>
    <row r="83" spans="1:11" x14ac:dyDescent="0.25">
      <c r="A83" s="7" t="str">
        <f t="shared" si="1"/>
        <v>Porto_Viosinho_Cabra</v>
      </c>
      <c r="B83" t="s">
        <v>137</v>
      </c>
      <c r="C83" t="s">
        <v>26</v>
      </c>
      <c r="D83" t="s">
        <v>97</v>
      </c>
      <c r="E83" t="s">
        <v>98</v>
      </c>
      <c r="F83" t="s">
        <v>80</v>
      </c>
      <c r="G83" t="s">
        <v>45</v>
      </c>
      <c r="H83" t="s">
        <v>101</v>
      </c>
      <c r="I83" t="s">
        <v>102</v>
      </c>
      <c r="J83" t="s">
        <v>141</v>
      </c>
      <c r="K83" t="s">
        <v>229</v>
      </c>
    </row>
    <row r="84" spans="1:11" x14ac:dyDescent="0.25">
      <c r="A84" s="7" t="str">
        <f t="shared" si="1"/>
        <v>Porto_Malvasia Fina_Cabra</v>
      </c>
      <c r="B84" t="s">
        <v>137</v>
      </c>
      <c r="C84" t="s">
        <v>27</v>
      </c>
      <c r="D84" t="s">
        <v>97</v>
      </c>
      <c r="E84" t="s">
        <v>98</v>
      </c>
      <c r="F84" t="s">
        <v>80</v>
      </c>
      <c r="G84" t="s">
        <v>45</v>
      </c>
      <c r="H84" t="s">
        <v>101</v>
      </c>
      <c r="I84" t="s">
        <v>102</v>
      </c>
      <c r="J84" t="s">
        <v>141</v>
      </c>
      <c r="K84" t="s">
        <v>230</v>
      </c>
    </row>
    <row r="85" spans="1:11" x14ac:dyDescent="0.25">
      <c r="A85" s="7" t="str">
        <f t="shared" si="1"/>
        <v>Porto_Gouveio_Cabra</v>
      </c>
      <c r="B85" t="s">
        <v>137</v>
      </c>
      <c r="C85" t="s">
        <v>28</v>
      </c>
      <c r="D85" t="s">
        <v>97</v>
      </c>
      <c r="E85" t="s">
        <v>99</v>
      </c>
      <c r="F85" t="s">
        <v>80</v>
      </c>
      <c r="G85" t="s">
        <v>45</v>
      </c>
      <c r="H85" t="s">
        <v>101</v>
      </c>
      <c r="I85" t="s">
        <v>102</v>
      </c>
      <c r="J85" t="s">
        <v>141</v>
      </c>
      <c r="K85" t="s">
        <v>231</v>
      </c>
    </row>
    <row r="86" spans="1:11" x14ac:dyDescent="0.25">
      <c r="A86" s="7" t="str">
        <f t="shared" si="1"/>
        <v>Branco_Gewürztraminer_Cabra</v>
      </c>
      <c r="B86" t="s">
        <v>29</v>
      </c>
      <c r="C86" t="s">
        <v>77</v>
      </c>
      <c r="D86" t="s">
        <v>78</v>
      </c>
      <c r="E86" t="s">
        <v>90</v>
      </c>
      <c r="F86" t="s">
        <v>80</v>
      </c>
      <c r="G86" t="s">
        <v>45</v>
      </c>
      <c r="H86" t="s">
        <v>101</v>
      </c>
      <c r="I86" t="s">
        <v>102</v>
      </c>
      <c r="J86" t="s">
        <v>141</v>
      </c>
      <c r="K86" t="s">
        <v>232</v>
      </c>
    </row>
    <row r="87" spans="1:11" x14ac:dyDescent="0.25">
      <c r="A87" s="7" t="str">
        <f t="shared" si="1"/>
        <v>Branco_Viognier_Camembert</v>
      </c>
      <c r="B87" t="s">
        <v>29</v>
      </c>
      <c r="C87" t="s">
        <v>123</v>
      </c>
      <c r="D87" t="s">
        <v>78</v>
      </c>
      <c r="E87" t="s">
        <v>128</v>
      </c>
      <c r="F87" t="s">
        <v>46</v>
      </c>
      <c r="G87" t="s">
        <v>32</v>
      </c>
      <c r="H87" t="s">
        <v>73</v>
      </c>
      <c r="I87" t="s">
        <v>134</v>
      </c>
      <c r="J87" t="s">
        <v>141</v>
      </c>
      <c r="K87" t="s">
        <v>233</v>
      </c>
    </row>
    <row r="88" spans="1:11" x14ac:dyDescent="0.25">
      <c r="A88" s="7" t="str">
        <f t="shared" si="1"/>
        <v>Branco_Viognier_Brie</v>
      </c>
      <c r="B88" t="s">
        <v>29</v>
      </c>
      <c r="C88" t="s">
        <v>123</v>
      </c>
      <c r="D88" t="s">
        <v>78</v>
      </c>
      <c r="E88" t="s">
        <v>128</v>
      </c>
      <c r="F88" t="s">
        <v>47</v>
      </c>
      <c r="G88" t="s">
        <v>32</v>
      </c>
      <c r="H88" t="s">
        <v>73</v>
      </c>
      <c r="I88" t="s">
        <v>134</v>
      </c>
      <c r="J88" t="s">
        <v>141</v>
      </c>
      <c r="K88" t="s">
        <v>234</v>
      </c>
    </row>
    <row r="89" spans="1:11" x14ac:dyDescent="0.25">
      <c r="A89" s="7" t="str">
        <f t="shared" si="1"/>
        <v>Branco_Viognier_Emmental</v>
      </c>
      <c r="B89" t="s">
        <v>29</v>
      </c>
      <c r="C89" t="s">
        <v>123</v>
      </c>
      <c r="D89" t="s">
        <v>78</v>
      </c>
      <c r="E89" t="s">
        <v>128</v>
      </c>
      <c r="F89" t="s">
        <v>52</v>
      </c>
      <c r="G89" t="s">
        <v>31</v>
      </c>
      <c r="H89" t="s">
        <v>67</v>
      </c>
      <c r="I89" t="s">
        <v>75</v>
      </c>
      <c r="J89" t="s">
        <v>141</v>
      </c>
      <c r="K89" t="s">
        <v>235</v>
      </c>
    </row>
    <row r="90" spans="1:11" x14ac:dyDescent="0.25">
      <c r="A90" s="7" t="str">
        <f t="shared" si="1"/>
        <v>Branco_Chenin Blanc_Gorgonzola</v>
      </c>
      <c r="B90" t="s">
        <v>29</v>
      </c>
      <c r="C90" t="s">
        <v>15</v>
      </c>
      <c r="D90" t="s">
        <v>60</v>
      </c>
      <c r="E90" t="s">
        <v>89</v>
      </c>
      <c r="F90" t="s">
        <v>40</v>
      </c>
      <c r="G90" t="s">
        <v>38</v>
      </c>
      <c r="H90" t="s">
        <v>65</v>
      </c>
      <c r="I90" t="s">
        <v>69</v>
      </c>
      <c r="J90" t="s">
        <v>148</v>
      </c>
      <c r="K90" t="s">
        <v>236</v>
      </c>
    </row>
    <row r="91" spans="1:11" x14ac:dyDescent="0.25">
      <c r="A91" s="7" t="str">
        <f t="shared" si="1"/>
        <v>Branco_Chenin Blanc_Parmesão</v>
      </c>
      <c r="B91" t="s">
        <v>29</v>
      </c>
      <c r="C91" t="s">
        <v>15</v>
      </c>
      <c r="D91" t="s">
        <v>60</v>
      </c>
      <c r="E91" t="s">
        <v>89</v>
      </c>
      <c r="F91" t="s">
        <v>42</v>
      </c>
      <c r="G91" t="s">
        <v>41</v>
      </c>
      <c r="H91" t="s">
        <v>70</v>
      </c>
      <c r="I91" t="s">
        <v>71</v>
      </c>
      <c r="J91" t="s">
        <v>148</v>
      </c>
      <c r="K91" t="s">
        <v>237</v>
      </c>
    </row>
    <row r="92" spans="1:11" x14ac:dyDescent="0.25">
      <c r="A92" s="7" t="str">
        <f t="shared" si="1"/>
        <v>Branco_Chenin Blanc_Cheddar</v>
      </c>
      <c r="B92" t="s">
        <v>29</v>
      </c>
      <c r="C92" t="s">
        <v>15</v>
      </c>
      <c r="D92" t="s">
        <v>60</v>
      </c>
      <c r="E92" t="s">
        <v>89</v>
      </c>
      <c r="F92" t="s">
        <v>48</v>
      </c>
      <c r="G92" t="s">
        <v>41</v>
      </c>
      <c r="H92" t="s">
        <v>34</v>
      </c>
      <c r="I92" t="s">
        <v>74</v>
      </c>
      <c r="J92" t="s">
        <v>148</v>
      </c>
      <c r="K92" t="s">
        <v>238</v>
      </c>
    </row>
    <row r="93" spans="1:11" x14ac:dyDescent="0.25">
      <c r="A93" s="7" t="str">
        <f t="shared" si="1"/>
        <v>Branco_Chenin Blanc_Roquefort</v>
      </c>
      <c r="B93" t="s">
        <v>29</v>
      </c>
      <c r="C93" t="s">
        <v>15</v>
      </c>
      <c r="D93" t="s">
        <v>60</v>
      </c>
      <c r="E93" t="s">
        <v>89</v>
      </c>
      <c r="F93" t="s">
        <v>49</v>
      </c>
      <c r="G93" t="s">
        <v>38</v>
      </c>
      <c r="H93" t="s">
        <v>65</v>
      </c>
      <c r="I93" t="s">
        <v>69</v>
      </c>
      <c r="J93" t="s">
        <v>148</v>
      </c>
      <c r="K93" t="s">
        <v>239</v>
      </c>
    </row>
    <row r="94" spans="1:11" x14ac:dyDescent="0.25">
      <c r="A94" s="7" t="str">
        <f t="shared" si="1"/>
        <v>Branco_Moscato_Brie</v>
      </c>
      <c r="B94" t="s">
        <v>29</v>
      </c>
      <c r="C94" t="s">
        <v>124</v>
      </c>
      <c r="D94" t="s">
        <v>16</v>
      </c>
      <c r="E94" t="s">
        <v>131</v>
      </c>
      <c r="F94" t="s">
        <v>47</v>
      </c>
      <c r="G94" t="s">
        <v>32</v>
      </c>
      <c r="H94" t="s">
        <v>73</v>
      </c>
      <c r="I94" t="s">
        <v>134</v>
      </c>
      <c r="J94" t="s">
        <v>141</v>
      </c>
      <c r="K94" t="s">
        <v>240</v>
      </c>
    </row>
    <row r="95" spans="1:11" x14ac:dyDescent="0.25">
      <c r="A95" s="7" t="str">
        <f t="shared" si="1"/>
        <v>Branco_Moscato_Gouda</v>
      </c>
      <c r="B95" t="s">
        <v>29</v>
      </c>
      <c r="C95" t="s">
        <v>124</v>
      </c>
      <c r="D95" t="s">
        <v>16</v>
      </c>
      <c r="E95" t="s">
        <v>131</v>
      </c>
      <c r="F95" t="s">
        <v>39</v>
      </c>
      <c r="G95" t="s">
        <v>31</v>
      </c>
      <c r="H95" t="s">
        <v>67</v>
      </c>
      <c r="I95" t="s">
        <v>68</v>
      </c>
      <c r="J95" t="s">
        <v>148</v>
      </c>
      <c r="K95" t="s">
        <v>241</v>
      </c>
    </row>
    <row r="96" spans="1:11" x14ac:dyDescent="0.25">
      <c r="A96" s="7" t="str">
        <f t="shared" si="1"/>
        <v>Branco_Albariño_Pecorino</v>
      </c>
      <c r="B96" t="s">
        <v>29</v>
      </c>
      <c r="C96" t="s">
        <v>125</v>
      </c>
      <c r="D96" t="s">
        <v>45</v>
      </c>
      <c r="E96" t="s">
        <v>132</v>
      </c>
      <c r="F96" t="s">
        <v>122</v>
      </c>
      <c r="G96" t="s">
        <v>41</v>
      </c>
      <c r="H96" t="s">
        <v>70</v>
      </c>
      <c r="I96" t="s">
        <v>71</v>
      </c>
      <c r="J96" t="s">
        <v>148</v>
      </c>
      <c r="K96" t="s">
        <v>242</v>
      </c>
    </row>
    <row r="97" spans="1:11" x14ac:dyDescent="0.25">
      <c r="A97" s="7" t="str">
        <f t="shared" si="1"/>
        <v>Branco_Albariño_Roquefort</v>
      </c>
      <c r="B97" t="s">
        <v>29</v>
      </c>
      <c r="C97" t="s">
        <v>125</v>
      </c>
      <c r="D97" t="s">
        <v>45</v>
      </c>
      <c r="E97" t="s">
        <v>132</v>
      </c>
      <c r="F97" t="s">
        <v>49</v>
      </c>
      <c r="G97" t="s">
        <v>38</v>
      </c>
      <c r="H97" t="s">
        <v>65</v>
      </c>
      <c r="I97" t="s">
        <v>69</v>
      </c>
      <c r="J97" t="s">
        <v>148</v>
      </c>
      <c r="K97" t="s">
        <v>243</v>
      </c>
    </row>
    <row r="98" spans="1:11" x14ac:dyDescent="0.25">
      <c r="A98" s="7" t="str">
        <f t="shared" si="1"/>
        <v>Branco_Albariño_Gorgonzola</v>
      </c>
      <c r="B98" t="s">
        <v>29</v>
      </c>
      <c r="C98" t="s">
        <v>125</v>
      </c>
      <c r="D98" t="s">
        <v>45</v>
      </c>
      <c r="E98" t="s">
        <v>132</v>
      </c>
      <c r="F98" t="s">
        <v>40</v>
      </c>
      <c r="G98" t="s">
        <v>38</v>
      </c>
      <c r="H98" t="s">
        <v>65</v>
      </c>
      <c r="I98" t="s">
        <v>69</v>
      </c>
      <c r="J98" t="s">
        <v>148</v>
      </c>
      <c r="K98" t="s">
        <v>244</v>
      </c>
    </row>
    <row r="99" spans="1:11" x14ac:dyDescent="0.25">
      <c r="A99" s="7" t="str">
        <f t="shared" si="1"/>
        <v>Branco_Albariño_Manchego</v>
      </c>
      <c r="B99" t="s">
        <v>29</v>
      </c>
      <c r="C99" t="s">
        <v>125</v>
      </c>
      <c r="D99" t="s">
        <v>45</v>
      </c>
      <c r="E99" t="s">
        <v>132</v>
      </c>
      <c r="F99" t="s">
        <v>82</v>
      </c>
      <c r="G99" t="s">
        <v>43</v>
      </c>
      <c r="H99" t="s">
        <v>50</v>
      </c>
      <c r="I99" t="s">
        <v>104</v>
      </c>
      <c r="J99" t="s">
        <v>148</v>
      </c>
      <c r="K99" t="s">
        <v>245</v>
      </c>
    </row>
    <row r="100" spans="1:11" x14ac:dyDescent="0.25">
      <c r="A100" s="7" t="str">
        <f t="shared" si="1"/>
        <v>Branco_Albariño_Parmesão</v>
      </c>
      <c r="B100" t="s">
        <v>29</v>
      </c>
      <c r="C100" t="s">
        <v>125</v>
      </c>
      <c r="D100" t="s">
        <v>45</v>
      </c>
      <c r="E100" t="s">
        <v>132</v>
      </c>
      <c r="F100" t="s">
        <v>42</v>
      </c>
      <c r="G100" t="s">
        <v>41</v>
      </c>
      <c r="H100" t="s">
        <v>70</v>
      </c>
      <c r="I100" t="s">
        <v>71</v>
      </c>
      <c r="J100" t="s">
        <v>148</v>
      </c>
      <c r="K100" t="s">
        <v>246</v>
      </c>
    </row>
    <row r="101" spans="1:11" x14ac:dyDescent="0.25">
      <c r="A101" s="7" t="str">
        <f t="shared" si="1"/>
        <v>Branco_Vermentino_Roquefort</v>
      </c>
      <c r="B101" t="s">
        <v>29</v>
      </c>
      <c r="C101" t="s">
        <v>126</v>
      </c>
      <c r="D101" t="s">
        <v>45</v>
      </c>
      <c r="E101" t="s">
        <v>133</v>
      </c>
      <c r="F101" t="s">
        <v>49</v>
      </c>
      <c r="G101" t="s">
        <v>38</v>
      </c>
      <c r="H101" t="s">
        <v>65</v>
      </c>
      <c r="I101" t="s">
        <v>69</v>
      </c>
      <c r="J101" t="s">
        <v>148</v>
      </c>
      <c r="K101" t="s">
        <v>247</v>
      </c>
    </row>
    <row r="102" spans="1:11" x14ac:dyDescent="0.25">
      <c r="A102" s="7" t="str">
        <f t="shared" ref="A102:A104" si="2">CONCATENATE($B102,"_",$C102,"_",F102)</f>
        <v>Branco_Vermentino_Gorgonzola</v>
      </c>
      <c r="B102" t="s">
        <v>29</v>
      </c>
      <c r="C102" t="s">
        <v>126</v>
      </c>
      <c r="D102" t="s">
        <v>45</v>
      </c>
      <c r="E102" t="s">
        <v>133</v>
      </c>
      <c r="F102" t="s">
        <v>40</v>
      </c>
      <c r="G102" t="s">
        <v>38</v>
      </c>
      <c r="H102" t="s">
        <v>65</v>
      </c>
      <c r="I102" t="s">
        <v>69</v>
      </c>
      <c r="J102" t="s">
        <v>148</v>
      </c>
      <c r="K102" t="s">
        <v>248</v>
      </c>
    </row>
    <row r="103" spans="1:11" x14ac:dyDescent="0.25">
      <c r="A103" s="7" t="str">
        <f t="shared" si="2"/>
        <v>Branco_Vermentino_Mozzarella</v>
      </c>
      <c r="B103" t="s">
        <v>29</v>
      </c>
      <c r="C103" t="s">
        <v>126</v>
      </c>
      <c r="D103" t="s">
        <v>45</v>
      </c>
      <c r="E103" t="s">
        <v>133</v>
      </c>
      <c r="F103" t="s">
        <v>83</v>
      </c>
      <c r="G103" t="s">
        <v>45</v>
      </c>
      <c r="H103" t="s">
        <v>107</v>
      </c>
      <c r="I103" t="s">
        <v>108</v>
      </c>
      <c r="J103" t="s">
        <v>148</v>
      </c>
      <c r="K103" t="s">
        <v>249</v>
      </c>
    </row>
    <row r="104" spans="1:11" x14ac:dyDescent="0.25">
      <c r="A104" s="7" t="str">
        <f t="shared" si="2"/>
        <v>Rosé_Tempranillo_Emmental</v>
      </c>
      <c r="B104" t="s">
        <v>117</v>
      </c>
      <c r="C104" t="s">
        <v>19</v>
      </c>
      <c r="D104" t="s">
        <v>60</v>
      </c>
      <c r="E104" t="s">
        <v>120</v>
      </c>
      <c r="F104" t="s">
        <v>52</v>
      </c>
      <c r="G104" t="s">
        <v>31</v>
      </c>
      <c r="H104" t="s">
        <v>67</v>
      </c>
      <c r="I104" t="s">
        <v>75</v>
      </c>
      <c r="J104" t="s">
        <v>141</v>
      </c>
      <c r="K104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102"/>
  <sheetViews>
    <sheetView topLeftCell="F1" workbookViewId="0">
      <selection activeCell="M2" sqref="M2"/>
    </sheetView>
  </sheetViews>
  <sheetFormatPr defaultRowHeight="15" x14ac:dyDescent="0.25"/>
  <cols>
    <col min="1" max="1" width="10.5703125" style="3" bestFit="1" customWidth="1"/>
    <col min="2" max="2" width="19" style="3" bestFit="1" customWidth="1"/>
    <col min="3" max="3" width="28.28515625" style="6" bestFit="1" customWidth="1"/>
    <col min="4" max="4" width="18.140625" style="4" bestFit="1" customWidth="1"/>
    <col min="5" max="5" width="58.42578125" style="4" bestFit="1" customWidth="1"/>
    <col min="6" max="6" width="14.140625" style="3" bestFit="1" customWidth="1"/>
    <col min="7" max="7" width="14" style="4" bestFit="1" customWidth="1"/>
    <col min="8" max="8" width="20.140625" style="4" bestFit="1" customWidth="1"/>
    <col min="9" max="9" width="46.42578125" style="4" bestFit="1" customWidth="1"/>
    <col min="10" max="10" width="36.28515625" style="7" bestFit="1" customWidth="1"/>
    <col min="11" max="11" width="20.7109375" style="4" bestFit="1" customWidth="1"/>
    <col min="12" max="12" width="20.7109375" style="9" customWidth="1"/>
    <col min="13" max="13" width="84" style="4" bestFit="1" customWidth="1"/>
    <col min="14" max="16384" width="9.140625" style="4"/>
  </cols>
  <sheetData>
    <row r="1" spans="1:13" s="3" customFormat="1" x14ac:dyDescent="0.25">
      <c r="A1" s="3" t="s">
        <v>63</v>
      </c>
      <c r="B1" s="3" t="s">
        <v>62</v>
      </c>
      <c r="C1" s="6" t="s">
        <v>251</v>
      </c>
      <c r="D1" s="3" t="s">
        <v>53</v>
      </c>
      <c r="E1" s="3" t="s">
        <v>54</v>
      </c>
      <c r="F1" s="3" t="s">
        <v>2</v>
      </c>
      <c r="G1" s="3" t="s">
        <v>55</v>
      </c>
      <c r="H1" s="3" t="s">
        <v>56</v>
      </c>
      <c r="I1" s="3" t="s">
        <v>57</v>
      </c>
      <c r="J1" s="7" t="s">
        <v>252</v>
      </c>
      <c r="K1" s="5" t="s">
        <v>139</v>
      </c>
      <c r="L1" s="8" t="s">
        <v>189</v>
      </c>
      <c r="M1" s="3" t="s">
        <v>188</v>
      </c>
    </row>
    <row r="2" spans="1:13" x14ac:dyDescent="0.25">
      <c r="A2" s="3" t="s">
        <v>76</v>
      </c>
      <c r="B2" s="3" t="s">
        <v>5</v>
      </c>
      <c r="C2" s="6" t="str">
        <f t="shared" ref="C2:C33" si="0">CONCATENATE(A2,"_",B2)</f>
        <v>Tinto_Cabernet Sauvignon</v>
      </c>
      <c r="D2" s="4" t="str">
        <f>VLOOKUP($C2,'CARACTERÍSTICAS VINHOS'!$C:$E,2,0)</f>
        <v>Encorpado</v>
      </c>
      <c r="E2" s="4" t="str">
        <f>VLOOKUP($C2,'CARACTERÍSTICAS VINHOS'!$C:$E,3,0)</f>
        <v>Taninos firmes, frutas negras, especiarias</v>
      </c>
      <c r="F2" s="3" t="s">
        <v>38</v>
      </c>
      <c r="G2" s="4" t="str">
        <f>VLOOKUP($F2,'CARACTERÍSTICAS QUEIJOS'!$A:$D,2,0)</f>
        <v>Azul</v>
      </c>
      <c r="H2" s="4" t="str">
        <f>VLOOKUP($F2,'CARACTERÍSTICAS QUEIJOS'!$A:$D,3,0)</f>
        <v>Cremosa, esfarelante</v>
      </c>
      <c r="I2" s="4" t="str">
        <f>VLOOKUP($F2,'CARACTERÍSTICAS QUEIJOS'!$A:$D,4,0)</f>
        <v>Intenso, salgado, picante, veias azuis</v>
      </c>
      <c r="J2" s="7" t="str">
        <f>CONCATENATE($A2,"_",$B2,"_",F2)</f>
        <v>Tinto_Cabernet Sauvignon_Azul</v>
      </c>
      <c r="K2" s="4" t="str">
        <f>VLOOKUP($J2,COMBINAÇÕES!$A:$K,10,0)</f>
        <v>Complementariedade</v>
      </c>
      <c r="L2" s="9" t="str">
        <f>IF($K2="Contraste","Cr","C")</f>
        <v>C</v>
      </c>
      <c r="M2" s="4" t="str">
        <f>VLOOKUP($J2,COMBINAÇÕES!$A:$K,11,0)</f>
        <v>O queijo azul intensifica os sabores complexos do vinho tinto encorpado.</v>
      </c>
    </row>
    <row r="3" spans="1:13" x14ac:dyDescent="0.25">
      <c r="A3" s="3" t="s">
        <v>76</v>
      </c>
      <c r="B3" s="3" t="s">
        <v>5</v>
      </c>
      <c r="C3" s="6" t="str">
        <f t="shared" si="0"/>
        <v>Tinto_Cabernet Sauvignon</v>
      </c>
      <c r="D3" s="4" t="str">
        <f>VLOOKUP($C3,'CARACTERÍSTICAS VINHOS'!$C:$E,2,0)</f>
        <v>Encorpado</v>
      </c>
      <c r="E3" s="4" t="str">
        <f>VLOOKUP($C3,'CARACTERÍSTICAS VINHOS'!$C:$E,3,0)</f>
        <v>Taninos firmes, frutas negras, especiarias</v>
      </c>
      <c r="F3" s="3" t="s">
        <v>39</v>
      </c>
      <c r="G3" s="4" t="str">
        <f>VLOOKUP($F3,'CARACTERÍSTICAS QUEIJOS'!$A:$D,2,0)</f>
        <v>Semi-dura</v>
      </c>
      <c r="H3" s="4" t="str">
        <f>VLOOKUP($F3,'CARACTERÍSTICAS QUEIJOS'!$A:$D,3,0)</f>
        <v>Firme, macia</v>
      </c>
      <c r="I3" s="4" t="str">
        <f>VLOOKUP($F3,'CARACTERÍSTICAS QUEIJOS'!$A:$D,4,0)</f>
        <v>Leitoso, levemente salgado, aveludado</v>
      </c>
      <c r="J3" s="7" t="str">
        <f t="shared" ref="J3:J66" si="1">CONCATENATE($A3,"_",$B3,"_",F3)</f>
        <v>Tinto_Cabernet Sauvignon_Gouda</v>
      </c>
      <c r="K3" s="4" t="str">
        <f>VLOOKUP($J3,COMBINAÇÕES!$A:$K,10,0)</f>
        <v>Complementariedade</v>
      </c>
      <c r="L3" s="9" t="str">
        <f t="shared" ref="L3:L66" si="2">IF($K3="Contraste","Cr","C")</f>
        <v>C</v>
      </c>
      <c r="M3" s="4" t="str">
        <f>VLOOKUP($J3,COMBINAÇÕES!$A:$K,11,0)</f>
        <v>O Gouda suave e levemente salgado combina com os taninos e frutas negras do vinho.</v>
      </c>
    </row>
    <row r="4" spans="1:13" x14ac:dyDescent="0.25">
      <c r="A4" s="3" t="s">
        <v>76</v>
      </c>
      <c r="B4" s="3" t="s">
        <v>5</v>
      </c>
      <c r="C4" s="6" t="str">
        <f t="shared" si="0"/>
        <v>Tinto_Cabernet Sauvignon</v>
      </c>
      <c r="D4" s="4" t="str">
        <f>VLOOKUP($C4,'CARACTERÍSTICAS VINHOS'!$C:$E,2,0)</f>
        <v>Encorpado</v>
      </c>
      <c r="E4" s="4" t="str">
        <f>VLOOKUP($C4,'CARACTERÍSTICAS VINHOS'!$C:$E,3,0)</f>
        <v>Taninos firmes, frutas negras, especiarias</v>
      </c>
      <c r="F4" s="3" t="s">
        <v>40</v>
      </c>
      <c r="G4" s="4" t="str">
        <f>VLOOKUP($F4,'CARACTERÍSTICAS QUEIJOS'!$A:$D,2,0)</f>
        <v>Azul</v>
      </c>
      <c r="H4" s="4" t="str">
        <f>VLOOKUP($F4,'CARACTERÍSTICAS QUEIJOS'!$A:$D,3,0)</f>
        <v>Cremosa, esfarelante</v>
      </c>
      <c r="I4" s="4" t="str">
        <f>VLOOKUP($F4,'CARACTERÍSTICAS QUEIJOS'!$A:$D,4,0)</f>
        <v>Intenso, picante, salgado, aroma acentuado</v>
      </c>
      <c r="J4" s="7" t="str">
        <f t="shared" si="1"/>
        <v>Tinto_Cabernet Sauvignon_Gorgonzola</v>
      </c>
      <c r="K4" s="4" t="str">
        <f>VLOOKUP($J4,COMBINAÇÕES!$A:$K,10,0)</f>
        <v>Complementariedade</v>
      </c>
      <c r="L4" s="9" t="str">
        <f t="shared" si="2"/>
        <v>C</v>
      </c>
      <c r="M4" s="4" t="str">
        <f>VLOOKUP($J4,COMBINAÇÕES!$A:$K,11,0)</f>
        <v>Gorgonzola complementa o vinho com seu sabor intenso e picante.</v>
      </c>
    </row>
    <row r="5" spans="1:13" x14ac:dyDescent="0.25">
      <c r="A5" s="3" t="s">
        <v>76</v>
      </c>
      <c r="B5" s="3" t="s">
        <v>5</v>
      </c>
      <c r="C5" s="6" t="str">
        <f t="shared" si="0"/>
        <v>Tinto_Cabernet Sauvignon</v>
      </c>
      <c r="D5" s="4" t="str">
        <f>VLOOKUP($C5,'CARACTERÍSTICAS VINHOS'!$C:$E,2,0)</f>
        <v>Encorpado</v>
      </c>
      <c r="E5" s="4" t="str">
        <f>VLOOKUP($C5,'CARACTERÍSTICAS VINHOS'!$C:$E,3,0)</f>
        <v>Taninos firmes, frutas negras, especiarias</v>
      </c>
      <c r="F5" s="3" t="s">
        <v>122</v>
      </c>
      <c r="G5" s="4" t="str">
        <f>VLOOKUP($F5,'CARACTERÍSTICAS QUEIJOS'!$A:$D,2,0)</f>
        <v>Dura</v>
      </c>
      <c r="H5" s="4" t="str">
        <f>VLOOKUP($F5,'CARACTERÍSTICAS QUEIJOS'!$A:$D,3,0)</f>
        <v>Granulada, dura</v>
      </c>
      <c r="I5" s="4" t="str">
        <f>VLOOKUP($F5,'CARACTERÍSTICAS QUEIJOS'!$A:$D,4,0)</f>
        <v>Salgado, intenso, frutado, complexo</v>
      </c>
      <c r="J5" s="7" t="str">
        <f t="shared" si="1"/>
        <v>Tinto_Cabernet Sauvignon_Pecorino</v>
      </c>
      <c r="K5" s="4" t="str">
        <f>VLOOKUP($J5,COMBINAÇÕES!$A:$K,10,0)</f>
        <v>Complementariedade</v>
      </c>
      <c r="L5" s="9" t="str">
        <f t="shared" si="2"/>
        <v>C</v>
      </c>
      <c r="M5" s="4" t="str">
        <f>VLOOKUP($J5,COMBINAÇÕES!$A:$K,11,0)</f>
        <v>Pecorino destaca os sabores do vinho com sua textura granulada e sabor intenso.</v>
      </c>
    </row>
    <row r="6" spans="1:13" x14ac:dyDescent="0.25">
      <c r="A6" s="3" t="s">
        <v>76</v>
      </c>
      <c r="B6" s="3" t="s">
        <v>5</v>
      </c>
      <c r="C6" s="6" t="str">
        <f t="shared" si="0"/>
        <v>Tinto_Cabernet Sauvignon</v>
      </c>
      <c r="D6" s="4" t="str">
        <f>VLOOKUP($C6,'CARACTERÍSTICAS VINHOS'!$C:$E,2,0)</f>
        <v>Encorpado</v>
      </c>
      <c r="E6" s="4" t="str">
        <f>VLOOKUP($C6,'CARACTERÍSTICAS VINHOS'!$C:$E,3,0)</f>
        <v>Taninos firmes, frutas negras, especiarias</v>
      </c>
      <c r="F6" s="3" t="s">
        <v>42</v>
      </c>
      <c r="G6" s="4" t="str">
        <f>VLOOKUP($F6,'CARACTERÍSTICAS QUEIJOS'!$A:$D,2,0)</f>
        <v>Dura</v>
      </c>
      <c r="H6" s="4" t="str">
        <f>VLOOKUP($F6,'CARACTERÍSTICAS QUEIJOS'!$A:$D,3,0)</f>
        <v>Granulada, dura</v>
      </c>
      <c r="I6" s="4" t="str">
        <f>VLOOKUP($F6,'CARACTERÍSTICAS QUEIJOS'!$A:$D,4,0)</f>
        <v>Salgado, intenso, frutado, complexo</v>
      </c>
      <c r="J6" s="7" t="str">
        <f t="shared" si="1"/>
        <v>Tinto_Cabernet Sauvignon_Parmesão</v>
      </c>
      <c r="K6" s="4" t="str">
        <f>VLOOKUP($J6,COMBINAÇÕES!$A:$K,10,0)</f>
        <v>Complementariedade</v>
      </c>
      <c r="L6" s="9" t="str">
        <f t="shared" si="2"/>
        <v>C</v>
      </c>
      <c r="M6" s="4" t="str">
        <f>VLOOKUP($J6,COMBINAÇÕES!$A:$K,11,0)</f>
        <v>Parmesão acentua o perfil do vinho com sua textura granulada e sabor salgado.</v>
      </c>
    </row>
    <row r="7" spans="1:13" x14ac:dyDescent="0.25">
      <c r="A7" s="3" t="s">
        <v>76</v>
      </c>
      <c r="B7" s="3" t="s">
        <v>6</v>
      </c>
      <c r="C7" s="6" t="str">
        <f t="shared" si="0"/>
        <v>Tinto_Merlot</v>
      </c>
      <c r="D7" s="4" t="str">
        <f>VLOOKUP($C7,'CARACTERÍSTICAS VINHOS'!$C:$E,2,0)</f>
        <v>Corpo Médio</v>
      </c>
      <c r="E7" s="4" t="str">
        <f>VLOOKUP($C7,'CARACTERÍSTICAS VINHOS'!$C:$E,3,0)</f>
        <v>Frutas negras, taninos suaves, corpo redondo</v>
      </c>
      <c r="F7" s="3" t="s">
        <v>39</v>
      </c>
      <c r="G7" s="4" t="str">
        <f>VLOOKUP($F7,'CARACTERÍSTICAS QUEIJOS'!$A:$D,2,0)</f>
        <v>Semi-dura</v>
      </c>
      <c r="H7" s="4" t="str">
        <f>VLOOKUP($F7,'CARACTERÍSTICAS QUEIJOS'!$A:$D,3,0)</f>
        <v>Firme, macia</v>
      </c>
      <c r="I7" s="4" t="str">
        <f>VLOOKUP($F7,'CARACTERÍSTICAS QUEIJOS'!$A:$D,4,0)</f>
        <v>Leitoso, levemente salgado, aveludado</v>
      </c>
      <c r="J7" s="7" t="str">
        <f t="shared" si="1"/>
        <v>Tinto_Merlot_Gouda</v>
      </c>
      <c r="K7" s="4" t="str">
        <f>VLOOKUP($J7,COMBINAÇÕES!$A:$K,10,0)</f>
        <v>Complementariedade</v>
      </c>
      <c r="L7" s="9" t="str">
        <f t="shared" si="2"/>
        <v>C</v>
      </c>
      <c r="M7" s="4" t="str">
        <f>VLOOKUP($J7,COMBINAÇÕES!$A:$K,11,0)</f>
        <v>A suavidade do Gouda complementa os taninos suaves e o corpo redondo do Merlot.</v>
      </c>
    </row>
    <row r="8" spans="1:13" x14ac:dyDescent="0.25">
      <c r="A8" s="3" t="s">
        <v>76</v>
      </c>
      <c r="B8" s="3" t="s">
        <v>6</v>
      </c>
      <c r="C8" s="6" t="str">
        <f t="shared" si="0"/>
        <v>Tinto_Merlot</v>
      </c>
      <c r="D8" s="4" t="str">
        <f>VLOOKUP($C8,'CARACTERÍSTICAS VINHOS'!$C:$E,2,0)</f>
        <v>Corpo Médio</v>
      </c>
      <c r="E8" s="4" t="str">
        <f>VLOOKUP($C8,'CARACTERÍSTICAS VINHOS'!$C:$E,3,0)</f>
        <v>Frutas negras, taninos suaves, corpo redondo</v>
      </c>
      <c r="F8" s="3" t="s">
        <v>38</v>
      </c>
      <c r="G8" s="4" t="str">
        <f>VLOOKUP($F8,'CARACTERÍSTICAS QUEIJOS'!$A:$D,2,0)</f>
        <v>Azul</v>
      </c>
      <c r="H8" s="4" t="str">
        <f>VLOOKUP($F8,'CARACTERÍSTICAS QUEIJOS'!$A:$D,3,0)</f>
        <v>Cremosa, esfarelante</v>
      </c>
      <c r="I8" s="4" t="str">
        <f>VLOOKUP($F8,'CARACTERÍSTICAS QUEIJOS'!$A:$D,4,0)</f>
        <v>Intenso, salgado, picante, veias azuis</v>
      </c>
      <c r="J8" s="7" t="str">
        <f t="shared" si="1"/>
        <v>Tinto_Merlot_Azul</v>
      </c>
      <c r="K8" s="4" t="str">
        <f>VLOOKUP($J8,COMBINAÇÕES!$A:$K,10,0)</f>
        <v>Contraste</v>
      </c>
      <c r="L8" s="9" t="str">
        <f t="shared" si="2"/>
        <v>Cr</v>
      </c>
      <c r="M8" s="4" t="str">
        <f>VLOOKUP($J8,COMBINAÇÕES!$A:$K,11,0)</f>
        <v>O contraste entre o vinho suave e o queijo azul intenso pode destacar ambos.</v>
      </c>
    </row>
    <row r="9" spans="1:13" x14ac:dyDescent="0.25">
      <c r="A9" s="3" t="s">
        <v>76</v>
      </c>
      <c r="B9" s="3" t="s">
        <v>6</v>
      </c>
      <c r="C9" s="6" t="str">
        <f t="shared" si="0"/>
        <v>Tinto_Merlot</v>
      </c>
      <c r="D9" s="4" t="str">
        <f>VLOOKUP($C9,'CARACTERÍSTICAS VINHOS'!$C:$E,2,0)</f>
        <v>Corpo Médio</v>
      </c>
      <c r="E9" s="4" t="str">
        <f>VLOOKUP($C9,'CARACTERÍSTICAS VINHOS'!$C:$E,3,0)</f>
        <v>Frutas negras, taninos suaves, corpo redondo</v>
      </c>
      <c r="F9" s="3" t="s">
        <v>44</v>
      </c>
      <c r="G9" s="4" t="str">
        <f>VLOOKUP($F9,'CARACTERÍSTICAS QUEIJOS'!$A:$D,2,0)</f>
        <v>Semi-dura</v>
      </c>
      <c r="H9" s="4" t="str">
        <f>VLOOKUP($F9,'CARACTERÍSTICAS QUEIJOS'!$A:$D,3,0)</f>
        <v>Firme, macia</v>
      </c>
      <c r="I9" s="4" t="str">
        <f>VLOOKUP($F9,'CARACTERÍSTICAS QUEIJOS'!$A:$D,4,0)</f>
        <v>Leitoso, frutado, levemente picante, complexo</v>
      </c>
      <c r="J9" s="7" t="str">
        <f t="shared" si="1"/>
        <v>Tinto_Merlot_Gruyère</v>
      </c>
      <c r="K9" s="4" t="str">
        <f>VLOOKUP($J9,COMBINAÇÕES!$A:$K,10,0)</f>
        <v>Complementariedade</v>
      </c>
      <c r="L9" s="9" t="str">
        <f t="shared" si="2"/>
        <v>C</v>
      </c>
      <c r="M9" s="4" t="str">
        <f>VLOOKUP($J9,COMBINAÇÕES!$A:$K,11,0)</f>
        <v>Gruyère harmoniza com o Merlot ao equilibrar o frutado e o corpo do vinho.</v>
      </c>
    </row>
    <row r="10" spans="1:13" x14ac:dyDescent="0.25">
      <c r="A10" s="3" t="s">
        <v>76</v>
      </c>
      <c r="B10" s="3" t="s">
        <v>6</v>
      </c>
      <c r="C10" s="6" t="str">
        <f t="shared" si="0"/>
        <v>Tinto_Merlot</v>
      </c>
      <c r="D10" s="4" t="str">
        <f>VLOOKUP($C10,'CARACTERÍSTICAS VINHOS'!$C:$E,2,0)</f>
        <v>Corpo Médio</v>
      </c>
      <c r="E10" s="4" t="str">
        <f>VLOOKUP($C10,'CARACTERÍSTICAS VINHOS'!$C:$E,3,0)</f>
        <v>Frutas negras, taninos suaves, corpo redondo</v>
      </c>
      <c r="F10" s="3" t="s">
        <v>39</v>
      </c>
      <c r="G10" s="4" t="str">
        <f>VLOOKUP($F10,'CARACTERÍSTICAS QUEIJOS'!$A:$D,2,0)</f>
        <v>Semi-dura</v>
      </c>
      <c r="H10" s="4" t="str">
        <f>VLOOKUP($F10,'CARACTERÍSTICAS QUEIJOS'!$A:$D,3,0)</f>
        <v>Firme, macia</v>
      </c>
      <c r="I10" s="4" t="str">
        <f>VLOOKUP($F10,'CARACTERÍSTICAS QUEIJOS'!$A:$D,4,0)</f>
        <v>Leitoso, levemente salgado, aveludado</v>
      </c>
      <c r="J10" s="7" t="str">
        <f t="shared" si="1"/>
        <v>Tinto_Merlot_Gouda</v>
      </c>
      <c r="K10" s="4" t="str">
        <f>VLOOKUP($J10,COMBINAÇÕES!$A:$K,10,0)</f>
        <v>Complementariedade</v>
      </c>
      <c r="L10" s="9" t="str">
        <f t="shared" si="2"/>
        <v>C</v>
      </c>
      <c r="M10" s="4" t="str">
        <f>VLOOKUP($J10,COMBINAÇÕES!$A:$K,11,0)</f>
        <v>A suavidade do Gouda complementa os taninos suaves e o corpo redondo do Merlot.</v>
      </c>
    </row>
    <row r="11" spans="1:13" x14ac:dyDescent="0.25">
      <c r="A11" s="3" t="s">
        <v>76</v>
      </c>
      <c r="B11" s="3" t="s">
        <v>7</v>
      </c>
      <c r="C11" s="6" t="str">
        <f t="shared" si="0"/>
        <v>Tinto_Pinot Noir</v>
      </c>
      <c r="D11" s="4" t="str">
        <f>VLOOKUP($C11,'CARACTERÍSTICAS VINHOS'!$C:$E,2,0)</f>
        <v>Leve a Médio</v>
      </c>
      <c r="E11" s="4" t="str">
        <f>VLOOKUP($C11,'CARACTERÍSTICAS VINHOS'!$C:$E,3,0)</f>
        <v>Frutas vermelhas, floral, taninos suaves</v>
      </c>
      <c r="F11" s="3" t="s">
        <v>47</v>
      </c>
      <c r="G11" s="4" t="str">
        <f>VLOOKUP($F11,'CARACTERÍSTICAS QUEIJOS'!$A:$D,2,0)</f>
        <v>Macio</v>
      </c>
      <c r="H11" s="4" t="str">
        <f>VLOOKUP($F11,'CARACTERÍSTICAS QUEIJOS'!$A:$D,3,0)</f>
        <v>Cremosa, macia</v>
      </c>
      <c r="I11" s="4" t="str">
        <f>VLOOKUP($F11,'CARACTERÍSTICAS QUEIJOS'!$A:$D,4,0)</f>
        <v>Suave, levemente adocicado</v>
      </c>
      <c r="J11" s="7" t="str">
        <f t="shared" si="1"/>
        <v>Tinto_Pinot Noir_Brie</v>
      </c>
      <c r="K11" s="4" t="str">
        <f>VLOOKUP($J11,COMBINAÇÕES!$A:$K,10,0)</f>
        <v>Complementariedade</v>
      </c>
      <c r="L11" s="9" t="str">
        <f t="shared" si="2"/>
        <v>C</v>
      </c>
      <c r="M11" s="4" t="str">
        <f>VLOOKUP($J11,COMBINAÇÕES!$A:$K,11,0)</f>
        <v>A cremosidade do Brie combina bem com os taninos suaves e o perfil frutado do Pinot Noir.</v>
      </c>
    </row>
    <row r="12" spans="1:13" x14ac:dyDescent="0.25">
      <c r="A12" s="3" t="s">
        <v>76</v>
      </c>
      <c r="B12" s="3" t="s">
        <v>7</v>
      </c>
      <c r="C12" s="6" t="str">
        <f t="shared" si="0"/>
        <v>Tinto_Pinot Noir</v>
      </c>
      <c r="D12" s="4" t="str">
        <f>VLOOKUP($C12,'CARACTERÍSTICAS VINHOS'!$C:$E,2,0)</f>
        <v>Leve a Médio</v>
      </c>
      <c r="E12" s="4" t="str">
        <f>VLOOKUP($C12,'CARACTERÍSTICAS VINHOS'!$C:$E,3,0)</f>
        <v>Frutas vermelhas, floral, taninos suaves</v>
      </c>
      <c r="F12" s="3" t="s">
        <v>46</v>
      </c>
      <c r="G12" s="4" t="str">
        <f>VLOOKUP($F12,'CARACTERÍSTICAS QUEIJOS'!$A:$D,2,0)</f>
        <v>Macio</v>
      </c>
      <c r="H12" s="4" t="str">
        <f>VLOOKUP($F12,'CARACTERÍSTICAS QUEIJOS'!$A:$D,3,0)</f>
        <v>Cremosa, macia</v>
      </c>
      <c r="I12" s="4" t="str">
        <f>VLOOKUP($F12,'CARACTERÍSTICAS QUEIJOS'!$A:$D,4,0)</f>
        <v>Suave, levemente adocicado</v>
      </c>
      <c r="J12" s="7" t="str">
        <f t="shared" si="1"/>
        <v>Tinto_Pinot Noir_Camembert</v>
      </c>
      <c r="K12" s="4" t="str">
        <f>VLOOKUP($J12,COMBINAÇÕES!$A:$K,10,0)</f>
        <v>Complementariedade</v>
      </c>
      <c r="L12" s="9" t="str">
        <f t="shared" si="2"/>
        <v>C</v>
      </c>
      <c r="M12" s="4" t="str">
        <f>VLOOKUP($J12,COMBINAÇÕES!$A:$K,11,0)</f>
        <v>Camembert e Pinot Noir harmonizam pela textura cremosa e o sabor leve.</v>
      </c>
    </row>
    <row r="13" spans="1:13" x14ac:dyDescent="0.25">
      <c r="A13" s="3" t="s">
        <v>76</v>
      </c>
      <c r="B13" s="3" t="s">
        <v>7</v>
      </c>
      <c r="C13" s="6" t="str">
        <f t="shared" si="0"/>
        <v>Tinto_Pinot Noir</v>
      </c>
      <c r="D13" s="4" t="str">
        <f>VLOOKUP($C13,'CARACTERÍSTICAS VINHOS'!$C:$E,2,0)</f>
        <v>Leve a Médio</v>
      </c>
      <c r="E13" s="4" t="str">
        <f>VLOOKUP($C13,'CARACTERÍSTICAS VINHOS'!$C:$E,3,0)</f>
        <v>Frutas vermelhas, floral, taninos suaves</v>
      </c>
      <c r="F13" s="3" t="s">
        <v>39</v>
      </c>
      <c r="G13" s="4" t="str">
        <f>VLOOKUP($F13,'CARACTERÍSTICAS QUEIJOS'!$A:$D,2,0)</f>
        <v>Semi-dura</v>
      </c>
      <c r="H13" s="4" t="str">
        <f>VLOOKUP($F13,'CARACTERÍSTICAS QUEIJOS'!$A:$D,3,0)</f>
        <v>Firme, macia</v>
      </c>
      <c r="I13" s="4" t="str">
        <f>VLOOKUP($F13,'CARACTERÍSTICAS QUEIJOS'!$A:$D,4,0)</f>
        <v>Leitoso, levemente salgado, aveludado</v>
      </c>
      <c r="J13" s="7" t="str">
        <f t="shared" si="1"/>
        <v>Tinto_Pinot Noir_Gouda</v>
      </c>
      <c r="K13" s="4" t="str">
        <f>VLOOKUP($J13,COMBINAÇÕES!$A:$K,10,0)</f>
        <v>Contraste</v>
      </c>
      <c r="L13" s="9" t="str">
        <f t="shared" si="2"/>
        <v>Cr</v>
      </c>
      <c r="M13" s="4" t="str">
        <f>VLOOKUP($J13,COMBINAÇÕES!$A:$K,11,0)</f>
        <v>A combinação de Gouda e Pinot Noir pode criar um interessante contraste de sabores.</v>
      </c>
    </row>
    <row r="14" spans="1:13" x14ac:dyDescent="0.25">
      <c r="A14" s="3" t="s">
        <v>76</v>
      </c>
      <c r="B14" s="3" t="s">
        <v>253</v>
      </c>
      <c r="C14" s="6" t="str">
        <f t="shared" si="0"/>
        <v>Tinto_Shiraz</v>
      </c>
      <c r="D14" s="4" t="str">
        <f>VLOOKUP($C14,'CARACTERÍSTICAS VINHOS'!$C:$E,2,0)</f>
        <v>Encorpado</v>
      </c>
      <c r="E14" s="4" t="str">
        <f>VLOOKUP($C14,'CARACTERÍSTICAS VINHOS'!$C:$E,3,0)</f>
        <v>Frutas negras, especiarias, taninos robustos</v>
      </c>
      <c r="F14" s="3" t="s">
        <v>49</v>
      </c>
      <c r="G14" s="4" t="str">
        <f>VLOOKUP($F14,'CARACTERÍSTICAS QUEIJOS'!$A:$D,2,0)</f>
        <v>Azul</v>
      </c>
      <c r="H14" s="4" t="str">
        <f>VLOOKUP($F14,'CARACTERÍSTICAS QUEIJOS'!$A:$D,3,0)</f>
        <v>Cremosa, esfarelante</v>
      </c>
      <c r="I14" s="4" t="str">
        <f>VLOOKUP($F14,'CARACTERÍSTICAS QUEIJOS'!$A:$D,4,0)</f>
        <v>Intenso, picante, salgado, aroma acentuado</v>
      </c>
      <c r="J14" s="7" t="str">
        <f t="shared" si="1"/>
        <v>Tinto_Shiraz_Roquefort</v>
      </c>
      <c r="K14" s="4" t="str">
        <f>VLOOKUP($J14,COMBINAÇÕES!$A:$K,10,0)</f>
        <v>Complementariedade</v>
      </c>
      <c r="L14" s="9" t="str">
        <f t="shared" si="2"/>
        <v>C</v>
      </c>
      <c r="M14" s="4" t="str">
        <f>VLOOKUP($J14,COMBINAÇÕES!$A:$K,11,0)</f>
        <v>O queijo azul complementa o caráter robusto e especiado do Syrah/Shiraz.</v>
      </c>
    </row>
    <row r="15" spans="1:13" x14ac:dyDescent="0.25">
      <c r="A15" s="3" t="s">
        <v>76</v>
      </c>
      <c r="B15" s="3" t="s">
        <v>253</v>
      </c>
      <c r="C15" s="6" t="str">
        <f t="shared" si="0"/>
        <v>Tinto_Shiraz</v>
      </c>
      <c r="D15" s="4" t="str">
        <f>VLOOKUP($C15,'CARACTERÍSTICAS VINHOS'!$C:$E,2,0)</f>
        <v>Encorpado</v>
      </c>
      <c r="E15" s="4" t="str">
        <f>VLOOKUP($C15,'CARACTERÍSTICAS VINHOS'!$C:$E,3,0)</f>
        <v>Frutas negras, especiarias, taninos robustos</v>
      </c>
      <c r="F15" s="3" t="s">
        <v>48</v>
      </c>
      <c r="G15" s="4" t="str">
        <f>VLOOKUP($F15,'CARACTERÍSTICAS QUEIJOS'!$A:$D,2,0)</f>
        <v>Dura</v>
      </c>
      <c r="H15" s="4" t="str">
        <f>VLOOKUP($F15,'CARACTERÍSTICAS QUEIJOS'!$A:$D,3,0)</f>
        <v>Firme, quebradiça</v>
      </c>
      <c r="I15" s="4" t="str">
        <f>VLOOKUP($F15,'CARACTERÍSTICAS QUEIJOS'!$A:$D,4,0)</f>
        <v>Salgado, levemente ácido, frutado</v>
      </c>
      <c r="J15" s="7" t="str">
        <f t="shared" si="1"/>
        <v>Tinto_Shiraz_Cheddar</v>
      </c>
      <c r="K15" s="4" t="str">
        <f>VLOOKUP($J15,COMBINAÇÕES!$A:$K,10,0)</f>
        <v>Contraste</v>
      </c>
      <c r="L15" s="9" t="str">
        <f t="shared" si="2"/>
        <v>Cr</v>
      </c>
      <c r="M15" s="4" t="str">
        <f>VLOOKUP($J15,COMBINAÇÕES!$A:$K,11,0)</f>
        <v>O Cheddar acrescenta um contraste interessante com o vinho robusto e especiado.</v>
      </c>
    </row>
    <row r="16" spans="1:13" x14ac:dyDescent="0.25">
      <c r="A16" s="3" t="s">
        <v>76</v>
      </c>
      <c r="B16" s="3" t="s">
        <v>8</v>
      </c>
      <c r="C16" s="6" t="str">
        <f t="shared" si="0"/>
        <v>Tinto_Malbec</v>
      </c>
      <c r="D16" s="4" t="str">
        <f>VLOOKUP($C16,'CARACTERÍSTICAS VINHOS'!$C:$E,2,0)</f>
        <v>Encorpado</v>
      </c>
      <c r="E16" s="4" t="str">
        <f>VLOOKUP($C16,'CARACTERÍSTICAS VINHOS'!$C:$E,3,0)</f>
        <v>Frutas negras, especiarias, taninos firmes</v>
      </c>
      <c r="F16" s="3" t="s">
        <v>40</v>
      </c>
      <c r="G16" s="4" t="str">
        <f>VLOOKUP($F16,'CARACTERÍSTICAS QUEIJOS'!$A:$D,2,0)</f>
        <v>Azul</v>
      </c>
      <c r="H16" s="4" t="str">
        <f>VLOOKUP($F16,'CARACTERÍSTICAS QUEIJOS'!$A:$D,3,0)</f>
        <v>Cremosa, esfarelante</v>
      </c>
      <c r="I16" s="4" t="str">
        <f>VLOOKUP($F16,'CARACTERÍSTICAS QUEIJOS'!$A:$D,4,0)</f>
        <v>Intenso, picante, salgado, aroma acentuado</v>
      </c>
      <c r="J16" s="7" t="str">
        <f t="shared" si="1"/>
        <v>Tinto_Malbec_Gorgonzola</v>
      </c>
      <c r="K16" s="4" t="str">
        <f>VLOOKUP($J16,COMBINAÇÕES!$A:$K,10,0)</f>
        <v>Complementariedade</v>
      </c>
      <c r="L16" s="9" t="str">
        <f t="shared" si="2"/>
        <v>C</v>
      </c>
      <c r="M16" s="4" t="str">
        <f>VLOOKUP($J16,COMBINAÇÕES!$A:$K,11,0)</f>
        <v>Gorgonzola e Malbec oferecem uma combinação intensa e complexa de sabores.</v>
      </c>
    </row>
    <row r="17" spans="1:13" x14ac:dyDescent="0.25">
      <c r="A17" s="3" t="s">
        <v>76</v>
      </c>
      <c r="B17" s="3" t="s">
        <v>8</v>
      </c>
      <c r="C17" s="6" t="str">
        <f t="shared" si="0"/>
        <v>Tinto_Malbec</v>
      </c>
      <c r="D17" s="4" t="str">
        <f>VLOOKUP($C17,'CARACTERÍSTICAS VINHOS'!$C:$E,2,0)</f>
        <v>Encorpado</v>
      </c>
      <c r="E17" s="4" t="str">
        <f>VLOOKUP($C17,'CARACTERÍSTICAS VINHOS'!$C:$E,3,0)</f>
        <v>Frutas negras, especiarias, taninos firmes</v>
      </c>
      <c r="F17" s="3" t="s">
        <v>49</v>
      </c>
      <c r="G17" s="4" t="str">
        <f>VLOOKUP($F17,'CARACTERÍSTICAS QUEIJOS'!$A:$D,2,0)</f>
        <v>Azul</v>
      </c>
      <c r="H17" s="4" t="str">
        <f>VLOOKUP($F17,'CARACTERÍSTICAS QUEIJOS'!$A:$D,3,0)</f>
        <v>Cremosa, esfarelante</v>
      </c>
      <c r="I17" s="4" t="str">
        <f>VLOOKUP($F17,'CARACTERÍSTICAS QUEIJOS'!$A:$D,4,0)</f>
        <v>Intenso, picante, salgado, aroma acentuado</v>
      </c>
      <c r="J17" s="7" t="str">
        <f t="shared" si="1"/>
        <v>Tinto_Malbec_Roquefort</v>
      </c>
      <c r="K17" s="4" t="str">
        <f>VLOOKUP($J17,COMBINAÇÕES!$A:$K,10,0)</f>
        <v>Complementariedade</v>
      </c>
      <c r="L17" s="9" t="str">
        <f t="shared" si="2"/>
        <v>C</v>
      </c>
      <c r="M17" s="4" t="str">
        <f>VLOOKUP($J17,COMBINAÇÕES!$A:$K,11,0)</f>
        <v>Roquefort realça a intensidade e complexidade do Malbec.</v>
      </c>
    </row>
    <row r="18" spans="1:13" x14ac:dyDescent="0.25">
      <c r="A18" s="3" t="s">
        <v>76</v>
      </c>
      <c r="B18" s="3" t="s">
        <v>8</v>
      </c>
      <c r="C18" s="6" t="str">
        <f t="shared" si="0"/>
        <v>Tinto_Malbec</v>
      </c>
      <c r="D18" s="4" t="str">
        <f>VLOOKUP($C18,'CARACTERÍSTICAS VINHOS'!$C:$E,2,0)</f>
        <v>Encorpado</v>
      </c>
      <c r="E18" s="4" t="str">
        <f>VLOOKUP($C18,'CARACTERÍSTICAS VINHOS'!$C:$E,3,0)</f>
        <v>Frutas negras, especiarias, taninos firmes</v>
      </c>
      <c r="F18" s="3" t="s">
        <v>122</v>
      </c>
      <c r="G18" s="4" t="str">
        <f>VLOOKUP($F18,'CARACTERÍSTICAS QUEIJOS'!$A:$D,2,0)</f>
        <v>Dura</v>
      </c>
      <c r="H18" s="4" t="str">
        <f>VLOOKUP($F18,'CARACTERÍSTICAS QUEIJOS'!$A:$D,3,0)</f>
        <v>Granulada, dura</v>
      </c>
      <c r="I18" s="4" t="str">
        <f>VLOOKUP($F18,'CARACTERÍSTICAS QUEIJOS'!$A:$D,4,0)</f>
        <v>Salgado, intenso, frutado, complexo</v>
      </c>
      <c r="J18" s="7" t="str">
        <f t="shared" si="1"/>
        <v>Tinto_Malbec_Pecorino</v>
      </c>
      <c r="K18" s="4" t="str">
        <f>VLOOKUP($J18,COMBINAÇÕES!$A:$K,10,0)</f>
        <v>Complementariedade</v>
      </c>
      <c r="L18" s="9" t="str">
        <f t="shared" si="2"/>
        <v>C</v>
      </c>
      <c r="M18" s="4" t="str">
        <f>VLOOKUP($J18,COMBINAÇÕES!$A:$K,11,0)</f>
        <v>Pecorino e Malbec combinam devido à textura e ao sabor intenso do queijo.</v>
      </c>
    </row>
    <row r="19" spans="1:13" x14ac:dyDescent="0.25">
      <c r="A19" s="3" t="s">
        <v>76</v>
      </c>
      <c r="B19" s="3" t="s">
        <v>8</v>
      </c>
      <c r="C19" s="6" t="str">
        <f t="shared" si="0"/>
        <v>Tinto_Malbec</v>
      </c>
      <c r="D19" s="4" t="str">
        <f>VLOOKUP($C19,'CARACTERÍSTICAS VINHOS'!$C:$E,2,0)</f>
        <v>Encorpado</v>
      </c>
      <c r="E19" s="4" t="str">
        <f>VLOOKUP($C19,'CARACTERÍSTICAS VINHOS'!$C:$E,3,0)</f>
        <v>Frutas negras, especiarias, taninos firmes</v>
      </c>
      <c r="F19" s="3" t="s">
        <v>42</v>
      </c>
      <c r="G19" s="4" t="str">
        <f>VLOOKUP($F19,'CARACTERÍSTICAS QUEIJOS'!$A:$D,2,0)</f>
        <v>Dura</v>
      </c>
      <c r="H19" s="4" t="str">
        <f>VLOOKUP($F19,'CARACTERÍSTICAS QUEIJOS'!$A:$D,3,0)</f>
        <v>Granulada, dura</v>
      </c>
      <c r="I19" s="4" t="str">
        <f>VLOOKUP($F19,'CARACTERÍSTICAS QUEIJOS'!$A:$D,4,0)</f>
        <v>Salgado, intenso, frutado, complexo</v>
      </c>
      <c r="J19" s="7" t="str">
        <f t="shared" si="1"/>
        <v>Tinto_Malbec_Parmesão</v>
      </c>
      <c r="K19" s="4" t="str">
        <f>VLOOKUP($J19,COMBINAÇÕES!$A:$K,10,0)</f>
        <v>Complementariedade</v>
      </c>
      <c r="L19" s="9" t="str">
        <f t="shared" si="2"/>
        <v>C</v>
      </c>
      <c r="M19" s="4" t="str">
        <f>VLOOKUP($J19,COMBINAÇÕES!$A:$K,11,0)</f>
        <v>Parmesão combina com Malbec pelo seu sabor forte e textura granulada.</v>
      </c>
    </row>
    <row r="20" spans="1:13" x14ac:dyDescent="0.25">
      <c r="A20" s="3" t="s">
        <v>76</v>
      </c>
      <c r="B20" s="3" t="s">
        <v>35</v>
      </c>
      <c r="C20" s="6" t="str">
        <f t="shared" si="0"/>
        <v>Tinto_Carménère</v>
      </c>
      <c r="D20" s="4" t="str">
        <f>VLOOKUP($C20,'CARACTERÍSTICAS VINHOS'!$C:$E,2,0)</f>
        <v>Médio a Encorpado</v>
      </c>
      <c r="E20" s="4" t="str">
        <f>VLOOKUP($C20,'CARACTERÍSTICAS VINHOS'!$C:$E,3,0)</f>
        <v>Frutas vermelhas, especiarias, vegetal</v>
      </c>
      <c r="F20" s="3" t="s">
        <v>39</v>
      </c>
      <c r="G20" s="4" t="str">
        <f>VLOOKUP($F20,'CARACTERÍSTICAS QUEIJOS'!$A:$D,2,0)</f>
        <v>Semi-dura</v>
      </c>
      <c r="H20" s="4" t="str">
        <f>VLOOKUP($F20,'CARACTERÍSTICAS QUEIJOS'!$A:$D,3,0)</f>
        <v>Firme, macia</v>
      </c>
      <c r="I20" s="4" t="str">
        <f>VLOOKUP($F20,'CARACTERÍSTICAS QUEIJOS'!$A:$D,4,0)</f>
        <v>Leitoso, levemente salgado, aveludado</v>
      </c>
      <c r="J20" s="7" t="str">
        <f t="shared" si="1"/>
        <v>Tinto_Carménère_Gouda</v>
      </c>
      <c r="K20" s="4" t="str">
        <f>VLOOKUP($J20,COMBINAÇÕES!$A:$K,10,0)</f>
        <v>Complementariedade</v>
      </c>
      <c r="L20" s="9" t="str">
        <f t="shared" si="2"/>
        <v>C</v>
      </c>
      <c r="M20" s="4" t="str">
        <f>VLOOKUP($J20,COMBINAÇÕES!$A:$K,11,0)</f>
        <v>Gouda e Carménère harmonizam devido à suavidade e ao caráter frutado do vinho.</v>
      </c>
    </row>
    <row r="21" spans="1:13" x14ac:dyDescent="0.25">
      <c r="A21" s="3" t="s">
        <v>76</v>
      </c>
      <c r="B21" s="3" t="s">
        <v>35</v>
      </c>
      <c r="C21" s="6" t="str">
        <f t="shared" si="0"/>
        <v>Tinto_Carménère</v>
      </c>
      <c r="D21" s="4" t="str">
        <f>VLOOKUP($C21,'CARACTERÍSTICAS VINHOS'!$C:$E,2,0)</f>
        <v>Médio a Encorpado</v>
      </c>
      <c r="E21" s="4" t="str">
        <f>VLOOKUP($C21,'CARACTERÍSTICAS VINHOS'!$C:$E,3,0)</f>
        <v>Frutas vermelhas, especiarias, vegetal</v>
      </c>
      <c r="F21" s="3" t="s">
        <v>52</v>
      </c>
      <c r="G21" s="4" t="str">
        <f>VLOOKUP($F21,'CARACTERÍSTICAS QUEIJOS'!$A:$D,2,0)</f>
        <v>Semi-dura</v>
      </c>
      <c r="H21" s="4" t="str">
        <f>VLOOKUP($F21,'CARACTERÍSTICAS QUEIJOS'!$A:$D,3,0)</f>
        <v>Firme, macia</v>
      </c>
      <c r="I21" s="4" t="str">
        <f>VLOOKUP($F21,'CARACTERÍSTICAS QUEIJOS'!$A:$D,4,0)</f>
        <v>Leitoso, levemente frutado, levemente adocicado</v>
      </c>
      <c r="J21" s="7" t="str">
        <f t="shared" si="1"/>
        <v>Tinto_Carménère_Emmental</v>
      </c>
      <c r="K21" s="4" t="str">
        <f>VLOOKUP($J21,COMBINAÇÕES!$A:$K,10,0)</f>
        <v>Complementariedade</v>
      </c>
      <c r="L21" s="9" t="str">
        <f t="shared" si="2"/>
        <v>C</v>
      </c>
      <c r="M21" s="4" t="str">
        <f>VLOOKUP($J21,COMBINAÇÕES!$A:$K,11,0)</f>
        <v>Emmental complementa o vinho com sua textura e sabor frutado e suave.</v>
      </c>
    </row>
    <row r="22" spans="1:13" x14ac:dyDescent="0.25">
      <c r="A22" s="3" t="s">
        <v>76</v>
      </c>
      <c r="B22" s="3" t="s">
        <v>19</v>
      </c>
      <c r="C22" s="6" t="str">
        <f t="shared" si="0"/>
        <v>Tinto_Tempranillo</v>
      </c>
      <c r="D22" s="4" t="str">
        <f>VLOOKUP($C22,'CARACTERÍSTICAS VINHOS'!$C:$E,2,0)</f>
        <v>Encorpado</v>
      </c>
      <c r="E22" s="4" t="str">
        <f>VLOOKUP($C22,'CARACTERÍSTICAS VINHOS'!$C:$E,3,0)</f>
        <v>Frutas vermelhas, especiarias, taninos maduros</v>
      </c>
      <c r="F22" s="3" t="s">
        <v>122</v>
      </c>
      <c r="G22" s="4" t="str">
        <f>VLOOKUP($F22,'CARACTERÍSTICAS QUEIJOS'!$A:$D,2,0)</f>
        <v>Dura</v>
      </c>
      <c r="H22" s="4" t="str">
        <f>VLOOKUP($F22,'CARACTERÍSTICAS QUEIJOS'!$A:$D,3,0)</f>
        <v>Granulada, dura</v>
      </c>
      <c r="I22" s="4" t="str">
        <f>VLOOKUP($F22,'CARACTERÍSTICAS QUEIJOS'!$A:$D,4,0)</f>
        <v>Salgado, intenso, frutado, complexo</v>
      </c>
      <c r="J22" s="7" t="str">
        <f t="shared" si="1"/>
        <v>Tinto_Tempranillo_Pecorino</v>
      </c>
      <c r="K22" s="4" t="str">
        <f>VLOOKUP($J22,COMBINAÇÕES!$A:$K,10,0)</f>
        <v>Complementariedade</v>
      </c>
      <c r="L22" s="9" t="str">
        <f t="shared" si="2"/>
        <v>C</v>
      </c>
      <c r="M22" s="4" t="str">
        <f>VLOOKUP($J22,COMBINAÇÕES!$A:$K,11,0)</f>
        <v>Pecorino destaca o sabor complexo do Tempranillo com sua textura e intensidade.</v>
      </c>
    </row>
    <row r="23" spans="1:13" x14ac:dyDescent="0.25">
      <c r="A23" s="3" t="s">
        <v>76</v>
      </c>
      <c r="B23" s="3" t="s">
        <v>19</v>
      </c>
      <c r="C23" s="6" t="str">
        <f t="shared" si="0"/>
        <v>Tinto_Tempranillo</v>
      </c>
      <c r="D23" s="4" t="str">
        <f>VLOOKUP($C23,'CARACTERÍSTICAS VINHOS'!$C:$E,2,0)</f>
        <v>Encorpado</v>
      </c>
      <c r="E23" s="4" t="str">
        <f>VLOOKUP($C23,'CARACTERÍSTICAS VINHOS'!$C:$E,3,0)</f>
        <v>Frutas vermelhas, especiarias, taninos maduros</v>
      </c>
      <c r="F23" s="3" t="s">
        <v>42</v>
      </c>
      <c r="G23" s="4" t="str">
        <f>VLOOKUP($F23,'CARACTERÍSTICAS QUEIJOS'!$A:$D,2,0)</f>
        <v>Dura</v>
      </c>
      <c r="H23" s="4" t="str">
        <f>VLOOKUP($F23,'CARACTERÍSTICAS QUEIJOS'!$A:$D,3,0)</f>
        <v>Granulada, dura</v>
      </c>
      <c r="I23" s="4" t="str">
        <f>VLOOKUP($F23,'CARACTERÍSTICAS QUEIJOS'!$A:$D,4,0)</f>
        <v>Salgado, intenso, frutado, complexo</v>
      </c>
      <c r="J23" s="7" t="str">
        <f t="shared" si="1"/>
        <v>Tinto_Tempranillo_Parmesão</v>
      </c>
      <c r="K23" s="4" t="str">
        <f>VLOOKUP($J23,COMBINAÇÕES!$A:$K,10,0)</f>
        <v>Complementariedade</v>
      </c>
      <c r="L23" s="9" t="str">
        <f t="shared" si="2"/>
        <v>C</v>
      </c>
      <c r="M23" s="4" t="str">
        <f>VLOOKUP($J23,COMBINAÇÕES!$A:$K,11,0)</f>
        <v>Parmesão e Tempranillo combinam devido à intensidade e complexidade de ambos.</v>
      </c>
    </row>
    <row r="24" spans="1:13" x14ac:dyDescent="0.25">
      <c r="A24" s="3" t="s">
        <v>117</v>
      </c>
      <c r="B24" s="3" t="s">
        <v>6</v>
      </c>
      <c r="C24" s="6" t="str">
        <f t="shared" si="0"/>
        <v>Rosé_Merlot</v>
      </c>
      <c r="D24" s="4" t="str">
        <f>VLOOKUP($C24,'CARACTERÍSTICAS VINHOS'!$C:$E,2,0)</f>
        <v>Corpo Médio</v>
      </c>
      <c r="E24" s="4" t="str">
        <f>VLOOKUP($C24,'CARACTERÍSTICAS VINHOS'!$C:$E,3,0)</f>
        <v>Frutas vermelhas, taninos suaves, corpo redondo</v>
      </c>
      <c r="F24" s="3" t="s">
        <v>122</v>
      </c>
      <c r="G24" s="4" t="str">
        <f>VLOOKUP($F24,'CARACTERÍSTICAS QUEIJOS'!$A:$D,2,0)</f>
        <v>Dura</v>
      </c>
      <c r="H24" s="4" t="str">
        <f>VLOOKUP($F24,'CARACTERÍSTICAS QUEIJOS'!$A:$D,3,0)</f>
        <v>Granulada, dura</v>
      </c>
      <c r="I24" s="4" t="str">
        <f>VLOOKUP($F24,'CARACTERÍSTICAS QUEIJOS'!$A:$D,4,0)</f>
        <v>Salgado, intenso, frutado, complexo</v>
      </c>
      <c r="J24" s="7" t="str">
        <f t="shared" si="1"/>
        <v>Rosé_Merlot_Pecorino</v>
      </c>
      <c r="K24" s="4" t="str">
        <f>VLOOKUP($J24,COMBINAÇÕES!$A:$K,10,0)</f>
        <v>Contraste</v>
      </c>
      <c r="L24" s="9" t="str">
        <f t="shared" si="2"/>
        <v>Cr</v>
      </c>
      <c r="M24" s="4" t="str">
        <f>VLOOKUP($J24,COMBINAÇÕES!$A:$K,11,0)</f>
        <v>Pecorino é intenso e salgado, contrastando com as frutas vermelhas e taninos suaves do Merlot.</v>
      </c>
    </row>
    <row r="25" spans="1:13" x14ac:dyDescent="0.25">
      <c r="A25" s="3" t="s">
        <v>117</v>
      </c>
      <c r="B25" s="3" t="s">
        <v>6</v>
      </c>
      <c r="C25" s="6" t="str">
        <f t="shared" si="0"/>
        <v>Rosé_Merlot</v>
      </c>
      <c r="D25" s="4" t="str">
        <f>VLOOKUP($C25,'CARACTERÍSTICAS VINHOS'!$C:$E,2,0)</f>
        <v>Corpo Médio</v>
      </c>
      <c r="E25" s="4" t="str">
        <f>VLOOKUP($C25,'CARACTERÍSTICAS VINHOS'!$C:$E,3,0)</f>
        <v>Frutas vermelhas, taninos suaves, corpo redondo</v>
      </c>
      <c r="F25" s="3" t="s">
        <v>42</v>
      </c>
      <c r="G25" s="4" t="str">
        <f>VLOOKUP($F25,'CARACTERÍSTICAS QUEIJOS'!$A:$D,2,0)</f>
        <v>Dura</v>
      </c>
      <c r="H25" s="4" t="str">
        <f>VLOOKUP($F25,'CARACTERÍSTICAS QUEIJOS'!$A:$D,3,0)</f>
        <v>Granulada, dura</v>
      </c>
      <c r="I25" s="4" t="str">
        <f>VLOOKUP($F25,'CARACTERÍSTICAS QUEIJOS'!$A:$D,4,0)</f>
        <v>Salgado, intenso, frutado, complexo</v>
      </c>
      <c r="J25" s="7" t="str">
        <f t="shared" si="1"/>
        <v>Rosé_Merlot_Parmesão</v>
      </c>
      <c r="K25" s="4" t="str">
        <f>VLOOKUP($J25,COMBINAÇÕES!$A:$K,10,0)</f>
        <v>Contraste</v>
      </c>
      <c r="L25" s="9" t="str">
        <f t="shared" si="2"/>
        <v>Cr</v>
      </c>
      <c r="M25" s="4" t="str">
        <f>VLOOKUP($J25,COMBINAÇÕES!$A:$K,11,0)</f>
        <v>Parmesão tem um sabor intenso e salgado que contrasta com o perfil frutado e suave do Merlot.</v>
      </c>
    </row>
    <row r="26" spans="1:13" x14ac:dyDescent="0.25">
      <c r="A26" s="3" t="s">
        <v>117</v>
      </c>
      <c r="B26" s="3" t="s">
        <v>6</v>
      </c>
      <c r="C26" s="6" t="str">
        <f t="shared" si="0"/>
        <v>Rosé_Merlot</v>
      </c>
      <c r="D26" s="4" t="str">
        <f>VLOOKUP($C26,'CARACTERÍSTICAS VINHOS'!$C:$E,2,0)</f>
        <v>Corpo Médio</v>
      </c>
      <c r="E26" s="4" t="str">
        <f>VLOOKUP($C26,'CARACTERÍSTICAS VINHOS'!$C:$E,3,0)</f>
        <v>Frutas vermelhas, taninos suaves, corpo redondo</v>
      </c>
      <c r="F26" s="5" t="s">
        <v>47</v>
      </c>
      <c r="G26" s="4" t="str">
        <f>VLOOKUP($F26,'CARACTERÍSTICAS QUEIJOS'!$A:$D,2,0)</f>
        <v>Macio</v>
      </c>
      <c r="H26" s="4" t="str">
        <f>VLOOKUP($F26,'CARACTERÍSTICAS QUEIJOS'!$A:$D,3,0)</f>
        <v>Cremosa, macia</v>
      </c>
      <c r="I26" s="4" t="str">
        <f>VLOOKUP($F26,'CARACTERÍSTICAS QUEIJOS'!$A:$D,4,0)</f>
        <v>Suave, levemente adocicado</v>
      </c>
      <c r="J26" s="7" t="str">
        <f t="shared" si="1"/>
        <v>Rosé_Merlot_Brie</v>
      </c>
      <c r="K26" s="4" t="str">
        <f>VLOOKUP($J26,COMBINAÇÕES!$A:$K,10,0)</f>
        <v>Complementariedade</v>
      </c>
      <c r="L26" s="9" t="str">
        <f t="shared" si="2"/>
        <v>C</v>
      </c>
      <c r="M26" s="4" t="str">
        <f>VLOOKUP($J26,COMBINAÇÕES!$A:$K,11,0)</f>
        <v>Brie é suave e cremoso, combinando bem com as frutas vermelhas e taninos suaves do Merlot.</v>
      </c>
    </row>
    <row r="27" spans="1:13" x14ac:dyDescent="0.25">
      <c r="A27" s="3" t="s">
        <v>117</v>
      </c>
      <c r="B27" s="3" t="s">
        <v>6</v>
      </c>
      <c r="C27" s="6" t="str">
        <f t="shared" si="0"/>
        <v>Rosé_Merlot</v>
      </c>
      <c r="D27" s="4" t="str">
        <f>VLOOKUP($C27,'CARACTERÍSTICAS VINHOS'!$C:$E,2,0)</f>
        <v>Corpo Médio</v>
      </c>
      <c r="E27" s="4" t="str">
        <f>VLOOKUP($C27,'CARACTERÍSTICAS VINHOS'!$C:$E,3,0)</f>
        <v>Frutas vermelhas, taninos suaves, corpo redondo</v>
      </c>
      <c r="F27" s="3" t="s">
        <v>39</v>
      </c>
      <c r="G27" s="4" t="str">
        <f>VLOOKUP($F27,'CARACTERÍSTICAS QUEIJOS'!$A:$D,2,0)</f>
        <v>Semi-dura</v>
      </c>
      <c r="H27" s="4" t="str">
        <f>VLOOKUP($F27,'CARACTERÍSTICAS QUEIJOS'!$A:$D,3,0)</f>
        <v>Firme, macia</v>
      </c>
      <c r="I27" s="4" t="str">
        <f>VLOOKUP($F27,'CARACTERÍSTICAS QUEIJOS'!$A:$D,4,0)</f>
        <v>Leitoso, levemente salgado, aveludado</v>
      </c>
      <c r="J27" s="7" t="str">
        <f t="shared" si="1"/>
        <v>Rosé_Merlot_Gouda</v>
      </c>
      <c r="K27" s="4" t="str">
        <f>VLOOKUP($J27,COMBINAÇÕES!$A:$K,10,0)</f>
        <v>Complementariedade</v>
      </c>
      <c r="L27" s="9" t="str">
        <f t="shared" si="2"/>
        <v>C</v>
      </c>
      <c r="M27" s="4" t="str">
        <f>VLOOKUP($J27,COMBINAÇÕES!$A:$K,11,0)</f>
        <v>Gouda complementa o Merlot com sua textura macia e sabores leitosos e levemente salgados.</v>
      </c>
    </row>
    <row r="28" spans="1:13" x14ac:dyDescent="0.25">
      <c r="A28" s="3" t="s">
        <v>117</v>
      </c>
      <c r="B28" s="3" t="s">
        <v>8</v>
      </c>
      <c r="C28" s="6" t="str">
        <f t="shared" si="0"/>
        <v>Rosé_Malbec</v>
      </c>
      <c r="D28" s="4" t="str">
        <f>VLOOKUP($C28,'CARACTERÍSTICAS VINHOS'!$C:$E,2,0)</f>
        <v>Médio a Encorpado</v>
      </c>
      <c r="E28" s="4" t="str">
        <f>VLOOKUP($C28,'CARACTERÍSTICAS VINHOS'!$C:$E,3,0)</f>
        <v>Frutas vermelhas e negras, especiarias, taninos firmes</v>
      </c>
      <c r="F28" s="3" t="s">
        <v>40</v>
      </c>
      <c r="G28" s="4" t="str">
        <f>VLOOKUP($F28,'CARACTERÍSTICAS QUEIJOS'!$A:$D,2,0)</f>
        <v>Azul</v>
      </c>
      <c r="H28" s="4" t="str">
        <f>VLOOKUP($F28,'CARACTERÍSTICAS QUEIJOS'!$A:$D,3,0)</f>
        <v>Cremosa, esfarelante</v>
      </c>
      <c r="I28" s="4" t="str">
        <f>VLOOKUP($F28,'CARACTERÍSTICAS QUEIJOS'!$A:$D,4,0)</f>
        <v>Intenso, picante, salgado, aroma acentuado</v>
      </c>
      <c r="J28" s="7" t="str">
        <f t="shared" si="1"/>
        <v>Rosé_Malbec_Gorgonzola</v>
      </c>
      <c r="K28" s="4" t="str">
        <f>VLOOKUP($J28,COMBINAÇÕES!$A:$K,10,0)</f>
        <v>Complementariedade</v>
      </c>
      <c r="L28" s="9" t="str">
        <f t="shared" si="2"/>
        <v>C</v>
      </c>
      <c r="M28" s="4" t="str">
        <f>VLOOKUP($J28,COMBINAÇÕES!$A:$K,11,0)</f>
        <v>Gorgonzola combina com o Malbec por sua intensidade e picância, realçando os sabores do vinho.</v>
      </c>
    </row>
    <row r="29" spans="1:13" x14ac:dyDescent="0.25">
      <c r="A29" s="3" t="s">
        <v>117</v>
      </c>
      <c r="B29" s="3" t="s">
        <v>8</v>
      </c>
      <c r="C29" s="6" t="str">
        <f t="shared" si="0"/>
        <v>Rosé_Malbec</v>
      </c>
      <c r="D29" s="4" t="str">
        <f>VLOOKUP($C29,'CARACTERÍSTICAS VINHOS'!$C:$E,2,0)</f>
        <v>Médio a Encorpado</v>
      </c>
      <c r="E29" s="4" t="str">
        <f>VLOOKUP($C29,'CARACTERÍSTICAS VINHOS'!$C:$E,3,0)</f>
        <v>Frutas vermelhas e negras, especiarias, taninos firmes</v>
      </c>
      <c r="F29" s="3" t="s">
        <v>49</v>
      </c>
      <c r="G29" s="4" t="str">
        <f>VLOOKUP($F29,'CARACTERÍSTICAS QUEIJOS'!$A:$D,2,0)</f>
        <v>Azul</v>
      </c>
      <c r="H29" s="4" t="str">
        <f>VLOOKUP($F29,'CARACTERÍSTICAS QUEIJOS'!$A:$D,3,0)</f>
        <v>Cremosa, esfarelante</v>
      </c>
      <c r="I29" s="4" t="str">
        <f>VLOOKUP($F29,'CARACTERÍSTICAS QUEIJOS'!$A:$D,4,0)</f>
        <v>Intenso, picante, salgado, aroma acentuado</v>
      </c>
      <c r="J29" s="7" t="str">
        <f t="shared" si="1"/>
        <v>Rosé_Malbec_Roquefort</v>
      </c>
      <c r="K29" s="4" t="str">
        <f>VLOOKUP($J29,COMBINAÇÕES!$A:$K,10,0)</f>
        <v>Complementariedade</v>
      </c>
      <c r="L29" s="9" t="str">
        <f t="shared" si="2"/>
        <v>C</v>
      </c>
      <c r="M29" s="4" t="str">
        <f>VLOOKUP($J29,COMBINAÇÕES!$A:$K,11,0)</f>
        <v>Roquefort e Malbec combinam por sua intensidade e complexidade de sabores.</v>
      </c>
    </row>
    <row r="30" spans="1:13" x14ac:dyDescent="0.25">
      <c r="A30" s="3" t="s">
        <v>117</v>
      </c>
      <c r="B30" s="3" t="s">
        <v>17</v>
      </c>
      <c r="C30" s="6" t="str">
        <f t="shared" si="0"/>
        <v>Rosé_Grenache</v>
      </c>
      <c r="D30" s="4" t="str">
        <f>VLOOKUP($C30,'CARACTERÍSTICAS VINHOS'!$C:$E,2,0)</f>
        <v>Leve a Médio</v>
      </c>
      <c r="E30" s="4" t="str">
        <f>VLOOKUP($C30,'CARACTERÍSTICAS VINHOS'!$C:$E,3,0)</f>
        <v>Frutas vermelhas, corpo médio, taninos suaves</v>
      </c>
      <c r="F30" s="3" t="s">
        <v>47</v>
      </c>
      <c r="G30" s="4" t="str">
        <f>VLOOKUP($F30,'CARACTERÍSTICAS QUEIJOS'!$A:$D,2,0)</f>
        <v>Macio</v>
      </c>
      <c r="H30" s="4" t="str">
        <f>VLOOKUP($F30,'CARACTERÍSTICAS QUEIJOS'!$A:$D,3,0)</f>
        <v>Cremosa, macia</v>
      </c>
      <c r="I30" s="4" t="str">
        <f>VLOOKUP($F30,'CARACTERÍSTICAS QUEIJOS'!$A:$D,4,0)</f>
        <v>Suave, levemente adocicado</v>
      </c>
      <c r="J30" s="7" t="str">
        <f t="shared" si="1"/>
        <v>Rosé_Grenache_Brie</v>
      </c>
      <c r="K30" s="4" t="str">
        <f>VLOOKUP($J30,COMBINAÇÕES!$A:$K,10,0)</f>
        <v>Complementariedade</v>
      </c>
      <c r="L30" s="9" t="str">
        <f t="shared" si="2"/>
        <v>C</v>
      </c>
      <c r="M30" s="4" t="str">
        <f>VLOOKUP($J30,COMBINAÇÕES!$A:$K,11,0)</f>
        <v>Brie e Rosé combinam pela suavidade e frescor de ambos.</v>
      </c>
    </row>
    <row r="31" spans="1:13" x14ac:dyDescent="0.25">
      <c r="A31" s="3" t="s">
        <v>117</v>
      </c>
      <c r="B31" s="3" t="s">
        <v>17</v>
      </c>
      <c r="C31" s="6" t="str">
        <f t="shared" si="0"/>
        <v>Rosé_Grenache</v>
      </c>
      <c r="D31" s="4" t="str">
        <f>VLOOKUP($C31,'CARACTERÍSTICAS VINHOS'!$C:$E,2,0)</f>
        <v>Leve a Médio</v>
      </c>
      <c r="E31" s="4" t="str">
        <f>VLOOKUP($C31,'CARACTERÍSTICAS VINHOS'!$C:$E,3,0)</f>
        <v>Frutas vermelhas, corpo médio, taninos suaves</v>
      </c>
      <c r="F31" s="3" t="s">
        <v>83</v>
      </c>
      <c r="G31" s="4" t="str">
        <f>VLOOKUP($F31,'CARACTERÍSTICAS QUEIJOS'!$A:$D,2,0)</f>
        <v>Fresco</v>
      </c>
      <c r="H31" s="4" t="str">
        <f>VLOOKUP($F31,'CARACTERÍSTICAS QUEIJOS'!$A:$D,3,0)</f>
        <v>Elástica, macia</v>
      </c>
      <c r="I31" s="4" t="str">
        <f>VLOOKUP($F31,'CARACTERÍSTICAS QUEIJOS'!$A:$D,4,0)</f>
        <v>Suave, lácteo, levemente salgado</v>
      </c>
      <c r="J31" s="7" t="str">
        <f t="shared" si="1"/>
        <v>Rosé_Grenache_Mozzarella</v>
      </c>
      <c r="K31" s="4" t="str">
        <f>VLOOKUP($J31,COMBINAÇÕES!$A:$K,10,0)</f>
        <v>Complementariedade</v>
      </c>
      <c r="L31" s="9" t="str">
        <f t="shared" si="2"/>
        <v>C</v>
      </c>
      <c r="M31" s="4" t="str">
        <f>VLOOKUP($J31,COMBINAÇÕES!$A:$K,11,0)</f>
        <v>Mozzarella e Rosé harmonizam pela leveza e frescor dos dois.</v>
      </c>
    </row>
    <row r="32" spans="1:13" x14ac:dyDescent="0.25">
      <c r="A32" s="3" t="s">
        <v>117</v>
      </c>
      <c r="B32" s="3" t="s">
        <v>17</v>
      </c>
      <c r="C32" s="6" t="str">
        <f t="shared" si="0"/>
        <v>Rosé_Grenache</v>
      </c>
      <c r="D32" s="4" t="str">
        <f>VLOOKUP($C32,'CARACTERÍSTICAS VINHOS'!$C:$E,2,0)</f>
        <v>Leve a Médio</v>
      </c>
      <c r="E32" s="4" t="str">
        <f>VLOOKUP($C32,'CARACTERÍSTICAS VINHOS'!$C:$E,3,0)</f>
        <v>Frutas vermelhas, corpo médio, taninos suaves</v>
      </c>
      <c r="F32" s="3" t="s">
        <v>39</v>
      </c>
      <c r="G32" s="4" t="str">
        <f>VLOOKUP($F32,'CARACTERÍSTICAS QUEIJOS'!$A:$D,2,0)</f>
        <v>Semi-dura</v>
      </c>
      <c r="H32" s="4" t="str">
        <f>VLOOKUP($F32,'CARACTERÍSTICAS QUEIJOS'!$A:$D,3,0)</f>
        <v>Firme, macia</v>
      </c>
      <c r="I32" s="4" t="str">
        <f>VLOOKUP($F32,'CARACTERÍSTICAS QUEIJOS'!$A:$D,4,0)</f>
        <v>Leitoso, levemente salgado, aveludado</v>
      </c>
      <c r="J32" s="7" t="str">
        <f t="shared" si="1"/>
        <v>Rosé_Grenache_Gouda</v>
      </c>
      <c r="K32" s="4" t="str">
        <f>VLOOKUP($J32,COMBINAÇÕES!$A:$K,10,0)</f>
        <v>Complementariedade</v>
      </c>
      <c r="L32" s="9" t="str">
        <f t="shared" si="2"/>
        <v>C</v>
      </c>
      <c r="M32" s="4" t="str">
        <f>VLOOKUP($J32,COMBINAÇÕES!$A:$K,11,0)</f>
        <v>Gouda combina com Grenache pela textura e perfil suave, criando uma harmonia entre os sabores.</v>
      </c>
    </row>
    <row r="33" spans="1:13" x14ac:dyDescent="0.25">
      <c r="A33" s="3" t="s">
        <v>117</v>
      </c>
      <c r="B33" s="3" t="s">
        <v>253</v>
      </c>
      <c r="C33" s="6" t="str">
        <f t="shared" si="0"/>
        <v>Rosé_Shiraz</v>
      </c>
      <c r="D33" s="4" t="str">
        <f>VLOOKUP($C33,'CARACTERÍSTICAS VINHOS'!$C:$E,2,0)</f>
        <v>Médio</v>
      </c>
      <c r="E33" s="4" t="str">
        <f>VLOOKUP($C33,'CARACTERÍSTICAS VINHOS'!$C:$E,3,0)</f>
        <v>Frutas vermelhas e negras, especiarias, corpo médio</v>
      </c>
      <c r="F33" s="3" t="s">
        <v>39</v>
      </c>
      <c r="G33" s="4" t="str">
        <f>VLOOKUP($F33,'CARACTERÍSTICAS QUEIJOS'!$A:$D,2,0)</f>
        <v>Semi-dura</v>
      </c>
      <c r="H33" s="4" t="str">
        <f>VLOOKUP($F33,'CARACTERÍSTICAS QUEIJOS'!$A:$D,3,0)</f>
        <v>Firme, macia</v>
      </c>
      <c r="I33" s="4" t="str">
        <f>VLOOKUP($F33,'CARACTERÍSTICAS QUEIJOS'!$A:$D,4,0)</f>
        <v>Leitoso, levemente salgado, aveludado</v>
      </c>
      <c r="J33" s="7" t="str">
        <f t="shared" si="1"/>
        <v>Rosé_Shiraz_Gouda</v>
      </c>
      <c r="K33" s="4" t="str">
        <f>VLOOKUP($J33,COMBINAÇÕES!$A:$K,10,0)</f>
        <v>Complementariedade</v>
      </c>
      <c r="L33" s="9" t="str">
        <f t="shared" si="2"/>
        <v>C</v>
      </c>
      <c r="M33" s="4" t="str">
        <f>VLOOKUP($J33,COMBINAÇÕES!$A:$K,11,0)</f>
        <v>Gouda e Syrah/Shiraz se complementam pela textura e sabores ricos e aveludados.</v>
      </c>
    </row>
    <row r="34" spans="1:13" x14ac:dyDescent="0.25">
      <c r="A34" s="3" t="s">
        <v>117</v>
      </c>
      <c r="B34" s="3" t="s">
        <v>253</v>
      </c>
      <c r="C34" s="6" t="str">
        <f t="shared" ref="C34:C65" si="3">CONCATENATE(A34,"_",B34)</f>
        <v>Rosé_Shiraz</v>
      </c>
      <c r="D34" s="4" t="str">
        <f>VLOOKUP($C34,'CARACTERÍSTICAS VINHOS'!$C:$E,2,0)</f>
        <v>Médio</v>
      </c>
      <c r="E34" s="4" t="str">
        <f>VLOOKUP($C34,'CARACTERÍSTICAS VINHOS'!$C:$E,3,0)</f>
        <v>Frutas vermelhas e negras, especiarias, corpo médio</v>
      </c>
      <c r="F34" s="3" t="s">
        <v>52</v>
      </c>
      <c r="G34" s="4" t="str">
        <f>VLOOKUP($F34,'CARACTERÍSTICAS QUEIJOS'!$A:$D,2,0)</f>
        <v>Semi-dura</v>
      </c>
      <c r="H34" s="4" t="str">
        <f>VLOOKUP($F34,'CARACTERÍSTICAS QUEIJOS'!$A:$D,3,0)</f>
        <v>Firme, macia</v>
      </c>
      <c r="I34" s="4" t="str">
        <f>VLOOKUP($F34,'CARACTERÍSTICAS QUEIJOS'!$A:$D,4,0)</f>
        <v>Leitoso, levemente frutado, levemente adocicado</v>
      </c>
      <c r="J34" s="7" t="str">
        <f t="shared" si="1"/>
        <v>Rosé_Shiraz_Emmental</v>
      </c>
      <c r="K34" s="4" t="str">
        <f>VLOOKUP($J34,COMBINAÇÕES!$A:$K,10,0)</f>
        <v>Complementariedade</v>
      </c>
      <c r="L34" s="9" t="str">
        <f t="shared" si="2"/>
        <v>C</v>
      </c>
      <c r="M34" s="4" t="str">
        <f>VLOOKUP($J34,COMBINAÇÕES!$A:$K,11,0)</f>
        <v>Emmental e Syrah/Shiraz harmonizam com a textura firme e sabores levemente frutados.</v>
      </c>
    </row>
    <row r="35" spans="1:13" x14ac:dyDescent="0.25">
      <c r="A35" s="3" t="s">
        <v>117</v>
      </c>
      <c r="B35" s="3" t="s">
        <v>253</v>
      </c>
      <c r="C35" s="6" t="str">
        <f t="shared" si="3"/>
        <v>Rosé_Shiraz</v>
      </c>
      <c r="D35" s="4" t="str">
        <f>VLOOKUP($C35,'CARACTERÍSTICAS VINHOS'!$C:$E,2,0)</f>
        <v>Médio</v>
      </c>
      <c r="E35" s="4" t="str">
        <f>VLOOKUP($C35,'CARACTERÍSTICAS VINHOS'!$C:$E,3,0)</f>
        <v>Frutas vermelhas e negras, especiarias, corpo médio</v>
      </c>
      <c r="F35" s="3" t="s">
        <v>40</v>
      </c>
      <c r="G35" s="4" t="str">
        <f>VLOOKUP($F35,'CARACTERÍSTICAS QUEIJOS'!$A:$D,2,0)</f>
        <v>Azul</v>
      </c>
      <c r="H35" s="4" t="str">
        <f>VLOOKUP($F35,'CARACTERÍSTICAS QUEIJOS'!$A:$D,3,0)</f>
        <v>Cremosa, esfarelante</v>
      </c>
      <c r="I35" s="4" t="str">
        <f>VLOOKUP($F35,'CARACTERÍSTICAS QUEIJOS'!$A:$D,4,0)</f>
        <v>Intenso, picante, salgado, aroma acentuado</v>
      </c>
      <c r="J35" s="7" t="str">
        <f t="shared" si="1"/>
        <v>Rosé_Shiraz_Gorgonzola</v>
      </c>
      <c r="K35" s="4" t="str">
        <f>VLOOKUP($J35,COMBINAÇÕES!$A:$K,10,0)</f>
        <v>Contraste</v>
      </c>
      <c r="L35" s="9" t="str">
        <f t="shared" si="2"/>
        <v>Cr</v>
      </c>
      <c r="M35" s="4" t="str">
        <f>VLOOKUP($J35,COMBINAÇÕES!$A:$K,11,0)</f>
        <v>Gorgonzola oferece um contraste forte com Syrah/Shiraz pela sua intensidade e picância.</v>
      </c>
    </row>
    <row r="36" spans="1:13" x14ac:dyDescent="0.25">
      <c r="A36" s="3" t="s">
        <v>117</v>
      </c>
      <c r="B36" s="3" t="s">
        <v>36</v>
      </c>
      <c r="C36" s="6" t="str">
        <f t="shared" si="3"/>
        <v>Rosé_Mourvèdre</v>
      </c>
      <c r="D36" s="4" t="str">
        <f>VLOOKUP($C36,'CARACTERÍSTICAS VINHOS'!$C:$E,2,0)</f>
        <v>Médio</v>
      </c>
      <c r="E36" s="4" t="str">
        <f>VLOOKUP($C36,'CARACTERÍSTICAS VINHOS'!$C:$E,3,0)</f>
        <v>Frutas negras, especiarias, taninos robustos, corpo médio</v>
      </c>
      <c r="F36" s="3" t="s">
        <v>81</v>
      </c>
      <c r="G36" s="4" t="str">
        <f>VLOOKUP($F36,'CARACTERÍSTICAS QUEIJOS'!$A:$D,2,0)</f>
        <v>Duro</v>
      </c>
      <c r="H36" s="4" t="str">
        <f>VLOOKUP($F36,'CARACTERÍSTICAS QUEIJOS'!$A:$D,3,0)</f>
        <v>Granulada, dura</v>
      </c>
      <c r="I36" s="4" t="str">
        <f>VLOOKUP($F36,'CARACTERÍSTICAS QUEIJOS'!$A:$D,4,0)</f>
        <v>Intenso, frutado, levemente picante</v>
      </c>
      <c r="J36" s="7" t="str">
        <f t="shared" si="1"/>
        <v>Rosé_Mourvèdre_Comté</v>
      </c>
      <c r="K36" s="4" t="str">
        <f>VLOOKUP($J36,COMBINAÇÕES!$A:$K,10,0)</f>
        <v>Complementariedade</v>
      </c>
      <c r="L36" s="9" t="str">
        <f t="shared" si="2"/>
        <v>C</v>
      </c>
      <c r="M36" s="4" t="str">
        <f>VLOOKUP($J36,COMBINAÇÕES!$A:$K,11,0)</f>
        <v>Comté e Mourvèdre combinam bem pela intensidade e complexidade dos sabores.</v>
      </c>
    </row>
    <row r="37" spans="1:13" x14ac:dyDescent="0.25">
      <c r="A37" s="3" t="s">
        <v>117</v>
      </c>
      <c r="B37" s="3" t="s">
        <v>36</v>
      </c>
      <c r="C37" s="6" t="str">
        <f t="shared" si="3"/>
        <v>Rosé_Mourvèdre</v>
      </c>
      <c r="D37" s="4" t="str">
        <f>VLOOKUP($C37,'CARACTERÍSTICAS VINHOS'!$C:$E,2,0)</f>
        <v>Médio</v>
      </c>
      <c r="E37" s="4" t="str">
        <f>VLOOKUP($C37,'CARACTERÍSTICAS VINHOS'!$C:$E,3,0)</f>
        <v>Frutas negras, especiarias, taninos robustos, corpo médio</v>
      </c>
      <c r="F37" s="3" t="s">
        <v>82</v>
      </c>
      <c r="G37" s="4" t="str">
        <f>VLOOKUP($F37,'CARACTERÍSTICAS QUEIJOS'!$A:$D,2,0)</f>
        <v>Duro</v>
      </c>
      <c r="H37" s="4" t="str">
        <f>VLOOKUP($F37,'CARACTERÍSTICAS QUEIJOS'!$A:$D,3,0)</f>
        <v>Quebradiça</v>
      </c>
      <c r="I37" s="4" t="str">
        <f>VLOOKUP($F37,'CARACTERÍSTICAS QUEIJOS'!$A:$D,4,0)</f>
        <v>Intenso, salgado, aveludado, nozes</v>
      </c>
      <c r="J37" s="7" t="str">
        <f t="shared" si="1"/>
        <v>Rosé_Mourvèdre_Manchego</v>
      </c>
      <c r="K37" s="4" t="str">
        <f>VLOOKUP($J37,COMBINAÇÕES!$A:$K,10,0)</f>
        <v>Complementariedade</v>
      </c>
      <c r="L37" s="9" t="str">
        <f t="shared" si="2"/>
        <v>C</v>
      </c>
      <c r="M37" s="4" t="str">
        <f>VLOOKUP($J37,COMBINAÇÕES!$A:$K,11,0)</f>
        <v>Manchego e Mourvèdre se complementam pela textura quebradiça e os sabores intensos e salgados.</v>
      </c>
    </row>
    <row r="38" spans="1:13" x14ac:dyDescent="0.25">
      <c r="A38" s="3" t="s">
        <v>117</v>
      </c>
      <c r="B38" s="3" t="s">
        <v>37</v>
      </c>
      <c r="C38" s="6" t="str">
        <f t="shared" si="3"/>
        <v>Rosé_Cinsault</v>
      </c>
      <c r="D38" s="4" t="str">
        <f>VLOOKUP($C38,'CARACTERÍSTICAS VINHOS'!$C:$E,2,0)</f>
        <v>Leve</v>
      </c>
      <c r="E38" s="4" t="str">
        <f>VLOOKUP($C38,'CARACTERÍSTICAS VINHOS'!$C:$E,3,0)</f>
        <v>Frutas vermelhas, acidez alta, taninos leves, corpo leve</v>
      </c>
      <c r="F38" s="3" t="s">
        <v>83</v>
      </c>
      <c r="G38" s="4" t="str">
        <f>VLOOKUP($F38,'CARACTERÍSTICAS QUEIJOS'!$A:$D,2,0)</f>
        <v>Fresco</v>
      </c>
      <c r="H38" s="4" t="str">
        <f>VLOOKUP($F38,'CARACTERÍSTICAS QUEIJOS'!$A:$D,3,0)</f>
        <v>Elástica, macia</v>
      </c>
      <c r="I38" s="4" t="str">
        <f>VLOOKUP($F38,'CARACTERÍSTICAS QUEIJOS'!$A:$D,4,0)</f>
        <v>Suave, lácteo, levemente salgado</v>
      </c>
      <c r="J38" s="7" t="str">
        <f t="shared" si="1"/>
        <v>Rosé_Cinsault_Mozzarella</v>
      </c>
      <c r="K38" s="4" t="str">
        <f>VLOOKUP($J38,COMBINAÇÕES!$A:$K,10,0)</f>
        <v>Complementariedade</v>
      </c>
      <c r="L38" s="9" t="str">
        <f t="shared" si="2"/>
        <v>C</v>
      </c>
      <c r="M38" s="4" t="str">
        <f>VLOOKUP($J38,COMBINAÇÕES!$A:$K,11,0)</f>
        <v>Mozzarella e Cinsault harmonizam pela leveza e frescor, complementando os sabores sutis do vinho.</v>
      </c>
    </row>
    <row r="39" spans="1:13" x14ac:dyDescent="0.25">
      <c r="A39" s="3" t="s">
        <v>117</v>
      </c>
      <c r="B39" s="3" t="s">
        <v>37</v>
      </c>
      <c r="C39" s="6" t="str">
        <f t="shared" si="3"/>
        <v>Rosé_Cinsault</v>
      </c>
      <c r="D39" s="4" t="str">
        <f>VLOOKUP($C39,'CARACTERÍSTICAS VINHOS'!$C:$E,2,0)</f>
        <v>Leve</v>
      </c>
      <c r="E39" s="4" t="str">
        <f>VLOOKUP($C39,'CARACTERÍSTICAS VINHOS'!$C:$E,3,0)</f>
        <v>Frutas vermelhas, acidez alta, taninos leves, corpo leve</v>
      </c>
      <c r="F39" s="3" t="s">
        <v>84</v>
      </c>
      <c r="G39" s="4" t="str">
        <f>VLOOKUP($F39,'CARACTERÍSTICAS QUEIJOS'!$A:$D,2,0)</f>
        <v>Fresco</v>
      </c>
      <c r="H39" s="4" t="str">
        <f>VLOOKUP($F39,'CARACTERÍSTICAS QUEIJOS'!$A:$D,3,0)</f>
        <v>Macia, granulosa</v>
      </c>
      <c r="I39" s="4" t="str">
        <f>VLOOKUP($F39,'CARACTERÍSTICAS QUEIJOS'!$A:$D,4,0)</f>
        <v>Suave, levemente doce, fresca</v>
      </c>
      <c r="J39" s="7" t="str">
        <f t="shared" si="1"/>
        <v>Rosé_Cinsault_Ricota</v>
      </c>
      <c r="K39" s="4" t="str">
        <f>VLOOKUP($J39,COMBINAÇÕES!$A:$K,10,0)</f>
        <v>Complementariedade</v>
      </c>
      <c r="L39" s="9" t="str">
        <f t="shared" si="2"/>
        <v>C</v>
      </c>
      <c r="M39" s="4" t="str">
        <f>VLOOKUP($J39,COMBINAÇÕES!$A:$K,11,0)</f>
        <v>Ricota combina com Cinsault pela suavidade e frescor, harmonizando os sabores delicados.</v>
      </c>
    </row>
    <row r="40" spans="1:13" x14ac:dyDescent="0.25">
      <c r="A40" s="3" t="s">
        <v>117</v>
      </c>
      <c r="B40" s="3" t="s">
        <v>19</v>
      </c>
      <c r="C40" s="6" t="str">
        <f t="shared" si="3"/>
        <v>Rosé_Tempranillo</v>
      </c>
      <c r="D40" s="4" t="str">
        <f>VLOOKUP($C40,'CARACTERÍSTICAS VINHOS'!$C:$E,2,0)</f>
        <v>Leve a Médio</v>
      </c>
      <c r="E40" s="4" t="str">
        <f>VLOOKUP($C40,'CARACTERÍSTICAS VINHOS'!$C:$E,3,0)</f>
        <v>Frutas vermelhas e negras, taninos maduros, corpo médio</v>
      </c>
      <c r="F40" s="3" t="s">
        <v>39</v>
      </c>
      <c r="G40" s="4" t="str">
        <f>VLOOKUP($F40,'CARACTERÍSTICAS QUEIJOS'!$A:$D,2,0)</f>
        <v>Semi-dura</v>
      </c>
      <c r="H40" s="4" t="str">
        <f>VLOOKUP($F40,'CARACTERÍSTICAS QUEIJOS'!$A:$D,3,0)</f>
        <v>Firme, macia</v>
      </c>
      <c r="I40" s="4" t="str">
        <f>VLOOKUP($F40,'CARACTERÍSTICAS QUEIJOS'!$A:$D,4,0)</f>
        <v>Leitoso, levemente salgado, aveludado</v>
      </c>
      <c r="J40" s="7" t="str">
        <f t="shared" si="1"/>
        <v>Rosé_Tempranillo_Gouda</v>
      </c>
      <c r="K40" s="4" t="str">
        <f>VLOOKUP($J40,COMBINAÇÕES!$A:$K,10,0)</f>
        <v>Complementariedade</v>
      </c>
      <c r="L40" s="9" t="str">
        <f t="shared" si="2"/>
        <v>C</v>
      </c>
      <c r="M40" s="4" t="str">
        <f>VLOOKUP($J40,COMBINAÇÕES!$A:$K,11,0)</f>
        <v>Gouda e Tempranillo combinam com a textura e os sabores ricos e levemente salgados do queijo.</v>
      </c>
    </row>
    <row r="41" spans="1:13" s="3" customFormat="1" x14ac:dyDescent="0.25">
      <c r="A41" s="3" t="s">
        <v>117</v>
      </c>
      <c r="B41" s="3" t="s">
        <v>19</v>
      </c>
      <c r="C41" s="6" t="str">
        <f t="shared" si="3"/>
        <v>Rosé_Tempranillo</v>
      </c>
      <c r="D41" s="4" t="str">
        <f>VLOOKUP($C41,'CARACTERÍSTICAS VINHOS'!$C:$E,2,0)</f>
        <v>Leve a Médio</v>
      </c>
      <c r="E41" s="4" t="str">
        <f>VLOOKUP($C41,'CARACTERÍSTICAS VINHOS'!$C:$E,3,0)</f>
        <v>Frutas vermelhas e negras, taninos maduros, corpo médio</v>
      </c>
      <c r="F41" s="3" t="s">
        <v>82</v>
      </c>
      <c r="G41" s="4" t="str">
        <f>VLOOKUP($F41,'CARACTERÍSTICAS QUEIJOS'!$A:$D,2,0)</f>
        <v>Duro</v>
      </c>
      <c r="H41" s="4" t="str">
        <f>VLOOKUP($F41,'CARACTERÍSTICAS QUEIJOS'!$A:$D,3,0)</f>
        <v>Quebradiça</v>
      </c>
      <c r="I41" s="4" t="str">
        <f>VLOOKUP($F41,'CARACTERÍSTICAS QUEIJOS'!$A:$D,4,0)</f>
        <v>Intenso, salgado, aveludado, nozes</v>
      </c>
      <c r="J41" s="7" t="str">
        <f t="shared" si="1"/>
        <v>Rosé_Tempranillo_Manchego</v>
      </c>
      <c r="K41" s="4" t="str">
        <f>VLOOKUP($J41,COMBINAÇÕES!$A:$K,10,0)</f>
        <v>Complementariedade</v>
      </c>
      <c r="L41" s="9" t="str">
        <f t="shared" si="2"/>
        <v>C</v>
      </c>
      <c r="M41" s="4" t="str">
        <f>VLOOKUP($J41,COMBINAÇÕES!$A:$K,11,0)</f>
        <v>Manchego e Tempranillo se complementam pela textura quebradiça e os sabores intensos e salgados.</v>
      </c>
    </row>
    <row r="42" spans="1:13" s="3" customFormat="1" x14ac:dyDescent="0.25">
      <c r="A42" s="3" t="s">
        <v>117</v>
      </c>
      <c r="B42" s="3" t="s">
        <v>19</v>
      </c>
      <c r="C42" s="6" t="str">
        <f t="shared" si="3"/>
        <v>Rosé_Tempranillo</v>
      </c>
      <c r="D42" s="4" t="str">
        <f>VLOOKUP($C42,'CARACTERÍSTICAS VINHOS'!$C:$E,2,0)</f>
        <v>Leve a Médio</v>
      </c>
      <c r="E42" s="4" t="str">
        <f>VLOOKUP($C42,'CARACTERÍSTICAS VINHOS'!$C:$E,3,0)</f>
        <v>Frutas vermelhas e negras, taninos maduros, corpo médio</v>
      </c>
      <c r="F42" s="3" t="s">
        <v>49</v>
      </c>
      <c r="G42" s="4" t="str">
        <f>VLOOKUP($F42,'CARACTERÍSTICAS QUEIJOS'!$A:$D,2,0)</f>
        <v>Azul</v>
      </c>
      <c r="H42" s="4" t="str">
        <f>VLOOKUP($F42,'CARACTERÍSTICAS QUEIJOS'!$A:$D,3,0)</f>
        <v>Cremosa, esfarelante</v>
      </c>
      <c r="I42" s="4" t="str">
        <f>VLOOKUP($F42,'CARACTERÍSTICAS QUEIJOS'!$A:$D,4,0)</f>
        <v>Intenso, picante, salgado, aroma acentuado</v>
      </c>
      <c r="J42" s="7" t="str">
        <f t="shared" si="1"/>
        <v>Rosé_Tempranillo_Roquefort</v>
      </c>
      <c r="K42" s="4" t="str">
        <f>VLOOKUP($J42,COMBINAÇÕES!$A:$K,10,0)</f>
        <v>Contraste</v>
      </c>
      <c r="L42" s="9" t="str">
        <f t="shared" si="2"/>
        <v>Cr</v>
      </c>
      <c r="M42" s="4" t="str">
        <f>VLOOKUP($J42,COMBINAÇÕES!$A:$K,11,0)</f>
        <v>Roquefort e Tempranillo oferecem um contraste entre a intensidade picante do queijo e o perfil frutado do vinho.</v>
      </c>
    </row>
    <row r="43" spans="1:13" x14ac:dyDescent="0.25">
      <c r="A43" s="3" t="s">
        <v>117</v>
      </c>
      <c r="B43" s="3" t="s">
        <v>19</v>
      </c>
      <c r="C43" s="6" t="str">
        <f t="shared" si="3"/>
        <v>Rosé_Tempranillo</v>
      </c>
      <c r="D43" s="4" t="str">
        <f>VLOOKUP($C43,'CARACTERÍSTICAS VINHOS'!$C:$E,2,0)</f>
        <v>Leve a Médio</v>
      </c>
      <c r="E43" s="4" t="str">
        <f>VLOOKUP($C43,'CARACTERÍSTICAS VINHOS'!$C:$E,3,0)</f>
        <v>Frutas vermelhas e negras, taninos maduros, corpo médio</v>
      </c>
      <c r="F43" s="3" t="s">
        <v>40</v>
      </c>
      <c r="G43" s="4" t="str">
        <f>VLOOKUP($F43,'CARACTERÍSTICAS QUEIJOS'!$A:$D,2,0)</f>
        <v>Azul</v>
      </c>
      <c r="H43" s="4" t="str">
        <f>VLOOKUP($F43,'CARACTERÍSTICAS QUEIJOS'!$A:$D,3,0)</f>
        <v>Cremosa, esfarelante</v>
      </c>
      <c r="I43" s="4" t="str">
        <f>VLOOKUP($F43,'CARACTERÍSTICAS QUEIJOS'!$A:$D,4,0)</f>
        <v>Intenso, picante, salgado, aroma acentuado</v>
      </c>
      <c r="J43" s="7" t="str">
        <f t="shared" si="1"/>
        <v>Rosé_Tempranillo_Gorgonzola</v>
      </c>
      <c r="K43" s="4" t="str">
        <f>VLOOKUP($J43,COMBINAÇÕES!$A:$K,10,0)</f>
        <v>Contraste</v>
      </c>
      <c r="L43" s="9" t="str">
        <f t="shared" si="2"/>
        <v>Cr</v>
      </c>
      <c r="M43" s="4" t="str">
        <f>VLOOKUP($J43,COMBINAÇÕES!$A:$K,11,0)</f>
        <v>Gorgonzola oferece um contraste robusto com o Tempranillo pela sua intensidade e picância.</v>
      </c>
    </row>
    <row r="44" spans="1:13" s="3" customFormat="1" x14ac:dyDescent="0.25">
      <c r="A44" s="3" t="s">
        <v>117</v>
      </c>
      <c r="B44" s="3" t="s">
        <v>19</v>
      </c>
      <c r="C44" s="6" t="str">
        <f t="shared" si="3"/>
        <v>Rosé_Tempranillo</v>
      </c>
      <c r="D44" s="4" t="str">
        <f>VLOOKUP($C44,'CARACTERÍSTICAS VINHOS'!$C:$E,2,0)</f>
        <v>Leve a Médio</v>
      </c>
      <c r="E44" s="4" t="str">
        <f>VLOOKUP($C44,'CARACTERÍSTICAS VINHOS'!$C:$E,3,0)</f>
        <v>Frutas vermelhas e negras, taninos maduros, corpo médio</v>
      </c>
      <c r="F44" s="3" t="s">
        <v>39</v>
      </c>
      <c r="G44" s="4" t="str">
        <f>VLOOKUP($F44,'CARACTERÍSTICAS QUEIJOS'!$A:$D,2,0)</f>
        <v>Semi-dura</v>
      </c>
      <c r="H44" s="4" t="str">
        <f>VLOOKUP($F44,'CARACTERÍSTICAS QUEIJOS'!$A:$D,3,0)</f>
        <v>Firme, macia</v>
      </c>
      <c r="I44" s="4" t="str">
        <f>VLOOKUP($F44,'CARACTERÍSTICAS QUEIJOS'!$A:$D,4,0)</f>
        <v>Leitoso, levemente salgado, aveludado</v>
      </c>
      <c r="J44" s="7" t="str">
        <f t="shared" si="1"/>
        <v>Rosé_Tempranillo_Gouda</v>
      </c>
      <c r="K44" s="4" t="str">
        <f>VLOOKUP($J44,COMBINAÇÕES!$A:$K,10,0)</f>
        <v>Complementariedade</v>
      </c>
      <c r="L44" s="9" t="str">
        <f t="shared" si="2"/>
        <v>C</v>
      </c>
      <c r="M44" s="4" t="str">
        <f>VLOOKUP($J44,COMBINAÇÕES!$A:$K,11,0)</f>
        <v>Gouda e Tempranillo combinam com a textura e os sabores ricos e levemente salgados do queijo.</v>
      </c>
    </row>
    <row r="45" spans="1:13" s="3" customFormat="1" x14ac:dyDescent="0.25">
      <c r="A45" s="3" t="s">
        <v>117</v>
      </c>
      <c r="B45" s="3" t="s">
        <v>19</v>
      </c>
      <c r="C45" s="6" t="str">
        <f t="shared" si="3"/>
        <v>Rosé_Tempranillo</v>
      </c>
      <c r="D45" s="4" t="str">
        <f>VLOOKUP($C45,'CARACTERÍSTICAS VINHOS'!$C:$E,2,0)</f>
        <v>Leve a Médio</v>
      </c>
      <c r="E45" s="4" t="str">
        <f>VLOOKUP($C45,'CARACTERÍSTICAS VINHOS'!$C:$E,3,0)</f>
        <v>Frutas vermelhas e negras, taninos maduros, corpo médio</v>
      </c>
      <c r="F45" s="3" t="s">
        <v>52</v>
      </c>
      <c r="G45" s="4" t="str">
        <f>VLOOKUP($F45,'CARACTERÍSTICAS QUEIJOS'!$A:$D,2,0)</f>
        <v>Semi-dura</v>
      </c>
      <c r="H45" s="4" t="str">
        <f>VLOOKUP($F45,'CARACTERÍSTICAS QUEIJOS'!$A:$D,3,0)</f>
        <v>Firme, macia</v>
      </c>
      <c r="I45" s="4" t="str">
        <f>VLOOKUP($F45,'CARACTERÍSTICAS QUEIJOS'!$A:$D,4,0)</f>
        <v>Leitoso, levemente frutado, levemente adocicado</v>
      </c>
      <c r="J45" s="7" t="str">
        <f t="shared" si="1"/>
        <v>Rosé_Tempranillo_Emmental</v>
      </c>
      <c r="K45" s="4" t="str">
        <f>VLOOKUP($J45,COMBINAÇÕES!$A:$K,10,0)</f>
        <v>Complementariedade</v>
      </c>
      <c r="L45" s="9" t="str">
        <f t="shared" si="2"/>
        <v>C</v>
      </c>
      <c r="M45" s="4" t="str">
        <f>VLOOKUP($J45,COMBINAÇÕES!$A:$K,11,0)</f>
        <v>Emmental e Rosé com Tempranillo se harmonizam bem, com a leveza e frescor do vinho equilibrando a textura firme e o sabor levemente adocicado do queijo.</v>
      </c>
    </row>
    <row r="46" spans="1:13" s="3" customFormat="1" x14ac:dyDescent="0.25">
      <c r="A46" s="3" t="s">
        <v>117</v>
      </c>
      <c r="B46" s="3" t="s">
        <v>18</v>
      </c>
      <c r="C46" s="6" t="str">
        <f t="shared" si="3"/>
        <v>Rosé_Sangiovese</v>
      </c>
      <c r="D46" s="4" t="str">
        <f>VLOOKUP($C46,'CARACTERÍSTICAS VINHOS'!$C:$E,2,0)</f>
        <v>Leve a Médio</v>
      </c>
      <c r="E46" s="4" t="str">
        <f>VLOOKUP($C46,'CARACTERÍSTICAS VINHOS'!$C:$E,3,0)</f>
        <v>Frutas vermelhas ácidas, taninos elegantes, corpo médio</v>
      </c>
      <c r="F46" s="3" t="s">
        <v>82</v>
      </c>
      <c r="G46" s="4" t="str">
        <f>VLOOKUP($F46,'CARACTERÍSTICAS QUEIJOS'!$A:$D,2,0)</f>
        <v>Duro</v>
      </c>
      <c r="H46" s="4" t="str">
        <f>VLOOKUP($F46,'CARACTERÍSTICAS QUEIJOS'!$A:$D,3,0)</f>
        <v>Quebradiça</v>
      </c>
      <c r="I46" s="4" t="str">
        <f>VLOOKUP($F46,'CARACTERÍSTICAS QUEIJOS'!$A:$D,4,0)</f>
        <v>Intenso, salgado, aveludado, nozes</v>
      </c>
      <c r="J46" s="7" t="str">
        <f t="shared" si="1"/>
        <v>Rosé_Sangiovese_Manchego</v>
      </c>
      <c r="K46" s="4" t="str">
        <f>VLOOKUP($J46,COMBINAÇÕES!$A:$K,10,0)</f>
        <v>Complementariedade</v>
      </c>
      <c r="L46" s="9" t="str">
        <f t="shared" si="2"/>
        <v>C</v>
      </c>
      <c r="M46" s="4" t="str">
        <f>VLOOKUP($J46,COMBINAÇÕES!$A:$K,11,0)</f>
        <v>Manchego e Sangiovese combinam pela textura e sabores intensos, complementando os taninos do vinho.</v>
      </c>
    </row>
    <row r="47" spans="1:13" s="3" customFormat="1" x14ac:dyDescent="0.25">
      <c r="A47" s="3" t="s">
        <v>117</v>
      </c>
      <c r="B47" s="3" t="s">
        <v>18</v>
      </c>
      <c r="C47" s="6" t="str">
        <f t="shared" si="3"/>
        <v>Rosé_Sangiovese</v>
      </c>
      <c r="D47" s="4" t="str">
        <f>VLOOKUP($C47,'CARACTERÍSTICAS VINHOS'!$C:$E,2,0)</f>
        <v>Leve a Médio</v>
      </c>
      <c r="E47" s="4" t="str">
        <f>VLOOKUP($C47,'CARACTERÍSTICAS VINHOS'!$C:$E,3,0)</f>
        <v>Frutas vermelhas ácidas, taninos elegantes, corpo médio</v>
      </c>
      <c r="F47" s="3" t="s">
        <v>122</v>
      </c>
      <c r="G47" s="4" t="str">
        <f>VLOOKUP($F47,'CARACTERÍSTICAS QUEIJOS'!$A:$D,2,0)</f>
        <v>Dura</v>
      </c>
      <c r="H47" s="4" t="str">
        <f>VLOOKUP($F47,'CARACTERÍSTICAS QUEIJOS'!$A:$D,3,0)</f>
        <v>Granulada, dura</v>
      </c>
      <c r="I47" s="4" t="str">
        <f>VLOOKUP($F47,'CARACTERÍSTICAS QUEIJOS'!$A:$D,4,0)</f>
        <v>Salgado, intenso, frutado, complexo</v>
      </c>
      <c r="J47" s="7" t="str">
        <f t="shared" si="1"/>
        <v>Rosé_Sangiovese_Pecorino</v>
      </c>
      <c r="K47" s="4" t="str">
        <f>VLOOKUP($J47,COMBINAÇÕES!$A:$K,10,0)</f>
        <v>Complementariedade</v>
      </c>
      <c r="L47" s="9" t="str">
        <f t="shared" si="2"/>
        <v>C</v>
      </c>
      <c r="M47" s="4" t="str">
        <f>VLOOKUP($J47,COMBINAÇÕES!$A:$K,11,0)</f>
        <v>Pecorino e Sangiovese se complementam pela intensidade e complexidade de sabores, com o queijo contrastando com o perfil ácido do vinho.</v>
      </c>
    </row>
    <row r="48" spans="1:13" x14ac:dyDescent="0.25">
      <c r="A48" s="3" t="s">
        <v>117</v>
      </c>
      <c r="B48" s="3" t="s">
        <v>18</v>
      </c>
      <c r="C48" s="6" t="str">
        <f t="shared" si="3"/>
        <v>Rosé_Sangiovese</v>
      </c>
      <c r="D48" s="4" t="str">
        <f>VLOOKUP($C48,'CARACTERÍSTICAS VINHOS'!$C:$E,2,0)</f>
        <v>Leve a Médio</v>
      </c>
      <c r="E48" s="4" t="str">
        <f>VLOOKUP($C48,'CARACTERÍSTICAS VINHOS'!$C:$E,3,0)</f>
        <v>Frutas vermelhas ácidas, taninos elegantes, corpo médio</v>
      </c>
      <c r="F48" s="3" t="s">
        <v>39</v>
      </c>
      <c r="G48" s="4" t="str">
        <f>VLOOKUP($F48,'CARACTERÍSTICAS QUEIJOS'!$A:$D,2,0)</f>
        <v>Semi-dura</v>
      </c>
      <c r="H48" s="4" t="str">
        <f>VLOOKUP($F48,'CARACTERÍSTICAS QUEIJOS'!$A:$D,3,0)</f>
        <v>Firme, macia</v>
      </c>
      <c r="I48" s="4" t="str">
        <f>VLOOKUP($F48,'CARACTERÍSTICAS QUEIJOS'!$A:$D,4,0)</f>
        <v>Leitoso, levemente salgado, aveludado</v>
      </c>
      <c r="J48" s="7" t="str">
        <f t="shared" si="1"/>
        <v>Rosé_Sangiovese_Gouda</v>
      </c>
      <c r="K48" s="4" t="str">
        <f>VLOOKUP($J48,COMBINAÇÕES!$A:$K,10,0)</f>
        <v>Complementariedade</v>
      </c>
      <c r="L48" s="9" t="str">
        <f t="shared" si="2"/>
        <v>C</v>
      </c>
      <c r="M48" s="4" t="str">
        <f>VLOOKUP($J48,COMBINAÇÕES!$A:$K,11,0)</f>
        <v>Gouda e Sangiovese combinam pela suavidade e textura, harmonizando os sabores frutados e ácidos do vinho.</v>
      </c>
    </row>
    <row r="49" spans="1:13" x14ac:dyDescent="0.25">
      <c r="A49" s="3" t="s">
        <v>117</v>
      </c>
      <c r="B49" s="3" t="s">
        <v>7</v>
      </c>
      <c r="C49" s="6" t="str">
        <f t="shared" si="3"/>
        <v>Rosé_Pinot Noir</v>
      </c>
      <c r="D49" s="4" t="str">
        <f>VLOOKUP($C49,'CARACTERÍSTICAS VINHOS'!$C:$E,2,0)</f>
        <v>Leve</v>
      </c>
      <c r="E49" s="4" t="str">
        <f>VLOOKUP($C49,'CARACTERÍSTICAS VINHOS'!$C:$E,3,0)</f>
        <v>Frutas vermelhas, floral, taninos suaves, corpo leve</v>
      </c>
      <c r="F49" s="3" t="s">
        <v>39</v>
      </c>
      <c r="G49" s="4" t="str">
        <f>VLOOKUP($F49,'CARACTERÍSTICAS QUEIJOS'!$A:$D,2,0)</f>
        <v>Semi-dura</v>
      </c>
      <c r="H49" s="4" t="str">
        <f>VLOOKUP($F49,'CARACTERÍSTICAS QUEIJOS'!$A:$D,3,0)</f>
        <v>Firme, macia</v>
      </c>
      <c r="I49" s="4" t="str">
        <f>VLOOKUP($F49,'CARACTERÍSTICAS QUEIJOS'!$A:$D,4,0)</f>
        <v>Leitoso, levemente salgado, aveludado</v>
      </c>
      <c r="J49" s="7" t="str">
        <f t="shared" si="1"/>
        <v>Rosé_Pinot Noir_Gouda</v>
      </c>
      <c r="K49" s="4" t="str">
        <f>VLOOKUP($J49,COMBINAÇÕES!$A:$K,10,0)</f>
        <v>Complementariedade</v>
      </c>
      <c r="L49" s="9" t="str">
        <f t="shared" si="2"/>
        <v>C</v>
      </c>
      <c r="M49" s="4" t="str">
        <f>VLOOKUP($J49,COMBINAÇÕES!$A:$K,11,0)</f>
        <v>Gouda e Pinot Noir se complementam pela textura e suavidade dos sabores, harmonizando a leveza do vinho.</v>
      </c>
    </row>
    <row r="50" spans="1:13" s="3" customFormat="1" x14ac:dyDescent="0.25">
      <c r="A50" s="3" t="s">
        <v>117</v>
      </c>
      <c r="B50" s="3" t="s">
        <v>7</v>
      </c>
      <c r="C50" s="6" t="str">
        <f t="shared" si="3"/>
        <v>Rosé_Pinot Noir</v>
      </c>
      <c r="D50" s="4" t="str">
        <f>VLOOKUP($C50,'CARACTERÍSTICAS VINHOS'!$C:$E,2,0)</f>
        <v>Leve</v>
      </c>
      <c r="E50" s="4" t="str">
        <f>VLOOKUP($C50,'CARACTERÍSTICAS VINHOS'!$C:$E,3,0)</f>
        <v>Frutas vermelhas, floral, taninos suaves, corpo leve</v>
      </c>
      <c r="F50" s="3" t="s">
        <v>49</v>
      </c>
      <c r="G50" s="4" t="str">
        <f>VLOOKUP($F50,'CARACTERÍSTICAS QUEIJOS'!$A:$D,2,0)</f>
        <v>Azul</v>
      </c>
      <c r="H50" s="4" t="str">
        <f>VLOOKUP($F50,'CARACTERÍSTICAS QUEIJOS'!$A:$D,3,0)</f>
        <v>Cremosa, esfarelante</v>
      </c>
      <c r="I50" s="4" t="str">
        <f>VLOOKUP($F50,'CARACTERÍSTICAS QUEIJOS'!$A:$D,4,0)</f>
        <v>Intenso, picante, salgado, aroma acentuado</v>
      </c>
      <c r="J50" s="7" t="str">
        <f t="shared" si="1"/>
        <v>Rosé_Pinot Noir_Roquefort</v>
      </c>
      <c r="K50" s="4" t="str">
        <f>VLOOKUP($J50,COMBINAÇÕES!$A:$K,10,0)</f>
        <v>Contraste</v>
      </c>
      <c r="L50" s="9" t="str">
        <f t="shared" si="2"/>
        <v>Cr</v>
      </c>
      <c r="M50" s="4" t="str">
        <f>VLOOKUP($J50,COMBINAÇÕES!$A:$K,11,0)</f>
        <v>Roquefort e Pinot Noir contrastam pela intensidade do queijo e a leveza do vinho, criando um equilíbrio interessante.</v>
      </c>
    </row>
    <row r="51" spans="1:13" s="3" customFormat="1" x14ac:dyDescent="0.25">
      <c r="A51" s="3" t="s">
        <v>117</v>
      </c>
      <c r="B51" s="3" t="s">
        <v>7</v>
      </c>
      <c r="C51" s="6" t="str">
        <f t="shared" si="3"/>
        <v>Rosé_Pinot Noir</v>
      </c>
      <c r="D51" s="4" t="str">
        <f>VLOOKUP($C51,'CARACTERÍSTICAS VINHOS'!$C:$E,2,0)</f>
        <v>Leve</v>
      </c>
      <c r="E51" s="4" t="str">
        <f>VLOOKUP($C51,'CARACTERÍSTICAS VINHOS'!$C:$E,3,0)</f>
        <v>Frutas vermelhas, floral, taninos suaves, corpo leve</v>
      </c>
      <c r="F51" s="3" t="s">
        <v>40</v>
      </c>
      <c r="G51" s="4" t="str">
        <f>VLOOKUP($F51,'CARACTERÍSTICAS QUEIJOS'!$A:$D,2,0)</f>
        <v>Azul</v>
      </c>
      <c r="H51" s="4" t="str">
        <f>VLOOKUP($F51,'CARACTERÍSTICAS QUEIJOS'!$A:$D,3,0)</f>
        <v>Cremosa, esfarelante</v>
      </c>
      <c r="I51" s="4" t="str">
        <f>VLOOKUP($F51,'CARACTERÍSTICAS QUEIJOS'!$A:$D,4,0)</f>
        <v>Intenso, picante, salgado, aroma acentuado</v>
      </c>
      <c r="J51" s="7" t="str">
        <f t="shared" si="1"/>
        <v>Rosé_Pinot Noir_Gorgonzola</v>
      </c>
      <c r="K51" s="4" t="str">
        <f>VLOOKUP($J51,COMBINAÇÕES!$A:$K,10,0)</f>
        <v>Contraste</v>
      </c>
      <c r="L51" s="9" t="str">
        <f t="shared" si="2"/>
        <v>Cr</v>
      </c>
      <c r="M51" s="4" t="str">
        <f>VLOOKUP($J51,COMBINAÇÕES!$A:$K,11,0)</f>
        <v>Gorgonzola e Pinot Noir oferecem um contraste entre a intensidade do queijo e o perfil leve do vinho.</v>
      </c>
    </row>
    <row r="52" spans="1:13" s="3" customFormat="1" x14ac:dyDescent="0.25">
      <c r="A52" s="3" t="s">
        <v>137</v>
      </c>
      <c r="B52" s="5" t="s">
        <v>20</v>
      </c>
      <c r="C52" s="6" t="str">
        <f t="shared" si="3"/>
        <v>Porto_Touriga Nacional</v>
      </c>
      <c r="D52" s="4" t="str">
        <f>VLOOKUP($C52,'CARACTERÍSTICAS VINHOS'!$C:$E,2,0)</f>
        <v>Encorpado</v>
      </c>
      <c r="E52" s="4" t="str">
        <f>VLOOKUP($C52,'CARACTERÍSTICAS VINHOS'!$C:$E,3,0)</f>
        <v>Taninos firmes, frutos negros, especiarias, acidez equilibrada</v>
      </c>
      <c r="F52" s="5" t="s">
        <v>40</v>
      </c>
      <c r="G52" s="4" t="str">
        <f>VLOOKUP($F52,'CARACTERÍSTICAS QUEIJOS'!$A:$D,2,0)</f>
        <v>Azul</v>
      </c>
      <c r="H52" s="4" t="str">
        <f>VLOOKUP($F52,'CARACTERÍSTICAS QUEIJOS'!$A:$D,3,0)</f>
        <v>Cremosa, esfarelante</v>
      </c>
      <c r="I52" s="4" t="str">
        <f>VLOOKUP($F52,'CARACTERÍSTICAS QUEIJOS'!$A:$D,4,0)</f>
        <v>Intenso, picante, salgado, aroma acentuado</v>
      </c>
      <c r="J52" s="7" t="str">
        <f t="shared" si="1"/>
        <v>Porto_Touriga Nacional_Gorgonzola</v>
      </c>
      <c r="K52" s="4" t="str">
        <f>VLOOKUP($J52,COMBINAÇÕES!$A:$K,10,0)</f>
        <v>Complementariedade</v>
      </c>
      <c r="L52" s="9" t="str">
        <f t="shared" si="2"/>
        <v>C</v>
      </c>
      <c r="M52" s="4" t="str">
        <f>VLOOKUP($J52,COMBINAÇÕES!$A:$K,11,0)</f>
        <v>Gorgonzola e Touriga Nacional se complementam pela intensidade e especiarias, criando uma harmonia robusta.</v>
      </c>
    </row>
    <row r="53" spans="1:13" s="3" customFormat="1" x14ac:dyDescent="0.25">
      <c r="A53" s="3" t="s">
        <v>137</v>
      </c>
      <c r="B53" s="5" t="s">
        <v>20</v>
      </c>
      <c r="C53" s="6" t="str">
        <f t="shared" si="3"/>
        <v>Porto_Touriga Nacional</v>
      </c>
      <c r="D53" s="4" t="str">
        <f>VLOOKUP($C53,'CARACTERÍSTICAS VINHOS'!$C:$E,2,0)</f>
        <v>Encorpado</v>
      </c>
      <c r="E53" s="4" t="str">
        <f>VLOOKUP($C53,'CARACTERÍSTICAS VINHOS'!$C:$E,3,0)</f>
        <v>Taninos firmes, frutos negros, especiarias, acidez equilibrada</v>
      </c>
      <c r="F53" s="5" t="s">
        <v>49</v>
      </c>
      <c r="G53" s="4" t="str">
        <f>VLOOKUP($F53,'CARACTERÍSTICAS QUEIJOS'!$A:$D,2,0)</f>
        <v>Azul</v>
      </c>
      <c r="H53" s="4" t="str">
        <f>VLOOKUP($F53,'CARACTERÍSTICAS QUEIJOS'!$A:$D,3,0)</f>
        <v>Cremosa, esfarelante</v>
      </c>
      <c r="I53" s="4" t="str">
        <f>VLOOKUP($F53,'CARACTERÍSTICAS QUEIJOS'!$A:$D,4,0)</f>
        <v>Intenso, picante, salgado, aroma acentuado</v>
      </c>
      <c r="J53" s="7" t="str">
        <f t="shared" si="1"/>
        <v>Porto_Touriga Nacional_Roquefort</v>
      </c>
      <c r="K53" s="4" t="str">
        <f>VLOOKUP($J53,COMBINAÇÕES!$A:$K,10,0)</f>
        <v>Complementariedade</v>
      </c>
      <c r="L53" s="9" t="str">
        <f t="shared" si="2"/>
        <v>C</v>
      </c>
      <c r="M53" s="4" t="str">
        <f>VLOOKUP($J53,COMBINAÇÕES!$A:$K,11,0)</f>
        <v>Roquefort e Touriga Nacional harmonizam pela intensidade e complexidade dos sabores.</v>
      </c>
    </row>
    <row r="54" spans="1:13" x14ac:dyDescent="0.25">
      <c r="A54" s="3" t="s">
        <v>137</v>
      </c>
      <c r="B54" s="5" t="s">
        <v>21</v>
      </c>
      <c r="C54" s="6" t="str">
        <f t="shared" si="3"/>
        <v>Porto_Touriga Franca</v>
      </c>
      <c r="D54" s="4" t="str">
        <f>VLOOKUP($C54,'CARACTERÍSTICAS VINHOS'!$C:$E,2,0)</f>
        <v>Encorpado</v>
      </c>
      <c r="E54" s="4" t="str">
        <f>VLOOKUP($C54,'CARACTERÍSTICAS VINHOS'!$C:$E,3,0)</f>
        <v>Taninos firmes, frutos negros, especiarias, corpo robusto</v>
      </c>
      <c r="F54" s="5" t="s">
        <v>47</v>
      </c>
      <c r="G54" s="4" t="str">
        <f>VLOOKUP($F54,'CARACTERÍSTICAS QUEIJOS'!$A:$D,2,0)</f>
        <v>Macio</v>
      </c>
      <c r="H54" s="4" t="str">
        <f>VLOOKUP($F54,'CARACTERÍSTICAS QUEIJOS'!$A:$D,3,0)</f>
        <v>Cremosa, macia</v>
      </c>
      <c r="I54" s="4" t="str">
        <f>VLOOKUP($F54,'CARACTERÍSTICAS QUEIJOS'!$A:$D,4,0)</f>
        <v>Suave, levemente adocicado</v>
      </c>
      <c r="J54" s="7" t="str">
        <f t="shared" si="1"/>
        <v>Porto_Touriga Franca_Brie</v>
      </c>
      <c r="K54" s="4" t="str">
        <f>VLOOKUP($J54,COMBINAÇÕES!$A:$K,10,0)</f>
        <v>Complementariedade</v>
      </c>
      <c r="L54" s="9" t="str">
        <f t="shared" si="2"/>
        <v>C</v>
      </c>
      <c r="M54" s="4" t="str">
        <f>VLOOKUP($J54,COMBINAÇÕES!$A:$K,11,0)</f>
        <v>Brie e Touriga Franca combinam pela textura cremosa e o perfil robusto do vinho.</v>
      </c>
    </row>
    <row r="55" spans="1:13" x14ac:dyDescent="0.25">
      <c r="A55" s="3" t="s">
        <v>137</v>
      </c>
      <c r="B55" s="5" t="s">
        <v>21</v>
      </c>
      <c r="C55" s="6" t="str">
        <f t="shared" si="3"/>
        <v>Porto_Touriga Franca</v>
      </c>
      <c r="D55" s="4" t="str">
        <f>VLOOKUP($C55,'CARACTERÍSTICAS VINHOS'!$C:$E,2,0)</f>
        <v>Encorpado</v>
      </c>
      <c r="E55" s="4" t="str">
        <f>VLOOKUP($C55,'CARACTERÍSTICAS VINHOS'!$C:$E,3,0)</f>
        <v>Taninos firmes, frutos negros, especiarias, corpo robusto</v>
      </c>
      <c r="F55" s="5" t="s">
        <v>46</v>
      </c>
      <c r="G55" s="4" t="str">
        <f>VLOOKUP($F55,'CARACTERÍSTICAS QUEIJOS'!$A:$D,2,0)</f>
        <v>Macio</v>
      </c>
      <c r="H55" s="4" t="str">
        <f>VLOOKUP($F55,'CARACTERÍSTICAS QUEIJOS'!$A:$D,3,0)</f>
        <v>Cremosa, macia</v>
      </c>
      <c r="I55" s="4" t="str">
        <f>VLOOKUP($F55,'CARACTERÍSTICAS QUEIJOS'!$A:$D,4,0)</f>
        <v>Suave, levemente adocicado</v>
      </c>
      <c r="J55" s="7" t="str">
        <f t="shared" si="1"/>
        <v>Porto_Touriga Franca_Camembert</v>
      </c>
      <c r="K55" s="4" t="str">
        <f>VLOOKUP($J55,COMBINAÇÕES!$A:$K,10,0)</f>
        <v>Complementariedade</v>
      </c>
      <c r="L55" s="9" t="str">
        <f t="shared" si="2"/>
        <v>C</v>
      </c>
      <c r="M55" s="4" t="str">
        <f>VLOOKUP($J55,COMBINAÇÕES!$A:$K,11,0)</f>
        <v>Camembert e Touriga Franca se complementam pela suavidade do queijo e a robustez do vinho.</v>
      </c>
    </row>
    <row r="56" spans="1:13" x14ac:dyDescent="0.25">
      <c r="A56" s="3" t="s">
        <v>137</v>
      </c>
      <c r="B56" s="5" t="s">
        <v>19</v>
      </c>
      <c r="C56" s="6" t="str">
        <f t="shared" si="3"/>
        <v>Porto_Tempranillo</v>
      </c>
      <c r="D56" s="4" t="str">
        <f>VLOOKUP($C56,'CARACTERÍSTICAS VINHOS'!$C:$E,2,0)</f>
        <v>Médio a Encorpado</v>
      </c>
      <c r="E56" s="4" t="str">
        <f>VLOOKUP($C56,'CARACTERÍSTICAS VINHOS'!$C:$E,3,0)</f>
        <v>Frutas vermelhas e negras, taninos maduros, acidez equilibrada</v>
      </c>
      <c r="F56" s="5" t="s">
        <v>47</v>
      </c>
      <c r="G56" s="4" t="str">
        <f>VLOOKUP($F56,'CARACTERÍSTICAS QUEIJOS'!$A:$D,2,0)</f>
        <v>Macio</v>
      </c>
      <c r="H56" s="4" t="str">
        <f>VLOOKUP($F56,'CARACTERÍSTICAS QUEIJOS'!$A:$D,3,0)</f>
        <v>Cremosa, macia</v>
      </c>
      <c r="I56" s="4" t="str">
        <f>VLOOKUP($F56,'CARACTERÍSTICAS QUEIJOS'!$A:$D,4,0)</f>
        <v>Suave, levemente adocicado</v>
      </c>
      <c r="J56" s="7" t="str">
        <f t="shared" si="1"/>
        <v>Porto_Tempranillo_Brie</v>
      </c>
      <c r="K56" s="4" t="str">
        <f>VLOOKUP($J56,COMBINAÇÕES!$A:$K,10,0)</f>
        <v>Complementariedade</v>
      </c>
      <c r="L56" s="9" t="str">
        <f t="shared" si="2"/>
        <v>C</v>
      </c>
      <c r="M56" s="4" t="str">
        <f>VLOOKUP($J56,COMBINAÇÕES!$A:$K,11,0)</f>
        <v>Brie e Tinta Roriz/Tempranillo harmonizam bem pela suavidade do queijo e o perfil equilibrado do vinho.</v>
      </c>
    </row>
    <row r="57" spans="1:13" x14ac:dyDescent="0.25">
      <c r="A57" s="3" t="s">
        <v>137</v>
      </c>
      <c r="B57" s="5" t="s">
        <v>19</v>
      </c>
      <c r="C57" s="6" t="str">
        <f t="shared" si="3"/>
        <v>Porto_Tempranillo</v>
      </c>
      <c r="D57" s="4" t="str">
        <f>VLOOKUP($C57,'CARACTERÍSTICAS VINHOS'!$C:$E,2,0)</f>
        <v>Médio a Encorpado</v>
      </c>
      <c r="E57" s="4" t="str">
        <f>VLOOKUP($C57,'CARACTERÍSTICAS VINHOS'!$C:$E,3,0)</f>
        <v>Frutas vermelhas e negras, taninos maduros, acidez equilibrada</v>
      </c>
      <c r="F57" s="5" t="s">
        <v>39</v>
      </c>
      <c r="G57" s="4" t="str">
        <f>VLOOKUP($F57,'CARACTERÍSTICAS QUEIJOS'!$A:$D,2,0)</f>
        <v>Semi-dura</v>
      </c>
      <c r="H57" s="4" t="str">
        <f>VLOOKUP($F57,'CARACTERÍSTICAS QUEIJOS'!$A:$D,3,0)</f>
        <v>Firme, macia</v>
      </c>
      <c r="I57" s="4" t="str">
        <f>VLOOKUP($F57,'CARACTERÍSTICAS QUEIJOS'!$A:$D,4,0)</f>
        <v>Leitoso, levemente salgado, aveludado</v>
      </c>
      <c r="J57" s="7" t="str">
        <f t="shared" si="1"/>
        <v>Porto_Tempranillo_Gouda</v>
      </c>
      <c r="K57" s="4" t="str">
        <f>VLOOKUP($J57,COMBINAÇÕES!$A:$K,10,0)</f>
        <v>Complementariedade</v>
      </c>
      <c r="L57" s="9" t="str">
        <f t="shared" si="2"/>
        <v>C</v>
      </c>
      <c r="M57" s="4" t="str">
        <f>VLOOKUP($J57,COMBINAÇÕES!$A:$K,11,0)</f>
        <v>Gouda e Tinta Roriz/Tempranillo se complementam com a textura e sabores ricos do queijo.</v>
      </c>
    </row>
    <row r="58" spans="1:13" x14ac:dyDescent="0.25">
      <c r="A58" s="3" t="s">
        <v>137</v>
      </c>
      <c r="B58" s="5" t="s">
        <v>22</v>
      </c>
      <c r="C58" s="6" t="str">
        <f t="shared" si="3"/>
        <v>Porto_Tinta Barroca</v>
      </c>
      <c r="D58" s="4" t="str">
        <f>VLOOKUP($C58,'CARACTERÍSTICAS VINHOS'!$C:$E,2,0)</f>
        <v>Encorpado</v>
      </c>
      <c r="E58" s="4" t="str">
        <f>VLOOKUP($C58,'CARACTERÍSTICAS VINHOS'!$C:$E,3,0)</f>
        <v>Taninos firmes, frutos negros, especiarias, corpo robusto</v>
      </c>
      <c r="F58" s="5" t="s">
        <v>40</v>
      </c>
      <c r="G58" s="4" t="str">
        <f>VLOOKUP($F58,'CARACTERÍSTICAS QUEIJOS'!$A:$D,2,0)</f>
        <v>Azul</v>
      </c>
      <c r="H58" s="4" t="str">
        <f>VLOOKUP($F58,'CARACTERÍSTICAS QUEIJOS'!$A:$D,3,0)</f>
        <v>Cremosa, esfarelante</v>
      </c>
      <c r="I58" s="4" t="str">
        <f>VLOOKUP($F58,'CARACTERÍSTICAS QUEIJOS'!$A:$D,4,0)</f>
        <v>Intenso, picante, salgado, aroma acentuado</v>
      </c>
      <c r="J58" s="7" t="str">
        <f t="shared" si="1"/>
        <v>Porto_Tinta Barroca_Gorgonzola</v>
      </c>
      <c r="K58" s="4" t="str">
        <f>VLOOKUP($J58,COMBINAÇÕES!$A:$K,10,0)</f>
        <v>Complementariedade</v>
      </c>
      <c r="L58" s="9" t="str">
        <f t="shared" si="2"/>
        <v>C</v>
      </c>
      <c r="M58" s="4" t="str">
        <f>VLOOKUP($J58,COMBINAÇÕES!$A:$K,11,0)</f>
        <v>Gorgonzola e Tinta Barroca oferecem uma combinação robusta e intensa de sabores.</v>
      </c>
    </row>
    <row r="59" spans="1:13" x14ac:dyDescent="0.25">
      <c r="A59" s="3" t="s">
        <v>137</v>
      </c>
      <c r="B59" s="5" t="s">
        <v>22</v>
      </c>
      <c r="C59" s="6" t="str">
        <f t="shared" si="3"/>
        <v>Porto_Tinta Barroca</v>
      </c>
      <c r="D59" s="4" t="str">
        <f>VLOOKUP($C59,'CARACTERÍSTICAS VINHOS'!$C:$E,2,0)</f>
        <v>Encorpado</v>
      </c>
      <c r="E59" s="4" t="str">
        <f>VLOOKUP($C59,'CARACTERÍSTICAS VINHOS'!$C:$E,3,0)</f>
        <v>Taninos firmes, frutos negros, especiarias, corpo robusto</v>
      </c>
      <c r="F59" s="5" t="s">
        <v>49</v>
      </c>
      <c r="G59" s="4" t="str">
        <f>VLOOKUP($F59,'CARACTERÍSTICAS QUEIJOS'!$A:$D,2,0)</f>
        <v>Azul</v>
      </c>
      <c r="H59" s="4" t="str">
        <f>VLOOKUP($F59,'CARACTERÍSTICAS QUEIJOS'!$A:$D,3,0)</f>
        <v>Cremosa, esfarelante</v>
      </c>
      <c r="I59" s="4" t="str">
        <f>VLOOKUP($F59,'CARACTERÍSTICAS QUEIJOS'!$A:$D,4,0)</f>
        <v>Intenso, picante, salgado, aroma acentuado</v>
      </c>
      <c r="J59" s="7" t="str">
        <f t="shared" si="1"/>
        <v>Porto_Tinta Barroca_Roquefort</v>
      </c>
      <c r="K59" s="4" t="str">
        <f>VLOOKUP($J59,COMBINAÇÕES!$A:$K,10,0)</f>
        <v>Complementariedade</v>
      </c>
      <c r="L59" s="9" t="str">
        <f t="shared" si="2"/>
        <v>C</v>
      </c>
      <c r="M59" s="4" t="str">
        <f>VLOOKUP($J59,COMBINAÇÕES!$A:$K,11,0)</f>
        <v>Roquefort e Tinta Barroca combinam pela intensidade e complexidade, criando uma harmonia robusta.</v>
      </c>
    </row>
    <row r="60" spans="1:13" x14ac:dyDescent="0.25">
      <c r="A60" s="3" t="s">
        <v>137</v>
      </c>
      <c r="B60" s="5" t="s">
        <v>23</v>
      </c>
      <c r="C60" s="6" t="str">
        <f t="shared" si="3"/>
        <v>Porto_Tinta Cão</v>
      </c>
      <c r="D60" s="4" t="str">
        <f>VLOOKUP($C60,'CARACTERÍSTICAS VINHOS'!$C:$E,2,0)</f>
        <v>Encorpado</v>
      </c>
      <c r="E60" s="4" t="str">
        <f>VLOOKUP($C60,'CARACTERÍSTICAS VINHOS'!$C:$E,3,0)</f>
        <v>Taninos firmes, frutos negros, especiarias, corpo robusto</v>
      </c>
      <c r="F60" s="5" t="s">
        <v>40</v>
      </c>
      <c r="G60" s="4" t="str">
        <f>VLOOKUP($F60,'CARACTERÍSTICAS QUEIJOS'!$A:$D,2,0)</f>
        <v>Azul</v>
      </c>
      <c r="H60" s="4" t="str">
        <f>VLOOKUP($F60,'CARACTERÍSTICAS QUEIJOS'!$A:$D,3,0)</f>
        <v>Cremosa, esfarelante</v>
      </c>
      <c r="I60" s="4" t="str">
        <f>VLOOKUP($F60,'CARACTERÍSTICAS QUEIJOS'!$A:$D,4,0)</f>
        <v>Intenso, picante, salgado, aroma acentuado</v>
      </c>
      <c r="J60" s="7" t="str">
        <f t="shared" si="1"/>
        <v>Porto_Tinta Cão_Gorgonzola</v>
      </c>
      <c r="K60" s="4" t="str">
        <f>VLOOKUP($J60,COMBINAÇÕES!$A:$K,10,0)</f>
        <v>Complementariedade</v>
      </c>
      <c r="L60" s="9" t="str">
        <f t="shared" si="2"/>
        <v>C</v>
      </c>
      <c r="M60" s="4" t="str">
        <f>VLOOKUP($J60,COMBINAÇÕES!$A:$K,11,0)</f>
        <v>Gorgonzola e Tinta Cão se harmonizam pela intensidade e complexidade dos sabores.</v>
      </c>
    </row>
    <row r="61" spans="1:13" x14ac:dyDescent="0.25">
      <c r="A61" s="3" t="s">
        <v>137</v>
      </c>
      <c r="B61" s="5" t="s">
        <v>23</v>
      </c>
      <c r="C61" s="6" t="str">
        <f t="shared" si="3"/>
        <v>Porto_Tinta Cão</v>
      </c>
      <c r="D61" s="4" t="str">
        <f>VLOOKUP($C61,'CARACTERÍSTICAS VINHOS'!$C:$E,2,0)</f>
        <v>Encorpado</v>
      </c>
      <c r="E61" s="4" t="str">
        <f>VLOOKUP($C61,'CARACTERÍSTICAS VINHOS'!$C:$E,3,0)</f>
        <v>Taninos firmes, frutos negros, especiarias, corpo robusto</v>
      </c>
      <c r="F61" s="5" t="s">
        <v>49</v>
      </c>
      <c r="G61" s="4" t="str">
        <f>VLOOKUP($F61,'CARACTERÍSTICAS QUEIJOS'!$A:$D,2,0)</f>
        <v>Azul</v>
      </c>
      <c r="H61" s="4" t="str">
        <f>VLOOKUP($F61,'CARACTERÍSTICAS QUEIJOS'!$A:$D,3,0)</f>
        <v>Cremosa, esfarelante</v>
      </c>
      <c r="I61" s="4" t="str">
        <f>VLOOKUP($F61,'CARACTERÍSTICAS QUEIJOS'!$A:$D,4,0)</f>
        <v>Intenso, picante, salgado, aroma acentuado</v>
      </c>
      <c r="J61" s="7" t="str">
        <f t="shared" si="1"/>
        <v>Porto_Tinta Cão_Roquefort</v>
      </c>
      <c r="K61" s="4" t="str">
        <f>VLOOKUP($J61,COMBINAÇÕES!$A:$K,10,0)</f>
        <v>Complementariedade</v>
      </c>
      <c r="L61" s="9" t="str">
        <f t="shared" si="2"/>
        <v>C</v>
      </c>
      <c r="M61" s="4" t="str">
        <f>VLOOKUP($J61,COMBINAÇÕES!$A:$K,11,0)</f>
        <v>Roquefort e Tinta Cão oferecem uma combinação intensa e complexa que se complementa.</v>
      </c>
    </row>
    <row r="62" spans="1:13" x14ac:dyDescent="0.25">
      <c r="A62" s="3" t="s">
        <v>137</v>
      </c>
      <c r="B62" s="5" t="s">
        <v>24</v>
      </c>
      <c r="C62" s="6" t="str">
        <f t="shared" si="3"/>
        <v>Porto_Sousão</v>
      </c>
      <c r="D62" s="4" t="str">
        <f>VLOOKUP($C62,'CARACTERÍSTICAS VINHOS'!$C:$E,2,0)</f>
        <v>Encorpado</v>
      </c>
      <c r="E62" s="4" t="str">
        <f>VLOOKUP($C62,'CARACTERÍSTICAS VINHOS'!$C:$E,3,0)</f>
        <v>Taninos firmes, frutos negros, especiarias, corpo robusto</v>
      </c>
      <c r="F62" s="5" t="s">
        <v>40</v>
      </c>
      <c r="G62" s="4" t="str">
        <f>VLOOKUP($F62,'CARACTERÍSTICAS QUEIJOS'!$A:$D,2,0)</f>
        <v>Azul</v>
      </c>
      <c r="H62" s="4" t="str">
        <f>VLOOKUP($F62,'CARACTERÍSTICAS QUEIJOS'!$A:$D,3,0)</f>
        <v>Cremosa, esfarelante</v>
      </c>
      <c r="I62" s="4" t="str">
        <f>VLOOKUP($F62,'CARACTERÍSTICAS QUEIJOS'!$A:$D,4,0)</f>
        <v>Intenso, picante, salgado, aroma acentuado</v>
      </c>
      <c r="J62" s="7" t="str">
        <f t="shared" si="1"/>
        <v>Porto_Sousão_Gorgonzola</v>
      </c>
      <c r="K62" s="4" t="str">
        <f>VLOOKUP($J62,COMBINAÇÕES!$A:$K,10,0)</f>
        <v>Complementariedade</v>
      </c>
      <c r="L62" s="9" t="str">
        <f t="shared" si="2"/>
        <v>C</v>
      </c>
      <c r="M62" s="4" t="str">
        <f>VLOOKUP($J62,COMBINAÇÕES!$A:$K,11,0)</f>
        <v>Gorgonzola e Sousão se harmonizam pela intensidade e complexidade de sabores.</v>
      </c>
    </row>
    <row r="63" spans="1:13" x14ac:dyDescent="0.25">
      <c r="A63" s="3" t="s">
        <v>137</v>
      </c>
      <c r="B63" s="5" t="s">
        <v>24</v>
      </c>
      <c r="C63" s="6" t="str">
        <f t="shared" si="3"/>
        <v>Porto_Sousão</v>
      </c>
      <c r="D63" s="4" t="str">
        <f>VLOOKUP($C63,'CARACTERÍSTICAS VINHOS'!$C:$E,2,0)</f>
        <v>Encorpado</v>
      </c>
      <c r="E63" s="4" t="str">
        <f>VLOOKUP($C63,'CARACTERÍSTICAS VINHOS'!$C:$E,3,0)</f>
        <v>Taninos firmes, frutos negros, especiarias, corpo robusto</v>
      </c>
      <c r="F63" s="5" t="s">
        <v>49</v>
      </c>
      <c r="G63" s="4" t="str">
        <f>VLOOKUP($F63,'CARACTERÍSTICAS QUEIJOS'!$A:$D,2,0)</f>
        <v>Azul</v>
      </c>
      <c r="H63" s="4" t="str">
        <f>VLOOKUP($F63,'CARACTERÍSTICAS QUEIJOS'!$A:$D,3,0)</f>
        <v>Cremosa, esfarelante</v>
      </c>
      <c r="I63" s="4" t="str">
        <f>VLOOKUP($F63,'CARACTERÍSTICAS QUEIJOS'!$A:$D,4,0)</f>
        <v>Intenso, picante, salgado, aroma acentuado</v>
      </c>
      <c r="J63" s="7" t="str">
        <f t="shared" si="1"/>
        <v>Porto_Sousão_Roquefort</v>
      </c>
      <c r="K63" s="4" t="str">
        <f>VLOOKUP($J63,COMBINAÇÕES!$A:$K,10,0)</f>
        <v>Complementariedade</v>
      </c>
      <c r="L63" s="9" t="str">
        <f t="shared" si="2"/>
        <v>C</v>
      </c>
      <c r="M63" s="4" t="str">
        <f>VLOOKUP($J63,COMBINAÇÕES!$A:$K,11,0)</f>
        <v>Roquefort e Sousão oferecem uma combinação robusta e complexa, equilibrando os sabores.</v>
      </c>
    </row>
    <row r="64" spans="1:13" x14ac:dyDescent="0.25">
      <c r="A64" s="3" t="s">
        <v>137</v>
      </c>
      <c r="B64" s="5" t="s">
        <v>25</v>
      </c>
      <c r="C64" s="6" t="str">
        <f t="shared" si="3"/>
        <v>Porto_Tinta Amarela</v>
      </c>
      <c r="D64" s="4" t="str">
        <f>VLOOKUP($C64,'CARACTERÍSTICAS VINHOS'!$C:$E,2,0)</f>
        <v>Encorpado</v>
      </c>
      <c r="E64" s="4" t="str">
        <f>VLOOKUP($C64,'CARACTERÍSTICAS VINHOS'!$C:$E,3,0)</f>
        <v>Taninos firmes, frutos negros, especiarias, corpo robusto</v>
      </c>
      <c r="F64" s="5" t="s">
        <v>47</v>
      </c>
      <c r="G64" s="4" t="str">
        <f>VLOOKUP($F64,'CARACTERÍSTICAS QUEIJOS'!$A:$D,2,0)</f>
        <v>Macio</v>
      </c>
      <c r="H64" s="4" t="str">
        <f>VLOOKUP($F64,'CARACTERÍSTICAS QUEIJOS'!$A:$D,3,0)</f>
        <v>Cremosa, macia</v>
      </c>
      <c r="I64" s="4" t="str">
        <f>VLOOKUP($F64,'CARACTERÍSTICAS QUEIJOS'!$A:$D,4,0)</f>
        <v>Suave, levemente adocicado</v>
      </c>
      <c r="J64" s="7" t="str">
        <f t="shared" si="1"/>
        <v>Porto_Tinta Amarela_Brie</v>
      </c>
      <c r="K64" s="4" t="str">
        <f>VLOOKUP($J64,COMBINAÇÕES!$A:$K,10,0)</f>
        <v>Complementariedade</v>
      </c>
      <c r="L64" s="9" t="str">
        <f t="shared" si="2"/>
        <v>C</v>
      </c>
      <c r="M64" s="4" t="str">
        <f>VLOOKUP($J64,COMBINAÇÕES!$A:$K,11,0)</f>
        <v>Brie e Tinta Amarela se combinam bem pela textura cremosa e o perfil robusto do vinho.</v>
      </c>
    </row>
    <row r="65" spans="1:13" x14ac:dyDescent="0.25">
      <c r="A65" s="3" t="s">
        <v>137</v>
      </c>
      <c r="B65" s="5" t="s">
        <v>25</v>
      </c>
      <c r="C65" s="6" t="str">
        <f t="shared" si="3"/>
        <v>Porto_Tinta Amarela</v>
      </c>
      <c r="D65" s="4" t="str">
        <f>VLOOKUP($C65,'CARACTERÍSTICAS VINHOS'!$C:$E,2,0)</f>
        <v>Encorpado</v>
      </c>
      <c r="E65" s="4" t="str">
        <f>VLOOKUP($C65,'CARACTERÍSTICAS VINHOS'!$C:$E,3,0)</f>
        <v>Taninos firmes, frutos negros, especiarias, corpo robusto</v>
      </c>
      <c r="F65" s="5" t="s">
        <v>39</v>
      </c>
      <c r="G65" s="4" t="str">
        <f>VLOOKUP($F65,'CARACTERÍSTICAS QUEIJOS'!$A:$D,2,0)</f>
        <v>Semi-dura</v>
      </c>
      <c r="H65" s="4" t="str">
        <f>VLOOKUP($F65,'CARACTERÍSTICAS QUEIJOS'!$A:$D,3,0)</f>
        <v>Firme, macia</v>
      </c>
      <c r="I65" s="4" t="str">
        <f>VLOOKUP($F65,'CARACTERÍSTICAS QUEIJOS'!$A:$D,4,0)</f>
        <v>Leitoso, levemente salgado, aveludado</v>
      </c>
      <c r="J65" s="7" t="str">
        <f t="shared" si="1"/>
        <v>Porto_Tinta Amarela_Gouda</v>
      </c>
      <c r="K65" s="4" t="str">
        <f>VLOOKUP($J65,COMBINAÇÕES!$A:$K,10,0)</f>
        <v>Complementariedade</v>
      </c>
      <c r="L65" s="9" t="str">
        <f t="shared" si="2"/>
        <v>C</v>
      </c>
      <c r="M65" s="4" t="str">
        <f>VLOOKUP($J65,COMBINAÇÕES!$A:$K,11,0)</f>
        <v>Gouda e Tinta Amarela se harmonizam com a textura e os sabores ricos e levemente salgados.</v>
      </c>
    </row>
    <row r="66" spans="1:13" x14ac:dyDescent="0.25">
      <c r="A66" s="3" t="s">
        <v>137</v>
      </c>
      <c r="B66" s="5" t="s">
        <v>26</v>
      </c>
      <c r="C66" s="6" t="str">
        <f t="shared" ref="C66:C97" si="4">CONCATENATE(A66,"_",B66)</f>
        <v>Porto_Viosinho</v>
      </c>
      <c r="D66" s="4" t="str">
        <f>VLOOKUP($C66,'CARACTERÍSTICAS VINHOS'!$C:$E,2,0)</f>
        <v>Médio</v>
      </c>
      <c r="E66" s="4" t="str">
        <f>VLOOKUP($C66,'CARACTERÍSTICAS VINHOS'!$C:$E,3,0)</f>
        <v>Frutos brancos, floral, acidez elevada</v>
      </c>
      <c r="F66" s="5" t="s">
        <v>80</v>
      </c>
      <c r="G66" s="4" t="str">
        <f>VLOOKUP($F66,'CARACTERÍSTICAS QUEIJOS'!$A:$D,2,0)</f>
        <v>Fresco</v>
      </c>
      <c r="H66" s="4" t="str">
        <f>VLOOKUP($F66,'CARACTERÍSTICAS QUEIJOS'!$A:$D,3,0)</f>
        <v>Cremoso, macio</v>
      </c>
      <c r="I66" s="4" t="str">
        <f>VLOOKUP($F66,'CARACTERÍSTICAS QUEIJOS'!$A:$D,4,0)</f>
        <v>Levemente ácido, caprino, fresco</v>
      </c>
      <c r="J66" s="7" t="str">
        <f t="shared" si="1"/>
        <v>Porto_Viosinho_Cabra</v>
      </c>
      <c r="K66" s="4" t="str">
        <f>VLOOKUP($J66,COMBINAÇÕES!$A:$K,10,0)</f>
        <v>Complementariedade</v>
      </c>
      <c r="L66" s="9" t="str">
        <f t="shared" si="2"/>
        <v>C</v>
      </c>
      <c r="M66" s="4" t="str">
        <f>VLOOKUP($J66,COMBINAÇÕES!$A:$K,11,0)</f>
        <v>Queijo de Cabra e Viosinho combinam pela leveza e frescor, realçando os sabores frutados e florais.</v>
      </c>
    </row>
    <row r="67" spans="1:13" x14ac:dyDescent="0.25">
      <c r="A67" s="3" t="s">
        <v>137</v>
      </c>
      <c r="B67" s="5" t="s">
        <v>27</v>
      </c>
      <c r="C67" s="6" t="str">
        <f t="shared" si="4"/>
        <v>Porto_Malvasia Fina</v>
      </c>
      <c r="D67" s="4" t="str">
        <f>VLOOKUP($C67,'CARACTERÍSTICAS VINHOS'!$C:$E,2,0)</f>
        <v>Médio</v>
      </c>
      <c r="E67" s="4" t="str">
        <f>VLOOKUP($C67,'CARACTERÍSTICAS VINHOS'!$C:$E,3,0)</f>
        <v>Frutos brancos, floral, acidez elevada</v>
      </c>
      <c r="F67" s="5" t="s">
        <v>80</v>
      </c>
      <c r="G67" s="4" t="str">
        <f>VLOOKUP($F67,'CARACTERÍSTICAS QUEIJOS'!$A:$D,2,0)</f>
        <v>Fresco</v>
      </c>
      <c r="H67" s="4" t="str">
        <f>VLOOKUP($F67,'CARACTERÍSTICAS QUEIJOS'!$A:$D,3,0)</f>
        <v>Cremoso, macio</v>
      </c>
      <c r="I67" s="4" t="str">
        <f>VLOOKUP($F67,'CARACTERÍSTICAS QUEIJOS'!$A:$D,4,0)</f>
        <v>Levemente ácido, caprino, fresco</v>
      </c>
      <c r="J67" s="7" t="str">
        <f t="shared" ref="J67:J102" si="5">CONCATENATE($A67,"_",$B67,"_",F67)</f>
        <v>Porto_Malvasia Fina_Cabra</v>
      </c>
      <c r="K67" s="4" t="str">
        <f>VLOOKUP($J67,COMBINAÇÕES!$A:$K,10,0)</f>
        <v>Complementariedade</v>
      </c>
      <c r="L67" s="9" t="str">
        <f t="shared" ref="L67:L102" si="6">IF($K67="Contraste","Cr","C")</f>
        <v>C</v>
      </c>
      <c r="M67" s="4" t="str">
        <f>VLOOKUP($J67,COMBINAÇÕES!$A:$K,11,0)</f>
        <v>Cabra e Malvasia Fina harmonizam pela frescura e leveza, complementando os sabores florais e frutados.</v>
      </c>
    </row>
    <row r="68" spans="1:13" x14ac:dyDescent="0.25">
      <c r="A68" s="3" t="s">
        <v>137</v>
      </c>
      <c r="B68" s="5" t="s">
        <v>28</v>
      </c>
      <c r="C68" s="6" t="str">
        <f t="shared" si="4"/>
        <v>Porto_Gouveio</v>
      </c>
      <c r="D68" s="4" t="str">
        <f>VLOOKUP($C68,'CARACTERÍSTICAS VINHOS'!$C:$E,2,0)</f>
        <v>Médio</v>
      </c>
      <c r="E68" s="4" t="str">
        <f>VLOOKUP($C68,'CARACTERÍSTICAS VINHOS'!$C:$E,3,0)</f>
        <v>Frutos brancos, mineralidade, acidez elevada</v>
      </c>
      <c r="F68" s="5" t="s">
        <v>80</v>
      </c>
      <c r="G68" s="4" t="str">
        <f>VLOOKUP($F68,'CARACTERÍSTICAS QUEIJOS'!$A:$D,2,0)</f>
        <v>Fresco</v>
      </c>
      <c r="H68" s="4" t="str">
        <f>VLOOKUP($F68,'CARACTERÍSTICAS QUEIJOS'!$A:$D,3,0)</f>
        <v>Cremoso, macio</v>
      </c>
      <c r="I68" s="4" t="str">
        <f>VLOOKUP($F68,'CARACTERÍSTICAS QUEIJOS'!$A:$D,4,0)</f>
        <v>Levemente ácido, caprino, fresco</v>
      </c>
      <c r="J68" s="7" t="str">
        <f t="shared" si="5"/>
        <v>Porto_Gouveio_Cabra</v>
      </c>
      <c r="K68" s="4" t="str">
        <f>VLOOKUP($J68,COMBINAÇÕES!$A:$K,10,0)</f>
        <v>Complementariedade</v>
      </c>
      <c r="L68" s="9" t="str">
        <f t="shared" si="6"/>
        <v>C</v>
      </c>
      <c r="M68" s="4" t="str">
        <f>VLOOKUP($J68,COMBINAÇÕES!$A:$K,11,0)</f>
        <v>Cabra e Gouveio se complementam pela textura cremosa e os sabores frescos e minerais.</v>
      </c>
    </row>
    <row r="69" spans="1:13" x14ac:dyDescent="0.25">
      <c r="A69" s="3" t="s">
        <v>29</v>
      </c>
      <c r="B69" s="5" t="s">
        <v>11</v>
      </c>
      <c r="C69" s="6" t="str">
        <f t="shared" si="4"/>
        <v>Branco_Chardonnay</v>
      </c>
      <c r="D69" s="4" t="str">
        <f>VLOOKUP($C69,'CARACTERÍSTICAS VINHOS'!$C:$E,2,0)</f>
        <v>Corpo Médio</v>
      </c>
      <c r="E69" s="4" t="str">
        <f>VLOOKUP($C69,'CARACTERÍSTICAS VINHOS'!$C:$E,3,0)</f>
        <v>Frutado, amanteigado, complexo, cítrico</v>
      </c>
      <c r="F69" s="5" t="s">
        <v>38</v>
      </c>
      <c r="G69" s="4" t="str">
        <f>VLOOKUP($F69,'CARACTERÍSTICAS QUEIJOS'!$A:$D,2,0)</f>
        <v>Azul</v>
      </c>
      <c r="H69" s="4" t="str">
        <f>VLOOKUP($F69,'CARACTERÍSTICAS QUEIJOS'!$A:$D,3,0)</f>
        <v>Cremosa, esfarelante</v>
      </c>
      <c r="I69" s="4" t="str">
        <f>VLOOKUP($F69,'CARACTERÍSTICAS QUEIJOS'!$A:$D,4,0)</f>
        <v>Intenso, salgado, picante, veias azuis</v>
      </c>
      <c r="J69" s="7" t="str">
        <f t="shared" si="5"/>
        <v>Branco_Chardonnay_Azul</v>
      </c>
      <c r="K69" s="4" t="str">
        <f>VLOOKUP($J69,COMBINAÇÕES!$A:$K,10,0)</f>
        <v>Complementariedade</v>
      </c>
      <c r="L69" s="9" t="str">
        <f t="shared" si="6"/>
        <v>C</v>
      </c>
      <c r="M69" s="4" t="str">
        <f>VLOOKUP($J69,COMBINAÇÕES!$A:$K,11,0)</f>
        <v>O queijo azul realça os sabores complexos e amanteigados do Chardonnay.</v>
      </c>
    </row>
    <row r="70" spans="1:13" x14ac:dyDescent="0.25">
      <c r="A70" s="3" t="s">
        <v>29</v>
      </c>
      <c r="B70" s="5" t="s">
        <v>11</v>
      </c>
      <c r="C70" s="6" t="str">
        <f t="shared" si="4"/>
        <v>Branco_Chardonnay</v>
      </c>
      <c r="D70" s="4" t="str">
        <f>VLOOKUP($C70,'CARACTERÍSTICAS VINHOS'!$C:$E,2,0)</f>
        <v>Corpo Médio</v>
      </c>
      <c r="E70" s="4" t="str">
        <f>VLOOKUP($C70,'CARACTERÍSTICAS VINHOS'!$C:$E,3,0)</f>
        <v>Frutado, amanteigado, complexo, cítrico</v>
      </c>
      <c r="F70" s="5" t="s">
        <v>39</v>
      </c>
      <c r="G70" s="4" t="str">
        <f>VLOOKUP($F70,'CARACTERÍSTICAS QUEIJOS'!$A:$D,2,0)</f>
        <v>Semi-dura</v>
      </c>
      <c r="H70" s="4" t="str">
        <f>VLOOKUP($F70,'CARACTERÍSTICAS QUEIJOS'!$A:$D,3,0)</f>
        <v>Firme, macia</v>
      </c>
      <c r="I70" s="4" t="str">
        <f>VLOOKUP($F70,'CARACTERÍSTICAS QUEIJOS'!$A:$D,4,0)</f>
        <v>Leitoso, levemente salgado, aveludado</v>
      </c>
      <c r="J70" s="7" t="str">
        <f t="shared" si="5"/>
        <v>Branco_Chardonnay_Gouda</v>
      </c>
      <c r="K70" s="4" t="str">
        <f>VLOOKUP($J70,COMBINAÇÕES!$A:$K,10,0)</f>
        <v>Complementariedade</v>
      </c>
      <c r="L70" s="9" t="str">
        <f t="shared" si="6"/>
        <v>C</v>
      </c>
      <c r="M70" s="4" t="str">
        <f>VLOOKUP($J70,COMBINAÇÕES!$A:$K,11,0)</f>
        <v>Gouda combina com Chardonnay por seu perfil suave e textura macia.</v>
      </c>
    </row>
    <row r="71" spans="1:13" x14ac:dyDescent="0.25">
      <c r="A71" s="3" t="s">
        <v>29</v>
      </c>
      <c r="B71" s="5" t="s">
        <v>11</v>
      </c>
      <c r="C71" s="6" t="str">
        <f t="shared" si="4"/>
        <v>Branco_Chardonnay</v>
      </c>
      <c r="D71" s="4" t="str">
        <f>VLOOKUP($C71,'CARACTERÍSTICAS VINHOS'!$C:$E,2,0)</f>
        <v>Corpo Médio</v>
      </c>
      <c r="E71" s="4" t="str">
        <f>VLOOKUP($C71,'CARACTERÍSTICAS VINHOS'!$C:$E,3,0)</f>
        <v>Frutado, amanteigado, complexo, cítrico</v>
      </c>
      <c r="F71" s="5" t="s">
        <v>81</v>
      </c>
      <c r="G71" s="4" t="str">
        <f>VLOOKUP($F71,'CARACTERÍSTICAS QUEIJOS'!$A:$D,2,0)</f>
        <v>Duro</v>
      </c>
      <c r="H71" s="4" t="str">
        <f>VLOOKUP($F71,'CARACTERÍSTICAS QUEIJOS'!$A:$D,3,0)</f>
        <v>Granulada, dura</v>
      </c>
      <c r="I71" s="4" t="str">
        <f>VLOOKUP($F71,'CARACTERÍSTICAS QUEIJOS'!$A:$D,4,0)</f>
        <v>Intenso, frutado, levemente picante</v>
      </c>
      <c r="J71" s="7" t="str">
        <f t="shared" si="5"/>
        <v>Branco_Chardonnay_Comté</v>
      </c>
      <c r="K71" s="4" t="str">
        <f>VLOOKUP($J71,COMBINAÇÕES!$A:$K,10,0)</f>
        <v>Complementariedade</v>
      </c>
      <c r="L71" s="9" t="str">
        <f t="shared" si="6"/>
        <v>C</v>
      </c>
      <c r="M71" s="4" t="str">
        <f>VLOOKUP($J71,COMBINAÇÕES!$A:$K,11,0)</f>
        <v>Comté harmoniza com o Chardonnay devido à textura e complexidade de sabores.</v>
      </c>
    </row>
    <row r="72" spans="1:13" x14ac:dyDescent="0.25">
      <c r="A72" s="3" t="s">
        <v>29</v>
      </c>
      <c r="B72" s="5" t="s">
        <v>11</v>
      </c>
      <c r="C72" s="6" t="str">
        <f t="shared" si="4"/>
        <v>Branco_Chardonnay</v>
      </c>
      <c r="D72" s="4" t="str">
        <f>VLOOKUP($C72,'CARACTERÍSTICAS VINHOS'!$C:$E,2,0)</f>
        <v>Corpo Médio</v>
      </c>
      <c r="E72" s="4" t="str">
        <f>VLOOKUP($C72,'CARACTERÍSTICAS VINHOS'!$C:$E,3,0)</f>
        <v>Frutado, amanteigado, complexo, cítrico</v>
      </c>
      <c r="F72" s="5" t="s">
        <v>82</v>
      </c>
      <c r="G72" s="4" t="str">
        <f>VLOOKUP($F72,'CARACTERÍSTICAS QUEIJOS'!$A:$D,2,0)</f>
        <v>Duro</v>
      </c>
      <c r="H72" s="4" t="str">
        <f>VLOOKUP($F72,'CARACTERÍSTICAS QUEIJOS'!$A:$D,3,0)</f>
        <v>Quebradiça</v>
      </c>
      <c r="I72" s="4" t="str">
        <f>VLOOKUP($F72,'CARACTERÍSTICAS QUEIJOS'!$A:$D,4,0)</f>
        <v>Intenso, salgado, aveludado, nozes</v>
      </c>
      <c r="J72" s="7" t="str">
        <f t="shared" si="5"/>
        <v>Branco_Chardonnay_Manchego</v>
      </c>
      <c r="K72" s="4" t="str">
        <f>VLOOKUP($J72,COMBINAÇÕES!$A:$K,10,0)</f>
        <v>Complementariedade</v>
      </c>
      <c r="L72" s="9" t="str">
        <f t="shared" si="6"/>
        <v>C</v>
      </c>
      <c r="M72" s="4" t="str">
        <f>VLOOKUP($J72,COMBINAÇÕES!$A:$K,11,0)</f>
        <v>Manchego e Chardonnay se complementam pela riqueza e intensidade de sabores.</v>
      </c>
    </row>
    <row r="73" spans="1:13" x14ac:dyDescent="0.25">
      <c r="A73" s="3" t="s">
        <v>29</v>
      </c>
      <c r="B73" s="5" t="s">
        <v>12</v>
      </c>
      <c r="C73" s="6" t="str">
        <f t="shared" si="4"/>
        <v>Branco_Sauvignon Blanc</v>
      </c>
      <c r="D73" s="4" t="str">
        <f>VLOOKUP($C73,'CARACTERÍSTICAS VINHOS'!$C:$E,2,0)</f>
        <v>Leve</v>
      </c>
      <c r="E73" s="4" t="str">
        <f>VLOOKUP($C73,'CARACTERÍSTICAS VINHOS'!$C:$E,3,0)</f>
        <v>Cítrico, herbáceo, mineral, refrescante</v>
      </c>
      <c r="F73" s="5" t="s">
        <v>79</v>
      </c>
      <c r="G73" s="4" t="str">
        <f>VLOOKUP($F73,'CARACTERÍSTICAS QUEIJOS'!$A:$D,2,0)</f>
        <v>Fresco</v>
      </c>
      <c r="H73" s="4" t="str">
        <f>VLOOKUP($F73,'CARACTERÍSTICAS QUEIJOS'!$A:$D,3,0)</f>
        <v>Macia, esfarelante</v>
      </c>
      <c r="I73" s="4" t="str">
        <f>VLOOKUP($F73,'CARACTERÍSTICAS QUEIJOS'!$A:$D,4,0)</f>
        <v>Salgado, levemente ácido, cremoso</v>
      </c>
      <c r="J73" s="7" t="str">
        <f t="shared" si="5"/>
        <v>Branco_Sauvignon Blanc_Feta</v>
      </c>
      <c r="K73" s="4" t="str">
        <f>VLOOKUP($J73,COMBINAÇÕES!$A:$K,10,0)</f>
        <v>Complementariedade</v>
      </c>
      <c r="L73" s="9" t="str">
        <f t="shared" si="6"/>
        <v>C</v>
      </c>
      <c r="M73" s="4" t="str">
        <f>VLOOKUP($J73,COMBINAÇÕES!$A:$K,11,0)</f>
        <v>Feta realça as notas cítricas e herbáceas do Sauvignon Blanc.</v>
      </c>
    </row>
    <row r="74" spans="1:13" x14ac:dyDescent="0.25">
      <c r="A74" s="3" t="s">
        <v>29</v>
      </c>
      <c r="B74" s="5" t="s">
        <v>12</v>
      </c>
      <c r="C74" s="6" t="str">
        <f t="shared" si="4"/>
        <v>Branco_Sauvignon Blanc</v>
      </c>
      <c r="D74" s="4" t="str">
        <f>VLOOKUP($C74,'CARACTERÍSTICAS VINHOS'!$C:$E,2,0)</f>
        <v>Leve</v>
      </c>
      <c r="E74" s="4" t="str">
        <f>VLOOKUP($C74,'CARACTERÍSTICAS VINHOS'!$C:$E,3,0)</f>
        <v>Cítrico, herbáceo, mineral, refrescante</v>
      </c>
      <c r="F74" s="5" t="s">
        <v>80</v>
      </c>
      <c r="G74" s="4" t="str">
        <f>VLOOKUP($F74,'CARACTERÍSTICAS QUEIJOS'!$A:$D,2,0)</f>
        <v>Fresco</v>
      </c>
      <c r="H74" s="4" t="str">
        <f>VLOOKUP($F74,'CARACTERÍSTICAS QUEIJOS'!$A:$D,3,0)</f>
        <v>Cremoso, macio</v>
      </c>
      <c r="I74" s="4" t="str">
        <f>VLOOKUP($F74,'CARACTERÍSTICAS QUEIJOS'!$A:$D,4,0)</f>
        <v>Levemente ácido, caprino, fresco</v>
      </c>
      <c r="J74" s="7" t="str">
        <f t="shared" si="5"/>
        <v>Branco_Sauvignon Blanc_Cabra</v>
      </c>
      <c r="K74" s="4" t="str">
        <f>VLOOKUP($J74,COMBINAÇÕES!$A:$K,10,0)</f>
        <v>Complementariedade</v>
      </c>
      <c r="L74" s="9" t="str">
        <f t="shared" si="6"/>
        <v>C</v>
      </c>
      <c r="M74" s="4" t="str">
        <f>VLOOKUP($J74,COMBINAÇÕES!$A:$K,11,0)</f>
        <v>O Cabra combina com Sauvignon Blanc por sua textura e sabor fresco.</v>
      </c>
    </row>
    <row r="75" spans="1:13" x14ac:dyDescent="0.25">
      <c r="A75" s="3" t="s">
        <v>29</v>
      </c>
      <c r="B75" s="5" t="s">
        <v>13</v>
      </c>
      <c r="C75" s="6" t="str">
        <f t="shared" si="4"/>
        <v>Branco_Riesling</v>
      </c>
      <c r="D75" s="4" t="str">
        <f>VLOOKUP($C75,'CARACTERÍSTICAS VINHOS'!$C:$E,2,0)</f>
        <v>Leve a Médio</v>
      </c>
      <c r="E75" s="4" t="str">
        <f>VLOOKUP($C75,'CARACTERÍSTICAS VINHOS'!$C:$E,3,0)</f>
        <v>Floral, frutado, mineral, versátil</v>
      </c>
      <c r="F75" s="5" t="s">
        <v>80</v>
      </c>
      <c r="G75" s="4" t="str">
        <f>VLOOKUP($F75,'CARACTERÍSTICAS QUEIJOS'!$A:$D,2,0)</f>
        <v>Fresco</v>
      </c>
      <c r="H75" s="4" t="str">
        <f>VLOOKUP($F75,'CARACTERÍSTICAS QUEIJOS'!$A:$D,3,0)</f>
        <v>Cremoso, macio</v>
      </c>
      <c r="I75" s="4" t="str">
        <f>VLOOKUP($F75,'CARACTERÍSTICAS QUEIJOS'!$A:$D,4,0)</f>
        <v>Levemente ácido, caprino, fresco</v>
      </c>
      <c r="J75" s="7" t="str">
        <f t="shared" si="5"/>
        <v>Branco_Riesling_Cabra</v>
      </c>
      <c r="K75" s="4" t="str">
        <f>VLOOKUP($J75,COMBINAÇÕES!$A:$K,10,0)</f>
        <v>Complementariedade</v>
      </c>
      <c r="L75" s="9" t="str">
        <f t="shared" si="6"/>
        <v>C</v>
      </c>
      <c r="M75" s="4" t="str">
        <f>VLOOKUP($J75,COMBINAÇÕES!$A:$K,11,0)</f>
        <v>Cabra e Riesling harmonizam devido à leveza e à acidez que ambos oferecem.</v>
      </c>
    </row>
    <row r="76" spans="1:13" x14ac:dyDescent="0.25">
      <c r="A76" s="3" t="s">
        <v>29</v>
      </c>
      <c r="B76" s="5" t="s">
        <v>13</v>
      </c>
      <c r="C76" s="6" t="str">
        <f t="shared" si="4"/>
        <v>Branco_Riesling</v>
      </c>
      <c r="D76" s="4" t="str">
        <f>VLOOKUP($C76,'CARACTERÍSTICAS VINHOS'!$C:$E,2,0)</f>
        <v>Leve a Médio</v>
      </c>
      <c r="E76" s="4" t="str">
        <f>VLOOKUP($C76,'CARACTERÍSTICAS VINHOS'!$C:$E,3,0)</f>
        <v>Floral, frutado, mineral, versátil</v>
      </c>
      <c r="F76" s="5" t="s">
        <v>79</v>
      </c>
      <c r="G76" s="4" t="str">
        <f>VLOOKUP($F76,'CARACTERÍSTICAS QUEIJOS'!$A:$D,2,0)</f>
        <v>Fresco</v>
      </c>
      <c r="H76" s="4" t="str">
        <f>VLOOKUP($F76,'CARACTERÍSTICAS QUEIJOS'!$A:$D,3,0)</f>
        <v>Macia, esfarelante</v>
      </c>
      <c r="I76" s="4" t="str">
        <f>VLOOKUP($F76,'CARACTERÍSTICAS QUEIJOS'!$A:$D,4,0)</f>
        <v>Salgado, levemente ácido, cremoso</v>
      </c>
      <c r="J76" s="7" t="str">
        <f t="shared" si="5"/>
        <v>Branco_Riesling_Feta</v>
      </c>
      <c r="K76" s="4" t="str">
        <f>VLOOKUP($J76,COMBINAÇÕES!$A:$K,10,0)</f>
        <v>Complementariedade</v>
      </c>
      <c r="L76" s="9" t="str">
        <f t="shared" si="6"/>
        <v>C</v>
      </c>
      <c r="M76" s="4" t="str">
        <f>VLOOKUP($J76,COMBINAÇÕES!$A:$K,11,0)</f>
        <v>Feta e Riesling combinam com suas texturas e sabores leves e frutados.</v>
      </c>
    </row>
    <row r="77" spans="1:13" x14ac:dyDescent="0.25">
      <c r="A77" s="3" t="s">
        <v>29</v>
      </c>
      <c r="B77" s="5" t="s">
        <v>13</v>
      </c>
      <c r="C77" s="6" t="str">
        <f t="shared" si="4"/>
        <v>Branco_Riesling</v>
      </c>
      <c r="D77" s="4" t="str">
        <f>VLOOKUP($C77,'CARACTERÍSTICAS VINHOS'!$C:$E,2,0)</f>
        <v>Leve a Médio</v>
      </c>
      <c r="E77" s="4" t="str">
        <f>VLOOKUP($C77,'CARACTERÍSTICAS VINHOS'!$C:$E,3,0)</f>
        <v>Floral, frutado, mineral, versátil</v>
      </c>
      <c r="F77" s="5" t="s">
        <v>80</v>
      </c>
      <c r="G77" s="4" t="str">
        <f>VLOOKUP($F77,'CARACTERÍSTICAS QUEIJOS'!$A:$D,2,0)</f>
        <v>Fresco</v>
      </c>
      <c r="H77" s="4" t="str">
        <f>VLOOKUP($F77,'CARACTERÍSTICAS QUEIJOS'!$A:$D,3,0)</f>
        <v>Cremoso, macio</v>
      </c>
      <c r="I77" s="4" t="str">
        <f>VLOOKUP($F77,'CARACTERÍSTICAS QUEIJOS'!$A:$D,4,0)</f>
        <v>Levemente ácido, caprino, fresco</v>
      </c>
      <c r="J77" s="7" t="str">
        <f t="shared" si="5"/>
        <v>Branco_Riesling_Cabra</v>
      </c>
      <c r="K77" s="4" t="str">
        <f>VLOOKUP($J77,COMBINAÇÕES!$A:$K,10,0)</f>
        <v>Complementariedade</v>
      </c>
      <c r="L77" s="9" t="str">
        <f t="shared" si="6"/>
        <v>C</v>
      </c>
      <c r="M77" s="4" t="str">
        <f>VLOOKUP($J77,COMBINAÇÕES!$A:$K,11,0)</f>
        <v>Cabra e Riesling harmonizam devido à leveza e à acidez que ambos oferecem.</v>
      </c>
    </row>
    <row r="78" spans="1:13" x14ac:dyDescent="0.25">
      <c r="A78" s="3" t="s">
        <v>29</v>
      </c>
      <c r="B78" s="10" t="s">
        <v>14</v>
      </c>
      <c r="C78" s="6" t="str">
        <f t="shared" si="4"/>
        <v>Branco_Pinot Grigio</v>
      </c>
      <c r="D78" s="4" t="str">
        <f>VLOOKUP($C78,'CARACTERÍSTICAS VINHOS'!$C:$E,2,0)</f>
        <v>Leve</v>
      </c>
      <c r="E78" s="4" t="str">
        <f>VLOOKUP($C78,'CARACTERÍSTICAS VINHOS'!$C:$E,3,0)</f>
        <v>Frutado, floral, leve, mineral</v>
      </c>
      <c r="F78" s="5" t="s">
        <v>83</v>
      </c>
      <c r="G78" s="4" t="str">
        <f>VLOOKUP($F78,'CARACTERÍSTICAS QUEIJOS'!$A:$D,2,0)</f>
        <v>Fresco</v>
      </c>
      <c r="H78" s="4" t="str">
        <f>VLOOKUP($F78,'CARACTERÍSTICAS QUEIJOS'!$A:$D,3,0)</f>
        <v>Elástica, macia</v>
      </c>
      <c r="I78" s="4" t="str">
        <f>VLOOKUP($F78,'CARACTERÍSTICAS QUEIJOS'!$A:$D,4,0)</f>
        <v>Suave, lácteo, levemente salgado</v>
      </c>
      <c r="J78" s="7" t="str">
        <f t="shared" si="5"/>
        <v>Branco_Pinot Grigio_Mozzarella</v>
      </c>
      <c r="K78" s="4" t="str">
        <f>VLOOKUP($J78,COMBINAÇÕES!$A:$K,10,0)</f>
        <v>Complementariedade</v>
      </c>
      <c r="L78" s="9" t="str">
        <f t="shared" si="6"/>
        <v>C</v>
      </c>
      <c r="M78" s="4" t="str">
        <f>VLOOKUP($J78,COMBINAÇÕES!$A:$K,11,0)</f>
        <v>Mozzarella e Pinot Grigio se harmonizam por suas características leves e frescas.</v>
      </c>
    </row>
    <row r="79" spans="1:13" x14ac:dyDescent="0.25">
      <c r="A79" s="3" t="s">
        <v>29</v>
      </c>
      <c r="B79" s="10" t="s">
        <v>14</v>
      </c>
      <c r="C79" s="6" t="str">
        <f t="shared" si="4"/>
        <v>Branco_Pinot Grigio</v>
      </c>
      <c r="D79" s="4" t="str">
        <f>VLOOKUP($C79,'CARACTERÍSTICAS VINHOS'!$C:$E,2,0)</f>
        <v>Leve</v>
      </c>
      <c r="E79" s="4" t="str">
        <f>VLOOKUP($C79,'CARACTERÍSTICAS VINHOS'!$C:$E,3,0)</f>
        <v>Frutado, floral, leve, mineral</v>
      </c>
      <c r="F79" s="5" t="s">
        <v>84</v>
      </c>
      <c r="G79" s="4" t="str">
        <f>VLOOKUP($F79,'CARACTERÍSTICAS QUEIJOS'!$A:$D,2,0)</f>
        <v>Fresco</v>
      </c>
      <c r="H79" s="4" t="str">
        <f>VLOOKUP($F79,'CARACTERÍSTICAS QUEIJOS'!$A:$D,3,0)</f>
        <v>Macia, granulosa</v>
      </c>
      <c r="I79" s="4" t="str">
        <f>VLOOKUP($F79,'CARACTERÍSTICAS QUEIJOS'!$A:$D,4,0)</f>
        <v>Suave, levemente doce, fresca</v>
      </c>
      <c r="J79" s="7" t="str">
        <f t="shared" si="5"/>
        <v>Branco_Pinot Grigio_Ricota</v>
      </c>
      <c r="K79" s="4" t="str">
        <f>VLOOKUP($J79,COMBINAÇÕES!$A:$K,10,0)</f>
        <v>Complementariedade</v>
      </c>
      <c r="L79" s="9" t="str">
        <f t="shared" si="6"/>
        <v>C</v>
      </c>
      <c r="M79" s="4" t="str">
        <f>VLOOKUP($J79,COMBINAÇÕES!$A:$K,11,0)</f>
        <v>Ricota e Pinot Grigio complementam-se pela textura suave e sabor leve.</v>
      </c>
    </row>
    <row r="80" spans="1:13" x14ac:dyDescent="0.25">
      <c r="A80" s="3" t="s">
        <v>29</v>
      </c>
      <c r="B80" s="5" t="s">
        <v>14</v>
      </c>
      <c r="C80" s="6" t="str">
        <f t="shared" si="4"/>
        <v>Branco_Pinot Grigio</v>
      </c>
      <c r="D80" s="4" t="str">
        <f>VLOOKUP($C80,'CARACTERÍSTICAS VINHOS'!$C:$E,2,0)</f>
        <v>Leve</v>
      </c>
      <c r="E80" s="4" t="str">
        <f>VLOOKUP($C80,'CARACTERÍSTICAS VINHOS'!$C:$E,3,0)</f>
        <v>Frutado, floral, leve, mineral</v>
      </c>
      <c r="F80" s="5" t="s">
        <v>46</v>
      </c>
      <c r="G80" s="4" t="str">
        <f>VLOOKUP($F80,'CARACTERÍSTICAS QUEIJOS'!$A:$D,2,0)</f>
        <v>Macio</v>
      </c>
      <c r="H80" s="4" t="str">
        <f>VLOOKUP($F80,'CARACTERÍSTICAS QUEIJOS'!$A:$D,3,0)</f>
        <v>Cremosa, macia</v>
      </c>
      <c r="I80" s="4" t="str">
        <f>VLOOKUP($F80,'CARACTERÍSTICAS QUEIJOS'!$A:$D,4,0)</f>
        <v>Suave, levemente adocicado</v>
      </c>
      <c r="J80" s="7" t="str">
        <f t="shared" si="5"/>
        <v>Branco_Pinot Grigio_Camembert</v>
      </c>
      <c r="K80" s="4" t="str">
        <f>VLOOKUP($J80,COMBINAÇÕES!$A:$K,10,0)</f>
        <v>Complementariedade</v>
      </c>
      <c r="L80" s="9" t="str">
        <f t="shared" si="6"/>
        <v>C</v>
      </c>
      <c r="M80" s="4" t="str">
        <f>VLOOKUP($J80,COMBINAÇÕES!$A:$K,11,0)</f>
        <v>Camembert e Pinot Grigio combinam devido à textura cremosa e sabores delicados.</v>
      </c>
    </row>
    <row r="81" spans="1:13" x14ac:dyDescent="0.25">
      <c r="A81" s="3" t="s">
        <v>29</v>
      </c>
      <c r="B81" s="5" t="s">
        <v>14</v>
      </c>
      <c r="C81" s="6" t="str">
        <f t="shared" si="4"/>
        <v>Branco_Pinot Grigio</v>
      </c>
      <c r="D81" s="4" t="str">
        <f>VLOOKUP($C81,'CARACTERÍSTICAS VINHOS'!$C:$E,2,0)</f>
        <v>Leve</v>
      </c>
      <c r="E81" s="4" t="str">
        <f>VLOOKUP($C81,'CARACTERÍSTICAS VINHOS'!$C:$E,3,0)</f>
        <v>Frutado, floral, leve, mineral</v>
      </c>
      <c r="F81" s="5" t="s">
        <v>47</v>
      </c>
      <c r="G81" s="4" t="str">
        <f>VLOOKUP($F81,'CARACTERÍSTICAS QUEIJOS'!$A:$D,2,0)</f>
        <v>Macio</v>
      </c>
      <c r="H81" s="4" t="str">
        <f>VLOOKUP($F81,'CARACTERÍSTICAS QUEIJOS'!$A:$D,3,0)</f>
        <v>Cremosa, macia</v>
      </c>
      <c r="I81" s="4" t="str">
        <f>VLOOKUP($F81,'CARACTERÍSTICAS QUEIJOS'!$A:$D,4,0)</f>
        <v>Suave, levemente adocicado</v>
      </c>
      <c r="J81" s="7" t="str">
        <f t="shared" si="5"/>
        <v>Branco_Pinot Grigio_Brie</v>
      </c>
      <c r="K81" s="4" t="str">
        <f>VLOOKUP($J81,COMBINAÇÕES!$A:$K,10,0)</f>
        <v>Complementariedade</v>
      </c>
      <c r="L81" s="9" t="str">
        <f t="shared" si="6"/>
        <v>C</v>
      </c>
      <c r="M81" s="4" t="str">
        <f>VLOOKUP($J81,COMBINAÇÕES!$A:$K,11,0)</f>
        <v>Brie e Pinot Grigio se harmonizam com sua leveza e suavidade.</v>
      </c>
    </row>
    <row r="82" spans="1:13" x14ac:dyDescent="0.25">
      <c r="A82" s="3" t="s">
        <v>29</v>
      </c>
      <c r="B82" s="5" t="s">
        <v>15</v>
      </c>
      <c r="C82" s="6" t="str">
        <f t="shared" si="4"/>
        <v>Branco_Chenin Blanc</v>
      </c>
      <c r="D82" s="4" t="str">
        <f>VLOOKUP($C82,'CARACTERÍSTICAS VINHOS'!$C:$E,2,0)</f>
        <v>Leve a Médio</v>
      </c>
      <c r="E82" s="4" t="str">
        <f>VLOOKUP($C82,'CARACTERÍSTICAS VINHOS'!$C:$E,3,0)</f>
        <v>Frutado, floral, mel, versátil</v>
      </c>
      <c r="F82" s="5" t="s">
        <v>79</v>
      </c>
      <c r="G82" s="4" t="str">
        <f>VLOOKUP($F82,'CARACTERÍSTICAS QUEIJOS'!$A:$D,2,0)</f>
        <v>Fresco</v>
      </c>
      <c r="H82" s="4" t="str">
        <f>VLOOKUP($F82,'CARACTERÍSTICAS QUEIJOS'!$A:$D,3,0)</f>
        <v>Macia, esfarelante</v>
      </c>
      <c r="I82" s="4" t="str">
        <f>VLOOKUP($F82,'CARACTERÍSTICAS QUEIJOS'!$A:$D,4,0)</f>
        <v>Salgado, levemente ácido, cremoso</v>
      </c>
      <c r="J82" s="7" t="str">
        <f t="shared" si="5"/>
        <v>Branco_Chenin Blanc_Feta</v>
      </c>
      <c r="K82" s="4" t="str">
        <f>VLOOKUP($J82,COMBINAÇÕES!$A:$K,10,0)</f>
        <v>Complementariedade</v>
      </c>
      <c r="L82" s="9" t="str">
        <f t="shared" si="6"/>
        <v>C</v>
      </c>
      <c r="M82" s="4" t="str">
        <f>VLOOKUP($J82,COMBINAÇÕES!$A:$K,11,0)</f>
        <v>Chenin Blanc e Feta combinam bem com suas notas frutadas e leves.</v>
      </c>
    </row>
    <row r="83" spans="1:13" x14ac:dyDescent="0.25">
      <c r="A83" s="3" t="s">
        <v>29</v>
      </c>
      <c r="B83" s="5" t="s">
        <v>15</v>
      </c>
      <c r="C83" s="6" t="str">
        <f t="shared" si="4"/>
        <v>Branco_Chenin Blanc</v>
      </c>
      <c r="D83" s="4" t="str">
        <f>VLOOKUP($C83,'CARACTERÍSTICAS VINHOS'!$C:$E,2,0)</f>
        <v>Leve a Médio</v>
      </c>
      <c r="E83" s="4" t="str">
        <f>VLOOKUP($C83,'CARACTERÍSTICAS VINHOS'!$C:$E,3,0)</f>
        <v>Frutado, floral, mel, versátil</v>
      </c>
      <c r="F83" s="5" t="s">
        <v>80</v>
      </c>
      <c r="G83" s="4" t="str">
        <f>VLOOKUP($F83,'CARACTERÍSTICAS QUEIJOS'!$A:$D,2,0)</f>
        <v>Fresco</v>
      </c>
      <c r="H83" s="4" t="str">
        <f>VLOOKUP($F83,'CARACTERÍSTICAS QUEIJOS'!$A:$D,3,0)</f>
        <v>Cremoso, macio</v>
      </c>
      <c r="I83" s="4" t="str">
        <f>VLOOKUP($F83,'CARACTERÍSTICAS QUEIJOS'!$A:$D,4,0)</f>
        <v>Levemente ácido, caprino, fresco</v>
      </c>
      <c r="J83" s="7" t="str">
        <f t="shared" si="5"/>
        <v>Branco_Chenin Blanc_Cabra</v>
      </c>
      <c r="K83" s="4" t="str">
        <f>VLOOKUP($J83,COMBINAÇÕES!$A:$K,10,0)</f>
        <v>Complementariedade</v>
      </c>
      <c r="L83" s="9" t="str">
        <f t="shared" si="6"/>
        <v>C</v>
      </c>
      <c r="M83" s="4" t="str">
        <f>VLOOKUP($J83,COMBINAÇÕES!$A:$K,11,0)</f>
        <v>Cabra e Chenin Blanc se complementam com a textura cremosa e os sabores frutados.</v>
      </c>
    </row>
    <row r="84" spans="1:13" x14ac:dyDescent="0.25">
      <c r="A84" s="3" t="s">
        <v>29</v>
      </c>
      <c r="B84" s="10" t="s">
        <v>77</v>
      </c>
      <c r="C84" s="6" t="str">
        <f t="shared" si="4"/>
        <v>Branco_Gewürztraminer</v>
      </c>
      <c r="D84" s="4" t="str">
        <f>VLOOKUP($C84,'CARACTERÍSTICAS VINHOS'!$C:$E,2,0)</f>
        <v>Aromático</v>
      </c>
      <c r="E84" s="4" t="str">
        <f>VLOOKUP($C84,'CARACTERÍSTICAS VINHOS'!$C:$E,3,0)</f>
        <v>Especiado, floral, frutado, intenso</v>
      </c>
      <c r="F84" s="5" t="s">
        <v>80</v>
      </c>
      <c r="G84" s="4" t="str">
        <f>VLOOKUP($F84,'CARACTERÍSTICAS QUEIJOS'!$A:$D,2,0)</f>
        <v>Fresco</v>
      </c>
      <c r="H84" s="4" t="str">
        <f>VLOOKUP($F84,'CARACTERÍSTICAS QUEIJOS'!$A:$D,3,0)</f>
        <v>Cremoso, macio</v>
      </c>
      <c r="I84" s="4" t="str">
        <f>VLOOKUP($F84,'CARACTERÍSTICAS QUEIJOS'!$A:$D,4,0)</f>
        <v>Levemente ácido, caprino, fresco</v>
      </c>
      <c r="J84" s="7" t="str">
        <f t="shared" si="5"/>
        <v>Branco_Gewürztraminer_Cabra</v>
      </c>
      <c r="K84" s="4" t="str">
        <f>VLOOKUP($J84,COMBINAÇÕES!$A:$K,10,0)</f>
        <v>Complementariedade</v>
      </c>
      <c r="L84" s="9" t="str">
        <f t="shared" si="6"/>
        <v>C</v>
      </c>
      <c r="M84" s="4" t="str">
        <f>VLOOKUP($J84,COMBINAÇÕES!$A:$K,11,0)</f>
        <v>Cabra e Gewürztraminer combinam com a intensidade aromática e os sabores especiados.</v>
      </c>
    </row>
    <row r="85" spans="1:13" x14ac:dyDescent="0.25">
      <c r="A85" s="3" t="s">
        <v>29</v>
      </c>
      <c r="B85" s="3" t="s">
        <v>123</v>
      </c>
      <c r="C85" s="6" t="str">
        <f t="shared" si="4"/>
        <v>Branco_Viognier</v>
      </c>
      <c r="D85" s="4" t="str">
        <f>VLOOKUP($C85,'CARACTERÍSTICAS VINHOS'!$C:$E,2,0)</f>
        <v>Aromático</v>
      </c>
      <c r="E85" s="4" t="str">
        <f>VLOOKUP($C85,'CARACTERÍSTICAS VINHOS'!$C:$E,3,0)</f>
        <v>Floral, pêssego, abacaxi, corpo médio</v>
      </c>
      <c r="F85" s="5" t="s">
        <v>46</v>
      </c>
      <c r="G85" s="4" t="str">
        <f>VLOOKUP($F85,'CARACTERÍSTICAS QUEIJOS'!$A:$D,2,0)</f>
        <v>Macio</v>
      </c>
      <c r="H85" s="4" t="str">
        <f>VLOOKUP($F85,'CARACTERÍSTICAS QUEIJOS'!$A:$D,3,0)</f>
        <v>Cremosa, macia</v>
      </c>
      <c r="I85" s="4" t="str">
        <f>VLOOKUP($F85,'CARACTERÍSTICAS QUEIJOS'!$A:$D,4,0)</f>
        <v>Suave, levemente adocicado</v>
      </c>
      <c r="J85" s="7" t="str">
        <f t="shared" si="5"/>
        <v>Branco_Viognier_Camembert</v>
      </c>
      <c r="K85" s="4" t="str">
        <f>VLOOKUP($J85,COMBINAÇÕES!$A:$K,10,0)</f>
        <v>Complementariedade</v>
      </c>
      <c r="L85" s="9" t="str">
        <f t="shared" si="6"/>
        <v>C</v>
      </c>
      <c r="M85" s="4" t="str">
        <f>VLOOKUP($J85,COMBINAÇÕES!$A:$K,11,0)</f>
        <v>Camembert e Viognier harmonizam pela textura cremosa e os sabores frutados e florais.</v>
      </c>
    </row>
    <row r="86" spans="1:13" x14ac:dyDescent="0.25">
      <c r="A86" s="3" t="s">
        <v>29</v>
      </c>
      <c r="B86" s="3" t="s">
        <v>123</v>
      </c>
      <c r="C86" s="6" t="str">
        <f t="shared" si="4"/>
        <v>Branco_Viognier</v>
      </c>
      <c r="D86" s="4" t="str">
        <f>VLOOKUP($C86,'CARACTERÍSTICAS VINHOS'!$C:$E,2,0)</f>
        <v>Aromático</v>
      </c>
      <c r="E86" s="4" t="str">
        <f>VLOOKUP($C86,'CARACTERÍSTICAS VINHOS'!$C:$E,3,0)</f>
        <v>Floral, pêssego, abacaxi, corpo médio</v>
      </c>
      <c r="F86" s="5" t="s">
        <v>47</v>
      </c>
      <c r="G86" s="4" t="str">
        <f>VLOOKUP($F86,'CARACTERÍSTICAS QUEIJOS'!$A:$D,2,0)</f>
        <v>Macio</v>
      </c>
      <c r="H86" s="4" t="str">
        <f>VLOOKUP($F86,'CARACTERÍSTICAS QUEIJOS'!$A:$D,3,0)</f>
        <v>Cremosa, macia</v>
      </c>
      <c r="I86" s="4" t="str">
        <f>VLOOKUP($F86,'CARACTERÍSTICAS QUEIJOS'!$A:$D,4,0)</f>
        <v>Suave, levemente adocicado</v>
      </c>
      <c r="J86" s="7" t="str">
        <f t="shared" si="5"/>
        <v>Branco_Viognier_Brie</v>
      </c>
      <c r="K86" s="4" t="str">
        <f>VLOOKUP($J86,COMBINAÇÕES!$A:$K,10,0)</f>
        <v>Complementariedade</v>
      </c>
      <c r="L86" s="9" t="str">
        <f t="shared" si="6"/>
        <v>C</v>
      </c>
      <c r="M86" s="4" t="str">
        <f>VLOOKUP($J86,COMBINAÇÕES!$A:$K,11,0)</f>
        <v>Brie e Viognier se complementam pela suavidade do queijo e os sabores frutados e florais do vinho.</v>
      </c>
    </row>
    <row r="87" spans="1:13" x14ac:dyDescent="0.25">
      <c r="A87" s="3" t="s">
        <v>29</v>
      </c>
      <c r="B87" s="3" t="s">
        <v>123</v>
      </c>
      <c r="C87" s="6" t="str">
        <f t="shared" si="4"/>
        <v>Branco_Viognier</v>
      </c>
      <c r="D87" s="4" t="str">
        <f>VLOOKUP($C87,'CARACTERÍSTICAS VINHOS'!$C:$E,2,0)</f>
        <v>Aromático</v>
      </c>
      <c r="E87" s="4" t="str">
        <f>VLOOKUP($C87,'CARACTERÍSTICAS VINHOS'!$C:$E,3,0)</f>
        <v>Floral, pêssego, abacaxi, corpo médio</v>
      </c>
      <c r="F87" s="3" t="s">
        <v>52</v>
      </c>
      <c r="G87" s="4" t="str">
        <f>VLOOKUP($F87,'CARACTERÍSTICAS QUEIJOS'!$A:$D,2,0)</f>
        <v>Semi-dura</v>
      </c>
      <c r="H87" s="4" t="str">
        <f>VLOOKUP($F87,'CARACTERÍSTICAS QUEIJOS'!$A:$D,3,0)</f>
        <v>Firme, macia</v>
      </c>
      <c r="I87" s="4" t="str">
        <f>VLOOKUP($F87,'CARACTERÍSTICAS QUEIJOS'!$A:$D,4,0)</f>
        <v>Leitoso, levemente frutado, levemente adocicado</v>
      </c>
      <c r="J87" s="7" t="str">
        <f t="shared" si="5"/>
        <v>Branco_Viognier_Emmental</v>
      </c>
      <c r="K87" s="4" t="str">
        <f>VLOOKUP($J87,COMBINAÇÕES!$A:$K,10,0)</f>
        <v>Complementariedade</v>
      </c>
      <c r="L87" s="9" t="str">
        <f t="shared" si="6"/>
        <v>C</v>
      </c>
      <c r="M87" s="4" t="str">
        <f>VLOOKUP($J87,COMBINAÇÕES!$A:$K,11,0)</f>
        <v>Emmental e Viognier combinam com a textura e sabores levemente frutados e adocicados.</v>
      </c>
    </row>
    <row r="88" spans="1:13" x14ac:dyDescent="0.25">
      <c r="A88" s="3" t="s">
        <v>29</v>
      </c>
      <c r="B88" s="3" t="s">
        <v>15</v>
      </c>
      <c r="C88" s="6" t="str">
        <f t="shared" si="4"/>
        <v>Branco_Chenin Blanc</v>
      </c>
      <c r="D88" s="4" t="str">
        <f>VLOOKUP($C88,'CARACTERÍSTICAS VINHOS'!$C:$E,2,0)</f>
        <v>Leve a Médio</v>
      </c>
      <c r="E88" s="4" t="str">
        <f>VLOOKUP($C88,'CARACTERÍSTICAS VINHOS'!$C:$E,3,0)</f>
        <v>Frutado, floral, mel, versátil</v>
      </c>
      <c r="F88" s="3" t="s">
        <v>39</v>
      </c>
      <c r="G88" s="4" t="str">
        <f>VLOOKUP($F88,'CARACTERÍSTICAS QUEIJOS'!$A:$D,2,0)</f>
        <v>Semi-dura</v>
      </c>
      <c r="H88" s="4" t="str">
        <f>VLOOKUP($F88,'CARACTERÍSTICAS QUEIJOS'!$A:$D,3,0)</f>
        <v>Firme, macia</v>
      </c>
      <c r="I88" s="4" t="str">
        <f>VLOOKUP($F88,'CARACTERÍSTICAS QUEIJOS'!$A:$D,4,0)</f>
        <v>Leitoso, levemente salgado, aveludado</v>
      </c>
      <c r="J88" s="7" t="str">
        <f t="shared" si="5"/>
        <v>Branco_Chenin Blanc_Gouda</v>
      </c>
      <c r="K88" s="4" t="str">
        <f>VLOOKUP($J88,COMBINAÇÕES!$A:$K,10,0)</f>
        <v>Complementariedade</v>
      </c>
      <c r="L88" s="9" t="str">
        <f t="shared" si="6"/>
        <v>C</v>
      </c>
      <c r="M88" s="4" t="str">
        <f>VLOOKUP($J88,COMBINAÇÕES!$A:$K,11,0)</f>
        <v>Gouda combina com Chenin Blanc pelo seu perfil suave e textura macia.</v>
      </c>
    </row>
    <row r="89" spans="1:13" x14ac:dyDescent="0.25">
      <c r="A89" s="3" t="s">
        <v>29</v>
      </c>
      <c r="B89" s="3" t="s">
        <v>15</v>
      </c>
      <c r="C89" s="6" t="str">
        <f t="shared" si="4"/>
        <v>Branco_Chenin Blanc</v>
      </c>
      <c r="D89" s="4" t="str">
        <f>VLOOKUP($C89,'CARACTERÍSTICAS VINHOS'!$C:$E,2,0)</f>
        <v>Leve a Médio</v>
      </c>
      <c r="E89" s="4" t="str">
        <f>VLOOKUP($C89,'CARACTERÍSTICAS VINHOS'!$C:$E,3,0)</f>
        <v>Frutado, floral, mel, versátil</v>
      </c>
      <c r="F89" s="3" t="s">
        <v>40</v>
      </c>
      <c r="G89" s="4" t="str">
        <f>VLOOKUP($F89,'CARACTERÍSTICAS QUEIJOS'!$A:$D,2,0)</f>
        <v>Azul</v>
      </c>
      <c r="H89" s="4" t="str">
        <f>VLOOKUP($F89,'CARACTERÍSTICAS QUEIJOS'!$A:$D,3,0)</f>
        <v>Cremosa, esfarelante</v>
      </c>
      <c r="I89" s="4" t="str">
        <f>VLOOKUP($F89,'CARACTERÍSTICAS QUEIJOS'!$A:$D,4,0)</f>
        <v>Intenso, picante, salgado, aroma acentuado</v>
      </c>
      <c r="J89" s="7" t="str">
        <f t="shared" si="5"/>
        <v>Branco_Chenin Blanc_Gorgonzola</v>
      </c>
      <c r="K89" s="4" t="str">
        <f>VLOOKUP($J89,COMBINAÇÕES!$A:$K,10,0)</f>
        <v>Contraste</v>
      </c>
      <c r="L89" s="9" t="str">
        <f t="shared" si="6"/>
        <v>Cr</v>
      </c>
      <c r="M89" s="4" t="str">
        <f>VLOOKUP($J89,COMBINAÇÕES!$A:$K,11,0)</f>
        <v>Gorgonzola e Chenin Blanc contrastam pela intensidade do queijo e o perfil frutado e floral do vinho.</v>
      </c>
    </row>
    <row r="90" spans="1:13" x14ac:dyDescent="0.25">
      <c r="A90" s="3" t="s">
        <v>29</v>
      </c>
      <c r="B90" s="3" t="s">
        <v>15</v>
      </c>
      <c r="C90" s="6" t="str">
        <f t="shared" si="4"/>
        <v>Branco_Chenin Blanc</v>
      </c>
      <c r="D90" s="4" t="str">
        <f>VLOOKUP($C90,'CARACTERÍSTICAS VINHOS'!$C:$E,2,0)</f>
        <v>Leve a Médio</v>
      </c>
      <c r="E90" s="4" t="str">
        <f>VLOOKUP($C90,'CARACTERÍSTICAS VINHOS'!$C:$E,3,0)</f>
        <v>Frutado, floral, mel, versátil</v>
      </c>
      <c r="F90" s="3" t="s">
        <v>42</v>
      </c>
      <c r="G90" s="4" t="str">
        <f>VLOOKUP($F90,'CARACTERÍSTICAS QUEIJOS'!$A:$D,2,0)</f>
        <v>Dura</v>
      </c>
      <c r="H90" s="4" t="str">
        <f>VLOOKUP($F90,'CARACTERÍSTICAS QUEIJOS'!$A:$D,3,0)</f>
        <v>Granulada, dura</v>
      </c>
      <c r="I90" s="4" t="str">
        <f>VLOOKUP($F90,'CARACTERÍSTICAS QUEIJOS'!$A:$D,4,0)</f>
        <v>Salgado, intenso, frutado, complexo</v>
      </c>
      <c r="J90" s="7" t="str">
        <f t="shared" si="5"/>
        <v>Branco_Chenin Blanc_Parmesão</v>
      </c>
      <c r="K90" s="4" t="str">
        <f>VLOOKUP($J90,COMBINAÇÕES!$A:$K,10,0)</f>
        <v>Contraste</v>
      </c>
      <c r="L90" s="9" t="str">
        <f t="shared" si="6"/>
        <v>Cr</v>
      </c>
      <c r="M90" s="4" t="str">
        <f>VLOOKUP($J90,COMBINAÇÕES!$A:$K,11,0)</f>
        <v>Parmesão e Chenin Blanc criam um contraste interessante entre a textura firme e o perfil floral e frutado.</v>
      </c>
    </row>
    <row r="91" spans="1:13" x14ac:dyDescent="0.25">
      <c r="A91" s="3" t="s">
        <v>29</v>
      </c>
      <c r="B91" s="3" t="s">
        <v>15</v>
      </c>
      <c r="C91" s="6" t="str">
        <f t="shared" si="4"/>
        <v>Branco_Chenin Blanc</v>
      </c>
      <c r="D91" s="4" t="str">
        <f>VLOOKUP($C91,'CARACTERÍSTICAS VINHOS'!$C:$E,2,0)</f>
        <v>Leve a Médio</v>
      </c>
      <c r="E91" s="4" t="str">
        <f>VLOOKUP($C91,'CARACTERÍSTICAS VINHOS'!$C:$E,3,0)</f>
        <v>Frutado, floral, mel, versátil</v>
      </c>
      <c r="F91" s="3" t="s">
        <v>48</v>
      </c>
      <c r="G91" s="4" t="str">
        <f>VLOOKUP($F91,'CARACTERÍSTICAS QUEIJOS'!$A:$D,2,0)</f>
        <v>Dura</v>
      </c>
      <c r="H91" s="4" t="str">
        <f>VLOOKUP($F91,'CARACTERÍSTICAS QUEIJOS'!$A:$D,3,0)</f>
        <v>Firme, quebradiça</v>
      </c>
      <c r="I91" s="4" t="str">
        <f>VLOOKUP($F91,'CARACTERÍSTICAS QUEIJOS'!$A:$D,4,0)</f>
        <v>Salgado, levemente ácido, frutado</v>
      </c>
      <c r="J91" s="7" t="str">
        <f t="shared" si="5"/>
        <v>Branco_Chenin Blanc_Cheddar</v>
      </c>
      <c r="K91" s="4" t="str">
        <f>VLOOKUP($J91,COMBINAÇÕES!$A:$K,10,0)</f>
        <v>Contraste</v>
      </c>
      <c r="L91" s="9" t="str">
        <f t="shared" si="6"/>
        <v>Cr</v>
      </c>
      <c r="M91" s="4" t="str">
        <f>VLOOKUP($J91,COMBINAÇÕES!$A:$K,11,0)</f>
        <v>Cheddar e Chenin Blanc contrastam com a textura e os sabores, criando uma combinação única.</v>
      </c>
    </row>
    <row r="92" spans="1:13" x14ac:dyDescent="0.25">
      <c r="A92" s="3" t="s">
        <v>29</v>
      </c>
      <c r="B92" s="3" t="s">
        <v>15</v>
      </c>
      <c r="C92" s="6" t="str">
        <f t="shared" si="4"/>
        <v>Branco_Chenin Blanc</v>
      </c>
      <c r="D92" s="4" t="str">
        <f>VLOOKUP($C92,'CARACTERÍSTICAS VINHOS'!$C:$E,2,0)</f>
        <v>Leve a Médio</v>
      </c>
      <c r="E92" s="4" t="str">
        <f>VLOOKUP($C92,'CARACTERÍSTICAS VINHOS'!$C:$E,3,0)</f>
        <v>Frutado, floral, mel, versátil</v>
      </c>
      <c r="F92" s="3" t="s">
        <v>49</v>
      </c>
      <c r="G92" s="4" t="str">
        <f>VLOOKUP($F92,'CARACTERÍSTICAS QUEIJOS'!$A:$D,2,0)</f>
        <v>Azul</v>
      </c>
      <c r="H92" s="4" t="str">
        <f>VLOOKUP($F92,'CARACTERÍSTICAS QUEIJOS'!$A:$D,3,0)</f>
        <v>Cremosa, esfarelante</v>
      </c>
      <c r="I92" s="4" t="str">
        <f>VLOOKUP($F92,'CARACTERÍSTICAS QUEIJOS'!$A:$D,4,0)</f>
        <v>Intenso, picante, salgado, aroma acentuado</v>
      </c>
      <c r="J92" s="7" t="str">
        <f t="shared" si="5"/>
        <v>Branco_Chenin Blanc_Roquefort</v>
      </c>
      <c r="K92" s="4" t="str">
        <f>VLOOKUP($J92,COMBINAÇÕES!$A:$K,10,0)</f>
        <v>Contraste</v>
      </c>
      <c r="L92" s="9" t="str">
        <f t="shared" si="6"/>
        <v>Cr</v>
      </c>
      <c r="M92" s="4" t="str">
        <f>VLOOKUP($J92,COMBINAÇÕES!$A:$K,11,0)</f>
        <v>Roquefort e Chenin Blanc oferecem um contraste entre a intensidade do queijo e a leveza do vinho.</v>
      </c>
    </row>
    <row r="93" spans="1:13" x14ac:dyDescent="0.25">
      <c r="A93" s="3" t="s">
        <v>29</v>
      </c>
      <c r="B93" s="3" t="s">
        <v>124</v>
      </c>
      <c r="C93" s="6" t="str">
        <f t="shared" si="4"/>
        <v>Branco_Moscato</v>
      </c>
      <c r="D93" s="4" t="str">
        <f>VLOOKUP($C93,'CARACTERÍSTICAS VINHOS'!$C:$E,2,0)</f>
        <v>Doce</v>
      </c>
      <c r="E93" s="4" t="str">
        <f>VLOOKUP($C93,'CARACTERÍSTICAS VINHOS'!$C:$E,3,0)</f>
        <v>Floral, frutas brancas, mel, baixa acidez</v>
      </c>
      <c r="F93" s="5" t="s">
        <v>47</v>
      </c>
      <c r="G93" s="4" t="str">
        <f>VLOOKUP($F93,'CARACTERÍSTICAS QUEIJOS'!$A:$D,2,0)</f>
        <v>Macio</v>
      </c>
      <c r="H93" s="4" t="str">
        <f>VLOOKUP($F93,'CARACTERÍSTICAS QUEIJOS'!$A:$D,3,0)</f>
        <v>Cremosa, macia</v>
      </c>
      <c r="I93" s="4" t="str">
        <f>VLOOKUP($F93,'CARACTERÍSTICAS QUEIJOS'!$A:$D,4,0)</f>
        <v>Suave, levemente adocicado</v>
      </c>
      <c r="J93" s="7" t="str">
        <f t="shared" si="5"/>
        <v>Branco_Moscato_Brie</v>
      </c>
      <c r="K93" s="4" t="str">
        <f>VLOOKUP($J93,COMBINAÇÕES!$A:$K,10,0)</f>
        <v>Complementariedade</v>
      </c>
      <c r="L93" s="9" t="str">
        <f t="shared" si="6"/>
        <v>C</v>
      </c>
      <c r="M93" s="4" t="str">
        <f>VLOOKUP($J93,COMBINAÇÕES!$A:$K,11,0)</f>
        <v>Brie e Moscato se combinam pela suavidade e a doçura, criando uma harmonia leve e adocicada.</v>
      </c>
    </row>
    <row r="94" spans="1:13" x14ac:dyDescent="0.25">
      <c r="A94" s="3" t="s">
        <v>29</v>
      </c>
      <c r="B94" s="3" t="s">
        <v>124</v>
      </c>
      <c r="C94" s="6" t="str">
        <f t="shared" si="4"/>
        <v>Branco_Moscato</v>
      </c>
      <c r="D94" s="4" t="str">
        <f>VLOOKUP($C94,'CARACTERÍSTICAS VINHOS'!$C:$E,2,0)</f>
        <v>Doce</v>
      </c>
      <c r="E94" s="4" t="str">
        <f>VLOOKUP($C94,'CARACTERÍSTICAS VINHOS'!$C:$E,3,0)</f>
        <v>Floral, frutas brancas, mel, baixa acidez</v>
      </c>
      <c r="F94" s="3" t="s">
        <v>39</v>
      </c>
      <c r="G94" s="4" t="str">
        <f>VLOOKUP($F94,'CARACTERÍSTICAS QUEIJOS'!$A:$D,2,0)</f>
        <v>Semi-dura</v>
      </c>
      <c r="H94" s="4" t="str">
        <f>VLOOKUP($F94,'CARACTERÍSTICAS QUEIJOS'!$A:$D,3,0)</f>
        <v>Firme, macia</v>
      </c>
      <c r="I94" s="4" t="str">
        <f>VLOOKUP($F94,'CARACTERÍSTICAS QUEIJOS'!$A:$D,4,0)</f>
        <v>Leitoso, levemente salgado, aveludado</v>
      </c>
      <c r="J94" s="7" t="str">
        <f t="shared" si="5"/>
        <v>Branco_Moscato_Gouda</v>
      </c>
      <c r="K94" s="4" t="str">
        <f>VLOOKUP($J94,COMBINAÇÕES!$A:$K,10,0)</f>
        <v>Contraste</v>
      </c>
      <c r="L94" s="9" t="str">
        <f t="shared" si="6"/>
        <v>Cr</v>
      </c>
      <c r="M94" s="4" t="str">
        <f>VLOOKUP($J94,COMBINAÇÕES!$A:$K,11,0)</f>
        <v>Gouda e Moscato contrastam com a doçura do vinho e a textura mais firme do queijo.</v>
      </c>
    </row>
    <row r="95" spans="1:13" x14ac:dyDescent="0.25">
      <c r="A95" s="3" t="s">
        <v>29</v>
      </c>
      <c r="B95" s="3" t="s">
        <v>125</v>
      </c>
      <c r="C95" s="6" t="str">
        <f t="shared" si="4"/>
        <v>Branco_Albariño</v>
      </c>
      <c r="D95" s="4" t="str">
        <f>VLOOKUP($C95,'CARACTERÍSTICAS VINHOS'!$C:$E,2,0)</f>
        <v>Fresco</v>
      </c>
      <c r="E95" s="4" t="str">
        <f>VLOOKUP($C95,'CARACTERÍSTICAS VINHOS'!$C:$E,3,0)</f>
        <v>Frutos cítricos, mineralidade, corpo leve</v>
      </c>
      <c r="F95" s="3" t="s">
        <v>122</v>
      </c>
      <c r="G95" s="4" t="str">
        <f>VLOOKUP($F95,'CARACTERÍSTICAS QUEIJOS'!$A:$D,2,0)</f>
        <v>Dura</v>
      </c>
      <c r="H95" s="4" t="str">
        <f>VLOOKUP($F95,'CARACTERÍSTICAS QUEIJOS'!$A:$D,3,0)</f>
        <v>Granulada, dura</v>
      </c>
      <c r="I95" s="4" t="str">
        <f>VLOOKUP($F95,'CARACTERÍSTICAS QUEIJOS'!$A:$D,4,0)</f>
        <v>Salgado, intenso, frutado, complexo</v>
      </c>
      <c r="J95" s="7" t="str">
        <f t="shared" si="5"/>
        <v>Branco_Albariño_Pecorino</v>
      </c>
      <c r="K95" s="4" t="str">
        <f>VLOOKUP($J95,COMBINAÇÕES!$A:$K,10,0)</f>
        <v>Contraste</v>
      </c>
      <c r="L95" s="9" t="str">
        <f t="shared" si="6"/>
        <v>Cr</v>
      </c>
      <c r="M95" s="4" t="str">
        <f>VLOOKUP($J95,COMBINAÇÕES!$A:$K,11,0)</f>
        <v>Pecorino e Albariño oferecem um contraste interessante entre a textura dura e o frescor do vinho.</v>
      </c>
    </row>
    <row r="96" spans="1:13" x14ac:dyDescent="0.25">
      <c r="A96" s="3" t="s">
        <v>29</v>
      </c>
      <c r="B96" s="3" t="s">
        <v>125</v>
      </c>
      <c r="C96" s="6" t="str">
        <f t="shared" si="4"/>
        <v>Branco_Albariño</v>
      </c>
      <c r="D96" s="4" t="str">
        <f>VLOOKUP($C96,'CARACTERÍSTICAS VINHOS'!$C:$E,2,0)</f>
        <v>Fresco</v>
      </c>
      <c r="E96" s="4" t="str">
        <f>VLOOKUP($C96,'CARACTERÍSTICAS VINHOS'!$C:$E,3,0)</f>
        <v>Frutos cítricos, mineralidade, corpo leve</v>
      </c>
      <c r="F96" s="3" t="s">
        <v>49</v>
      </c>
      <c r="G96" s="4" t="str">
        <f>VLOOKUP($F96,'CARACTERÍSTICAS QUEIJOS'!$A:$D,2,0)</f>
        <v>Azul</v>
      </c>
      <c r="H96" s="4" t="str">
        <f>VLOOKUP($F96,'CARACTERÍSTICAS QUEIJOS'!$A:$D,3,0)</f>
        <v>Cremosa, esfarelante</v>
      </c>
      <c r="I96" s="4" t="str">
        <f>VLOOKUP($F96,'CARACTERÍSTICAS QUEIJOS'!$A:$D,4,0)</f>
        <v>Intenso, picante, salgado, aroma acentuado</v>
      </c>
      <c r="J96" s="7" t="str">
        <f t="shared" si="5"/>
        <v>Branco_Albariño_Roquefort</v>
      </c>
      <c r="K96" s="4" t="str">
        <f>VLOOKUP($J96,COMBINAÇÕES!$A:$K,10,0)</f>
        <v>Contraste</v>
      </c>
      <c r="L96" s="9" t="str">
        <f t="shared" si="6"/>
        <v>Cr</v>
      </c>
      <c r="M96" s="4" t="str">
        <f>VLOOKUP($J96,COMBINAÇÕES!$A:$K,11,0)</f>
        <v>Roquefort e Albariño contrastam com a intensidade do queijo e o frescor do vinho.</v>
      </c>
    </row>
    <row r="97" spans="1:13" x14ac:dyDescent="0.25">
      <c r="A97" s="3" t="s">
        <v>29</v>
      </c>
      <c r="B97" s="3" t="s">
        <v>125</v>
      </c>
      <c r="C97" s="6" t="str">
        <f t="shared" si="4"/>
        <v>Branco_Albariño</v>
      </c>
      <c r="D97" s="4" t="str">
        <f>VLOOKUP($C97,'CARACTERÍSTICAS VINHOS'!$C:$E,2,0)</f>
        <v>Fresco</v>
      </c>
      <c r="E97" s="4" t="str">
        <f>VLOOKUP($C97,'CARACTERÍSTICAS VINHOS'!$C:$E,3,0)</f>
        <v>Frutos cítricos, mineralidade, corpo leve</v>
      </c>
      <c r="F97" s="3" t="s">
        <v>40</v>
      </c>
      <c r="G97" s="4" t="str">
        <f>VLOOKUP($F97,'CARACTERÍSTICAS QUEIJOS'!$A:$D,2,0)</f>
        <v>Azul</v>
      </c>
      <c r="H97" s="4" t="str">
        <f>VLOOKUP($F97,'CARACTERÍSTICAS QUEIJOS'!$A:$D,3,0)</f>
        <v>Cremosa, esfarelante</v>
      </c>
      <c r="I97" s="4" t="str">
        <f>VLOOKUP($F97,'CARACTERÍSTICAS QUEIJOS'!$A:$D,4,0)</f>
        <v>Intenso, picante, salgado, aroma acentuado</v>
      </c>
      <c r="J97" s="7" t="str">
        <f t="shared" si="5"/>
        <v>Branco_Albariño_Gorgonzola</v>
      </c>
      <c r="K97" s="4" t="str">
        <f>VLOOKUP($J97,COMBINAÇÕES!$A:$K,10,0)</f>
        <v>Contraste</v>
      </c>
      <c r="L97" s="9" t="str">
        <f t="shared" si="6"/>
        <v>Cr</v>
      </c>
      <c r="M97" s="4" t="str">
        <f>VLOOKUP($J97,COMBINAÇÕES!$A:$K,11,0)</f>
        <v>Gorgonzola e Albariño criam um contraste entre a intensidade do queijo e o frescor do vinho.</v>
      </c>
    </row>
    <row r="98" spans="1:13" x14ac:dyDescent="0.25">
      <c r="A98" s="3" t="s">
        <v>29</v>
      </c>
      <c r="B98" s="3" t="s">
        <v>125</v>
      </c>
      <c r="C98" s="6" t="str">
        <f t="shared" ref="C98:C102" si="7">CONCATENATE(A98,"_",B98)</f>
        <v>Branco_Albariño</v>
      </c>
      <c r="D98" s="4" t="str">
        <f>VLOOKUP($C98,'CARACTERÍSTICAS VINHOS'!$C:$E,2,0)</f>
        <v>Fresco</v>
      </c>
      <c r="E98" s="4" t="str">
        <f>VLOOKUP($C98,'CARACTERÍSTICAS VINHOS'!$C:$E,3,0)</f>
        <v>Frutos cítricos, mineralidade, corpo leve</v>
      </c>
      <c r="F98" s="5" t="s">
        <v>82</v>
      </c>
      <c r="G98" s="4" t="str">
        <f>VLOOKUP($F98,'CARACTERÍSTICAS QUEIJOS'!$A:$D,2,0)</f>
        <v>Duro</v>
      </c>
      <c r="H98" s="4" t="str">
        <f>VLOOKUP($F98,'CARACTERÍSTICAS QUEIJOS'!$A:$D,3,0)</f>
        <v>Quebradiça</v>
      </c>
      <c r="I98" s="4" t="str">
        <f>VLOOKUP($F98,'CARACTERÍSTICAS QUEIJOS'!$A:$D,4,0)</f>
        <v>Intenso, salgado, aveludado, nozes</v>
      </c>
      <c r="J98" s="7" t="str">
        <f t="shared" si="5"/>
        <v>Branco_Albariño_Manchego</v>
      </c>
      <c r="K98" s="4" t="str">
        <f>VLOOKUP($J98,COMBINAÇÕES!$A:$K,10,0)</f>
        <v>Contraste</v>
      </c>
      <c r="L98" s="9" t="str">
        <f t="shared" si="6"/>
        <v>Cr</v>
      </c>
      <c r="M98" s="4" t="str">
        <f>VLOOKUP($J98,COMBINAÇÕES!$A:$K,11,0)</f>
        <v>Manchego e Albariño oferecem um contraste entre a textura do queijo e o frescor do vinho.</v>
      </c>
    </row>
    <row r="99" spans="1:13" x14ac:dyDescent="0.25">
      <c r="A99" s="3" t="s">
        <v>29</v>
      </c>
      <c r="B99" s="3" t="s">
        <v>125</v>
      </c>
      <c r="C99" s="6" t="str">
        <f t="shared" si="7"/>
        <v>Branco_Albariño</v>
      </c>
      <c r="D99" s="4" t="str">
        <f>VLOOKUP($C99,'CARACTERÍSTICAS VINHOS'!$C:$E,2,0)</f>
        <v>Fresco</v>
      </c>
      <c r="E99" s="4" t="str">
        <f>VLOOKUP($C99,'CARACTERÍSTICAS VINHOS'!$C:$E,3,0)</f>
        <v>Frutos cítricos, mineralidade, corpo leve</v>
      </c>
      <c r="F99" s="3" t="s">
        <v>42</v>
      </c>
      <c r="G99" s="4" t="str">
        <f>VLOOKUP($F99,'CARACTERÍSTICAS QUEIJOS'!$A:$D,2,0)</f>
        <v>Dura</v>
      </c>
      <c r="H99" s="4" t="str">
        <f>VLOOKUP($F99,'CARACTERÍSTICAS QUEIJOS'!$A:$D,3,0)</f>
        <v>Granulada, dura</v>
      </c>
      <c r="I99" s="4" t="str">
        <f>VLOOKUP($F99,'CARACTERÍSTICAS QUEIJOS'!$A:$D,4,0)</f>
        <v>Salgado, intenso, frutado, complexo</v>
      </c>
      <c r="J99" s="7" t="str">
        <f t="shared" si="5"/>
        <v>Branco_Albariño_Parmesão</v>
      </c>
      <c r="K99" s="4" t="str">
        <f>VLOOKUP($J99,COMBINAÇÕES!$A:$K,10,0)</f>
        <v>Contraste</v>
      </c>
      <c r="L99" s="9" t="str">
        <f t="shared" si="6"/>
        <v>Cr</v>
      </c>
      <c r="M99" s="4" t="str">
        <f>VLOOKUP($J99,COMBINAÇÕES!$A:$K,11,0)</f>
        <v>Parmesão e Albariño criam um contraste entre a textura firme e o perfil fresco do vinho.</v>
      </c>
    </row>
    <row r="100" spans="1:13" x14ac:dyDescent="0.25">
      <c r="A100" s="3" t="s">
        <v>29</v>
      </c>
      <c r="B100" s="3" t="s">
        <v>126</v>
      </c>
      <c r="C100" s="6" t="str">
        <f t="shared" si="7"/>
        <v>Branco_Vermentino</v>
      </c>
      <c r="D100" s="4" t="str">
        <f>VLOOKUP($C100,'CARACTERÍSTICAS VINHOS'!$C:$E,2,0)</f>
        <v>Fresco</v>
      </c>
      <c r="E100" s="4" t="str">
        <f>VLOOKUP($C100,'CARACTERÍSTICAS VINHOS'!$C:$E,3,0)</f>
        <v>Frutos cítricos, floral, salgado, corpo leve</v>
      </c>
      <c r="F100" s="3" t="s">
        <v>49</v>
      </c>
      <c r="G100" s="4" t="str">
        <f>VLOOKUP($F100,'CARACTERÍSTICAS QUEIJOS'!$A:$D,2,0)</f>
        <v>Azul</v>
      </c>
      <c r="H100" s="4" t="str">
        <f>VLOOKUP($F100,'CARACTERÍSTICAS QUEIJOS'!$A:$D,3,0)</f>
        <v>Cremosa, esfarelante</v>
      </c>
      <c r="I100" s="4" t="str">
        <f>VLOOKUP($F100,'CARACTERÍSTICAS QUEIJOS'!$A:$D,4,0)</f>
        <v>Intenso, picante, salgado, aroma acentuado</v>
      </c>
      <c r="J100" s="7" t="str">
        <f t="shared" si="5"/>
        <v>Branco_Vermentino_Roquefort</v>
      </c>
      <c r="K100" s="4" t="str">
        <f>VLOOKUP($J100,COMBINAÇÕES!$A:$K,10,0)</f>
        <v>Contraste</v>
      </c>
      <c r="L100" s="9" t="str">
        <f t="shared" si="6"/>
        <v>Cr</v>
      </c>
      <c r="M100" s="4" t="str">
        <f>VLOOKUP($J100,COMBINAÇÕES!$A:$K,11,0)</f>
        <v>Roquefort e Vermentino contrastam com a intensidade do queijo e a leveza e frescor do vinho.</v>
      </c>
    </row>
    <row r="101" spans="1:13" x14ac:dyDescent="0.25">
      <c r="A101" s="3" t="s">
        <v>29</v>
      </c>
      <c r="B101" s="3" t="s">
        <v>126</v>
      </c>
      <c r="C101" s="6" t="str">
        <f t="shared" si="7"/>
        <v>Branco_Vermentino</v>
      </c>
      <c r="D101" s="4" t="str">
        <f>VLOOKUP($C101,'CARACTERÍSTICAS VINHOS'!$C:$E,2,0)</f>
        <v>Fresco</v>
      </c>
      <c r="E101" s="4" t="str">
        <f>VLOOKUP($C101,'CARACTERÍSTICAS VINHOS'!$C:$E,3,0)</f>
        <v>Frutos cítricos, floral, salgado, corpo leve</v>
      </c>
      <c r="F101" s="3" t="s">
        <v>40</v>
      </c>
      <c r="G101" s="4" t="str">
        <f>VLOOKUP($F101,'CARACTERÍSTICAS QUEIJOS'!$A:$D,2,0)</f>
        <v>Azul</v>
      </c>
      <c r="H101" s="4" t="str">
        <f>VLOOKUP($F101,'CARACTERÍSTICAS QUEIJOS'!$A:$D,3,0)</f>
        <v>Cremosa, esfarelante</v>
      </c>
      <c r="I101" s="4" t="str">
        <f>VLOOKUP($F101,'CARACTERÍSTICAS QUEIJOS'!$A:$D,4,0)</f>
        <v>Intenso, picante, salgado, aroma acentuado</v>
      </c>
      <c r="J101" s="7" t="str">
        <f t="shared" si="5"/>
        <v>Branco_Vermentino_Gorgonzola</v>
      </c>
      <c r="K101" s="4" t="str">
        <f>VLOOKUP($J101,COMBINAÇÕES!$A:$K,10,0)</f>
        <v>Contraste</v>
      </c>
      <c r="L101" s="9" t="str">
        <f t="shared" si="6"/>
        <v>Cr</v>
      </c>
      <c r="M101" s="4" t="str">
        <f>VLOOKUP($J101,COMBINAÇÕES!$A:$K,11,0)</f>
        <v>Gorgonzola e Vermentino criam um contraste entre a intensidade do queijo e o frescor do vinho.</v>
      </c>
    </row>
    <row r="102" spans="1:13" x14ac:dyDescent="0.25">
      <c r="A102" s="3" t="s">
        <v>29</v>
      </c>
      <c r="B102" s="3" t="s">
        <v>126</v>
      </c>
      <c r="C102" s="6" t="str">
        <f t="shared" si="7"/>
        <v>Branco_Vermentino</v>
      </c>
      <c r="D102" s="4" t="str">
        <f>VLOOKUP($C102,'CARACTERÍSTICAS VINHOS'!$C:$E,2,0)</f>
        <v>Fresco</v>
      </c>
      <c r="E102" s="4" t="str">
        <f>VLOOKUP($C102,'CARACTERÍSTICAS VINHOS'!$C:$E,3,0)</f>
        <v>Frutos cítricos, floral, salgado, corpo leve</v>
      </c>
      <c r="F102" s="5" t="s">
        <v>83</v>
      </c>
      <c r="G102" s="4" t="str">
        <f>VLOOKUP($F102,'CARACTERÍSTICAS QUEIJOS'!$A:$D,2,0)</f>
        <v>Fresco</v>
      </c>
      <c r="H102" s="4" t="str">
        <f>VLOOKUP($F102,'CARACTERÍSTICAS QUEIJOS'!$A:$D,3,0)</f>
        <v>Elástica, macia</v>
      </c>
      <c r="I102" s="4" t="str">
        <f>VLOOKUP($F102,'CARACTERÍSTICAS QUEIJOS'!$A:$D,4,0)</f>
        <v>Suave, lácteo, levemente salgado</v>
      </c>
      <c r="J102" s="7" t="str">
        <f t="shared" si="5"/>
        <v>Branco_Vermentino_Mozzarella</v>
      </c>
      <c r="K102" s="4" t="str">
        <f>VLOOKUP($J102,COMBINAÇÕES!$A:$K,10,0)</f>
        <v>Contraste</v>
      </c>
      <c r="L102" s="9" t="str">
        <f t="shared" si="6"/>
        <v>Cr</v>
      </c>
      <c r="M102" s="4" t="str">
        <f>VLOOKUP($J102,COMBINAÇÕES!$A:$K,11,0)</f>
        <v>Mozzarella e Vermentino contrastam com a leveza do queijo e o perfil fresco do vinho.</v>
      </c>
    </row>
  </sheetData>
  <autoFilter ref="A1:M102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BF90-12AD-44A2-9BAE-50A7360A73C3}">
  <sheetPr>
    <tabColor theme="5"/>
  </sheetPr>
  <dimension ref="A1:Q102"/>
  <sheetViews>
    <sheetView tabSelected="1" topLeftCell="F1" workbookViewId="0">
      <selection activeCell="Q11" sqref="Q11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8.140625" bestFit="1" customWidth="1"/>
    <col min="4" max="4" width="24.42578125" bestFit="1" customWidth="1"/>
    <col min="5" max="7" width="20.140625" bestFit="1" customWidth="1"/>
    <col min="8" max="8" width="14.140625" bestFit="1" customWidth="1"/>
    <col min="9" max="9" width="13.85546875" bestFit="1" customWidth="1"/>
    <col min="10" max="10" width="20.140625" bestFit="1" customWidth="1"/>
    <col min="11" max="11" width="16.28515625" bestFit="1" customWidth="1"/>
    <col min="12" max="13" width="20.7109375" bestFit="1" customWidth="1"/>
    <col min="14" max="14" width="16.85546875" bestFit="1" customWidth="1"/>
    <col min="15" max="15" width="20.7109375" bestFit="1" customWidth="1"/>
    <col min="16" max="16" width="19.28515625" bestFit="1" customWidth="1"/>
    <col min="17" max="17" width="145.140625" bestFit="1" customWidth="1"/>
  </cols>
  <sheetData>
    <row r="1" spans="1:17" x14ac:dyDescent="0.25">
      <c r="A1" t="s">
        <v>63</v>
      </c>
      <c r="B1" t="s">
        <v>62</v>
      </c>
      <c r="C1" t="s">
        <v>53</v>
      </c>
      <c r="D1" t="s">
        <v>275</v>
      </c>
      <c r="E1" t="s">
        <v>276</v>
      </c>
      <c r="F1" t="s">
        <v>277</v>
      </c>
      <c r="G1" t="s">
        <v>278</v>
      </c>
      <c r="H1" t="s">
        <v>2</v>
      </c>
      <c r="I1" t="s">
        <v>55</v>
      </c>
      <c r="J1" t="s">
        <v>56</v>
      </c>
      <c r="K1" t="s">
        <v>279</v>
      </c>
      <c r="L1" t="s">
        <v>280</v>
      </c>
      <c r="M1" t="s">
        <v>281</v>
      </c>
      <c r="N1" t="s">
        <v>282</v>
      </c>
      <c r="O1" t="s">
        <v>139</v>
      </c>
      <c r="P1" t="s">
        <v>189</v>
      </c>
      <c r="Q1" t="s">
        <v>188</v>
      </c>
    </row>
    <row r="2" spans="1:17" x14ac:dyDescent="0.25">
      <c r="A2" t="s">
        <v>76</v>
      </c>
      <c r="B2" t="s">
        <v>5</v>
      </c>
      <c r="C2" t="s">
        <v>9</v>
      </c>
      <c r="D2" t="str" cm="1">
        <f t="array" ref="D2:F2">_xlfn.TEXTSPLIT('BASE HARMONIZAÇÃO'!$E2,",")</f>
        <v>Taninos firmes</v>
      </c>
      <c r="E2" t="str">
        <v xml:space="preserve"> frutas negras</v>
      </c>
      <c r="F2" t="str">
        <v xml:space="preserve"> especiarias</v>
      </c>
      <c r="H2" t="s">
        <v>38</v>
      </c>
      <c r="I2" t="s">
        <v>38</v>
      </c>
      <c r="J2" t="s">
        <v>65</v>
      </c>
      <c r="K2" t="str" cm="1">
        <f t="array" ref="K2:N2">_xlfn.TEXTSPLIT('BASE HARMONIZAÇÃO'!$I2,",")</f>
        <v>Intenso</v>
      </c>
      <c r="L2" t="str">
        <v xml:space="preserve"> salgado</v>
      </c>
      <c r="M2" t="str">
        <v xml:space="preserve"> picante</v>
      </c>
      <c r="N2" t="str">
        <v xml:space="preserve"> veias azuis</v>
      </c>
      <c r="O2" t="s">
        <v>141</v>
      </c>
      <c r="P2" t="s">
        <v>254</v>
      </c>
      <c r="Q2" t="s">
        <v>142</v>
      </c>
    </row>
    <row r="3" spans="1:17" x14ac:dyDescent="0.25">
      <c r="A3" t="s">
        <v>76</v>
      </c>
      <c r="B3" t="s">
        <v>5</v>
      </c>
      <c r="C3" t="s">
        <v>9</v>
      </c>
      <c r="D3" t="str" cm="1">
        <f t="array" ref="D3:F3">_xlfn.TEXTSPLIT('BASE HARMONIZAÇÃO'!$E3,",")</f>
        <v>Taninos firmes</v>
      </c>
      <c r="E3" t="str">
        <v xml:space="preserve"> frutas negras</v>
      </c>
      <c r="F3" t="str">
        <v xml:space="preserve"> especiarias</v>
      </c>
      <c r="H3" t="s">
        <v>39</v>
      </c>
      <c r="I3" t="s">
        <v>31</v>
      </c>
      <c r="J3" t="s">
        <v>67</v>
      </c>
      <c r="K3" t="str" cm="1">
        <f t="array" ref="K3:M3">_xlfn.TEXTSPLIT('BASE HARMONIZAÇÃO'!$I3,",")</f>
        <v>Leitoso</v>
      </c>
      <c r="L3" t="str">
        <v xml:space="preserve"> levemente salgado</v>
      </c>
      <c r="M3" t="str">
        <v xml:space="preserve"> aveludado</v>
      </c>
      <c r="O3" t="s">
        <v>141</v>
      </c>
      <c r="P3" t="s">
        <v>254</v>
      </c>
      <c r="Q3" t="s">
        <v>143</v>
      </c>
    </row>
    <row r="4" spans="1:17" x14ac:dyDescent="0.25">
      <c r="A4" t="s">
        <v>76</v>
      </c>
      <c r="B4" t="s">
        <v>5</v>
      </c>
      <c r="C4" t="s">
        <v>9</v>
      </c>
      <c r="D4" t="str" cm="1">
        <f t="array" ref="D4:F4">_xlfn.TEXTSPLIT('BASE HARMONIZAÇÃO'!$E4,",")</f>
        <v>Taninos firmes</v>
      </c>
      <c r="E4" t="str">
        <v xml:space="preserve"> frutas negras</v>
      </c>
      <c r="F4" t="str">
        <v xml:space="preserve"> especiarias</v>
      </c>
      <c r="H4" t="s">
        <v>40</v>
      </c>
      <c r="I4" t="s">
        <v>38</v>
      </c>
      <c r="J4" t="s">
        <v>65</v>
      </c>
      <c r="K4" t="str" cm="1">
        <f t="array" ref="K4:N4">_xlfn.TEXTSPLIT('BASE HARMONIZAÇÃO'!$I4,",")</f>
        <v>Intenso</v>
      </c>
      <c r="L4" t="str">
        <v xml:space="preserve"> picante</v>
      </c>
      <c r="M4" t="str">
        <v xml:space="preserve"> salgado</v>
      </c>
      <c r="N4" t="str">
        <v xml:space="preserve"> aroma acentuado</v>
      </c>
      <c r="O4" t="s">
        <v>141</v>
      </c>
      <c r="P4" t="s">
        <v>254</v>
      </c>
      <c r="Q4" t="s">
        <v>144</v>
      </c>
    </row>
    <row r="5" spans="1:17" x14ac:dyDescent="0.25">
      <c r="A5" t="s">
        <v>76</v>
      </c>
      <c r="B5" t="s">
        <v>5</v>
      </c>
      <c r="C5" t="s">
        <v>9</v>
      </c>
      <c r="D5" t="str" cm="1">
        <f t="array" ref="D5:F5">_xlfn.TEXTSPLIT('BASE HARMONIZAÇÃO'!$E5,",")</f>
        <v>Taninos firmes</v>
      </c>
      <c r="E5" t="str">
        <v xml:space="preserve"> frutas negras</v>
      </c>
      <c r="F5" t="str">
        <v xml:space="preserve"> especiarias</v>
      </c>
      <c r="H5" t="s">
        <v>122</v>
      </c>
      <c r="I5" t="s">
        <v>41</v>
      </c>
      <c r="J5" t="s">
        <v>70</v>
      </c>
      <c r="K5" t="str" cm="1">
        <f t="array" ref="K5:N5">_xlfn.TEXTSPLIT('BASE HARMONIZAÇÃO'!$I5,",")</f>
        <v>Salgado</v>
      </c>
      <c r="L5" t="str">
        <v xml:space="preserve"> intenso</v>
      </c>
      <c r="M5" t="str">
        <v xml:space="preserve"> frutado</v>
      </c>
      <c r="N5" t="str">
        <v xml:space="preserve"> complexo</v>
      </c>
      <c r="O5" t="s">
        <v>141</v>
      </c>
      <c r="P5" t="s">
        <v>254</v>
      </c>
      <c r="Q5" t="s">
        <v>145</v>
      </c>
    </row>
    <row r="6" spans="1:17" x14ac:dyDescent="0.25">
      <c r="A6" t="s">
        <v>76</v>
      </c>
      <c r="B6" t="s">
        <v>5</v>
      </c>
      <c r="C6" t="s">
        <v>9</v>
      </c>
      <c r="D6" t="str" cm="1">
        <f t="array" ref="D6:F6">_xlfn.TEXTSPLIT('BASE HARMONIZAÇÃO'!$E6,",")</f>
        <v>Taninos firmes</v>
      </c>
      <c r="E6" t="str">
        <v xml:space="preserve"> frutas negras</v>
      </c>
      <c r="F6" t="str">
        <v xml:space="preserve"> especiarias</v>
      </c>
      <c r="H6" t="s">
        <v>42</v>
      </c>
      <c r="I6" t="s">
        <v>41</v>
      </c>
      <c r="J6" t="s">
        <v>70</v>
      </c>
      <c r="K6" t="str" cm="1">
        <f t="array" ref="K6:N6">_xlfn.TEXTSPLIT('BASE HARMONIZAÇÃO'!$I6,",")</f>
        <v>Salgado</v>
      </c>
      <c r="L6" t="str">
        <v xml:space="preserve"> intenso</v>
      </c>
      <c r="M6" t="str">
        <v xml:space="preserve"> frutado</v>
      </c>
      <c r="N6" t="str">
        <v xml:space="preserve"> complexo</v>
      </c>
      <c r="O6" t="s">
        <v>141</v>
      </c>
      <c r="P6" t="s">
        <v>254</v>
      </c>
      <c r="Q6" t="s">
        <v>146</v>
      </c>
    </row>
    <row r="7" spans="1:17" x14ac:dyDescent="0.25">
      <c r="A7" t="s">
        <v>76</v>
      </c>
      <c r="B7" t="s">
        <v>6</v>
      </c>
      <c r="C7" t="s">
        <v>115</v>
      </c>
      <c r="D7" t="str" cm="1">
        <f t="array" ref="D7:F7">_xlfn.TEXTSPLIT('BASE HARMONIZAÇÃO'!$E7,",")</f>
        <v>Frutas negras</v>
      </c>
      <c r="E7" t="str">
        <v xml:space="preserve"> taninos suaves</v>
      </c>
      <c r="F7" t="str">
        <v xml:space="preserve"> corpo redondo</v>
      </c>
      <c r="H7" t="s">
        <v>39</v>
      </c>
      <c r="I7" t="s">
        <v>31</v>
      </c>
      <c r="J7" t="s">
        <v>67</v>
      </c>
      <c r="K7" t="str" cm="1">
        <f t="array" ref="K7:M7">_xlfn.TEXTSPLIT('BASE HARMONIZAÇÃO'!$I7,",")</f>
        <v>Leitoso</v>
      </c>
      <c r="L7" t="str">
        <v xml:space="preserve"> levemente salgado</v>
      </c>
      <c r="M7" t="str">
        <v xml:space="preserve"> aveludado</v>
      </c>
      <c r="O7" t="s">
        <v>141</v>
      </c>
      <c r="P7" t="s">
        <v>254</v>
      </c>
      <c r="Q7" t="s">
        <v>147</v>
      </c>
    </row>
    <row r="8" spans="1:17" x14ac:dyDescent="0.25">
      <c r="A8" t="s">
        <v>76</v>
      </c>
      <c r="B8" t="s">
        <v>6</v>
      </c>
      <c r="C8" t="s">
        <v>115</v>
      </c>
      <c r="D8" t="str" cm="1">
        <f t="array" ref="D8:F8">_xlfn.TEXTSPLIT('BASE HARMONIZAÇÃO'!$E8,",")</f>
        <v>Frutas negras</v>
      </c>
      <c r="E8" t="str">
        <v xml:space="preserve"> taninos suaves</v>
      </c>
      <c r="F8" t="str">
        <v xml:space="preserve"> corpo redondo</v>
      </c>
      <c r="H8" t="s">
        <v>38</v>
      </c>
      <c r="I8" t="s">
        <v>38</v>
      </c>
      <c r="J8" t="s">
        <v>65</v>
      </c>
      <c r="K8" t="str" cm="1">
        <f t="array" ref="K8:N8">_xlfn.TEXTSPLIT('BASE HARMONIZAÇÃO'!$I8,",")</f>
        <v>Intenso</v>
      </c>
      <c r="L8" t="str">
        <v xml:space="preserve"> salgado</v>
      </c>
      <c r="M8" t="str">
        <v xml:space="preserve"> picante</v>
      </c>
      <c r="N8" t="str">
        <v xml:space="preserve"> veias azuis</v>
      </c>
      <c r="O8" t="s">
        <v>148</v>
      </c>
      <c r="P8" t="s">
        <v>255</v>
      </c>
      <c r="Q8" t="s">
        <v>149</v>
      </c>
    </row>
    <row r="9" spans="1:17" x14ac:dyDescent="0.25">
      <c r="A9" t="s">
        <v>76</v>
      </c>
      <c r="B9" t="s">
        <v>6</v>
      </c>
      <c r="C9" t="s">
        <v>115</v>
      </c>
      <c r="D9" t="str" cm="1">
        <f t="array" ref="D9:F9">_xlfn.TEXTSPLIT('BASE HARMONIZAÇÃO'!$E9,",")</f>
        <v>Frutas negras</v>
      </c>
      <c r="E9" t="str">
        <v xml:space="preserve"> taninos suaves</v>
      </c>
      <c r="F9" t="str">
        <v xml:space="preserve"> corpo redondo</v>
      </c>
      <c r="H9" t="s">
        <v>44</v>
      </c>
      <c r="I9" t="s">
        <v>31</v>
      </c>
      <c r="J9" t="s">
        <v>67</v>
      </c>
      <c r="K9" t="str" cm="1">
        <f t="array" ref="K9:N9">_xlfn.TEXTSPLIT('BASE HARMONIZAÇÃO'!$I9,",")</f>
        <v>Leitoso</v>
      </c>
      <c r="L9" t="str">
        <v xml:space="preserve"> frutado</v>
      </c>
      <c r="M9" t="str">
        <v xml:space="preserve"> levemente picante</v>
      </c>
      <c r="N9" t="str">
        <v xml:space="preserve"> complexo</v>
      </c>
      <c r="O9" t="s">
        <v>141</v>
      </c>
      <c r="P9" t="s">
        <v>254</v>
      </c>
      <c r="Q9" t="s">
        <v>150</v>
      </c>
    </row>
    <row r="10" spans="1:17" x14ac:dyDescent="0.25">
      <c r="A10" t="s">
        <v>76</v>
      </c>
      <c r="B10" t="s">
        <v>6</v>
      </c>
      <c r="C10" t="s">
        <v>115</v>
      </c>
      <c r="D10" t="str" cm="1">
        <f t="array" ref="D10:F10">_xlfn.TEXTSPLIT('BASE HARMONIZAÇÃO'!$E10,",")</f>
        <v>Frutas negras</v>
      </c>
      <c r="E10" t="str">
        <v xml:space="preserve"> taninos suaves</v>
      </c>
      <c r="F10" t="str">
        <v xml:space="preserve"> corpo redondo</v>
      </c>
      <c r="H10" t="s">
        <v>39</v>
      </c>
      <c r="I10" t="s">
        <v>31</v>
      </c>
      <c r="J10" t="s">
        <v>67</v>
      </c>
      <c r="K10" t="str" cm="1">
        <f t="array" ref="K10:M10">_xlfn.TEXTSPLIT('BASE HARMONIZAÇÃO'!$I10,",")</f>
        <v>Leitoso</v>
      </c>
      <c r="L10" t="str">
        <v xml:space="preserve"> levemente salgado</v>
      </c>
      <c r="M10" t="str">
        <v xml:space="preserve"> aveludado</v>
      </c>
      <c r="O10" t="s">
        <v>141</v>
      </c>
      <c r="P10" t="s">
        <v>254</v>
      </c>
      <c r="Q10" t="s">
        <v>147</v>
      </c>
    </row>
    <row r="11" spans="1:17" x14ac:dyDescent="0.25">
      <c r="A11" t="s">
        <v>76</v>
      </c>
      <c r="B11" t="s">
        <v>7</v>
      </c>
      <c r="C11" t="s">
        <v>60</v>
      </c>
      <c r="D11" t="str" cm="1">
        <f t="array" ref="D11:F11">_xlfn.TEXTSPLIT('BASE HARMONIZAÇÃO'!$E11,",")</f>
        <v>Frutas vermelhas</v>
      </c>
      <c r="E11" t="str">
        <v xml:space="preserve"> floral</v>
      </c>
      <c r="F11" t="str">
        <v xml:space="preserve"> taninos suaves</v>
      </c>
      <c r="H11" t="s">
        <v>47</v>
      </c>
      <c r="I11" t="s">
        <v>32</v>
      </c>
      <c r="J11" t="s">
        <v>73</v>
      </c>
      <c r="K11" t="str" cm="1">
        <f t="array" ref="K11:L11">_xlfn.TEXTSPLIT('BASE HARMONIZAÇÃO'!$I11,",")</f>
        <v>Suave</v>
      </c>
      <c r="L11" t="str">
        <v xml:space="preserve"> levemente adocicado</v>
      </c>
      <c r="O11" t="s">
        <v>141</v>
      </c>
      <c r="P11" t="s">
        <v>254</v>
      </c>
      <c r="Q11" t="s">
        <v>152</v>
      </c>
    </row>
    <row r="12" spans="1:17" x14ac:dyDescent="0.25">
      <c r="A12" t="s">
        <v>76</v>
      </c>
      <c r="B12" t="s">
        <v>7</v>
      </c>
      <c r="C12" t="s">
        <v>60</v>
      </c>
      <c r="D12" t="str" cm="1">
        <f t="array" ref="D12:F12">_xlfn.TEXTSPLIT('BASE HARMONIZAÇÃO'!$E12,",")</f>
        <v>Frutas vermelhas</v>
      </c>
      <c r="E12" t="str">
        <v xml:space="preserve"> floral</v>
      </c>
      <c r="F12" t="str">
        <v xml:space="preserve"> taninos suaves</v>
      </c>
      <c r="H12" t="s">
        <v>46</v>
      </c>
      <c r="I12" t="s">
        <v>32</v>
      </c>
      <c r="J12" t="s">
        <v>73</v>
      </c>
      <c r="K12" t="str" cm="1">
        <f t="array" ref="K12:L12">_xlfn.TEXTSPLIT('BASE HARMONIZAÇÃO'!$I12,",")</f>
        <v>Suave</v>
      </c>
      <c r="L12" t="str">
        <v xml:space="preserve"> levemente adocicado</v>
      </c>
      <c r="O12" t="s">
        <v>141</v>
      </c>
      <c r="P12" t="s">
        <v>254</v>
      </c>
      <c r="Q12" t="s">
        <v>153</v>
      </c>
    </row>
    <row r="13" spans="1:17" x14ac:dyDescent="0.25">
      <c r="A13" t="s">
        <v>76</v>
      </c>
      <c r="B13" t="s">
        <v>7</v>
      </c>
      <c r="C13" t="s">
        <v>60</v>
      </c>
      <c r="D13" t="str" cm="1">
        <f t="array" ref="D13:F13">_xlfn.TEXTSPLIT('BASE HARMONIZAÇÃO'!$E13,",")</f>
        <v>Frutas vermelhas</v>
      </c>
      <c r="E13" t="str">
        <v xml:space="preserve"> floral</v>
      </c>
      <c r="F13" t="str">
        <v xml:space="preserve"> taninos suaves</v>
      </c>
      <c r="H13" t="s">
        <v>39</v>
      </c>
      <c r="I13" t="s">
        <v>31</v>
      </c>
      <c r="J13" t="s">
        <v>67</v>
      </c>
      <c r="K13" t="str" cm="1">
        <f t="array" ref="K13:M13">_xlfn.TEXTSPLIT('BASE HARMONIZAÇÃO'!$I13,",")</f>
        <v>Leitoso</v>
      </c>
      <c r="L13" t="str">
        <v xml:space="preserve"> levemente salgado</v>
      </c>
      <c r="M13" t="str">
        <v xml:space="preserve"> aveludado</v>
      </c>
      <c r="O13" t="s">
        <v>148</v>
      </c>
      <c r="P13" t="s">
        <v>255</v>
      </c>
      <c r="Q13" t="s">
        <v>154</v>
      </c>
    </row>
    <row r="14" spans="1:17" x14ac:dyDescent="0.25">
      <c r="A14" t="s">
        <v>76</v>
      </c>
      <c r="B14" t="s">
        <v>253</v>
      </c>
      <c r="C14" t="s">
        <v>9</v>
      </c>
      <c r="D14" t="str" cm="1">
        <f t="array" ref="D14:F14">_xlfn.TEXTSPLIT('BASE HARMONIZAÇÃO'!$E14,",")</f>
        <v>Frutas negras</v>
      </c>
      <c r="E14" t="str">
        <v xml:space="preserve"> especiarias</v>
      </c>
      <c r="F14" t="str">
        <v xml:space="preserve"> taninos robustos</v>
      </c>
      <c r="H14" t="s">
        <v>49</v>
      </c>
      <c r="I14" t="s">
        <v>38</v>
      </c>
      <c r="J14" t="s">
        <v>65</v>
      </c>
      <c r="K14" t="str" cm="1">
        <f t="array" ref="K14:N14">_xlfn.TEXTSPLIT('BASE HARMONIZAÇÃO'!$I14,",")</f>
        <v>Intenso</v>
      </c>
      <c r="L14" t="str">
        <v xml:space="preserve"> picante</v>
      </c>
      <c r="M14" t="str">
        <v xml:space="preserve"> salgado</v>
      </c>
      <c r="N14" t="str">
        <v xml:space="preserve"> aroma acentuado</v>
      </c>
      <c r="O14" t="s">
        <v>141</v>
      </c>
      <c r="P14" t="s">
        <v>254</v>
      </c>
      <c r="Q14" t="s">
        <v>155</v>
      </c>
    </row>
    <row r="15" spans="1:17" x14ac:dyDescent="0.25">
      <c r="A15" t="s">
        <v>76</v>
      </c>
      <c r="B15" t="s">
        <v>253</v>
      </c>
      <c r="C15" t="s">
        <v>9</v>
      </c>
      <c r="D15" t="str" cm="1">
        <f t="array" ref="D15:F15">_xlfn.TEXTSPLIT('BASE HARMONIZAÇÃO'!$E15,",")</f>
        <v>Frutas negras</v>
      </c>
      <c r="E15" t="str">
        <v xml:space="preserve"> especiarias</v>
      </c>
      <c r="F15" t="str">
        <v xml:space="preserve"> taninos robustos</v>
      </c>
      <c r="H15" t="s">
        <v>48</v>
      </c>
      <c r="I15" t="s">
        <v>41</v>
      </c>
      <c r="J15" t="s">
        <v>34</v>
      </c>
      <c r="K15" t="str" cm="1">
        <f t="array" ref="K15:M15">_xlfn.TEXTSPLIT('BASE HARMONIZAÇÃO'!$I15,",")</f>
        <v>Salgado</v>
      </c>
      <c r="L15" t="str">
        <v xml:space="preserve"> levemente ácido</v>
      </c>
      <c r="M15" t="str">
        <v xml:space="preserve"> frutado</v>
      </c>
      <c r="O15" t="s">
        <v>148</v>
      </c>
      <c r="P15" t="s">
        <v>255</v>
      </c>
      <c r="Q15" t="s">
        <v>156</v>
      </c>
    </row>
    <row r="16" spans="1:17" x14ac:dyDescent="0.25">
      <c r="A16" t="s">
        <v>76</v>
      </c>
      <c r="B16" t="s">
        <v>8</v>
      </c>
      <c r="C16" t="s">
        <v>9</v>
      </c>
      <c r="D16" t="str" cm="1">
        <f t="array" ref="D16:F16">_xlfn.TEXTSPLIT('BASE HARMONIZAÇÃO'!$E16,",")</f>
        <v>Frutas negras</v>
      </c>
      <c r="E16" t="str">
        <v xml:space="preserve"> especiarias</v>
      </c>
      <c r="F16" t="str">
        <v xml:space="preserve"> taninos firmes</v>
      </c>
      <c r="H16" t="s">
        <v>40</v>
      </c>
      <c r="I16" t="s">
        <v>38</v>
      </c>
      <c r="J16" t="s">
        <v>65</v>
      </c>
      <c r="K16" t="str" cm="1">
        <f t="array" ref="K16:N16">_xlfn.TEXTSPLIT('BASE HARMONIZAÇÃO'!$I16,",")</f>
        <v>Intenso</v>
      </c>
      <c r="L16" t="str">
        <v xml:space="preserve"> picante</v>
      </c>
      <c r="M16" t="str">
        <v xml:space="preserve"> salgado</v>
      </c>
      <c r="N16" t="str">
        <v xml:space="preserve"> aroma acentuado</v>
      </c>
      <c r="O16" t="s">
        <v>141</v>
      </c>
      <c r="P16" t="s">
        <v>254</v>
      </c>
      <c r="Q16" t="s">
        <v>157</v>
      </c>
    </row>
    <row r="17" spans="1:17" x14ac:dyDescent="0.25">
      <c r="A17" t="s">
        <v>76</v>
      </c>
      <c r="B17" t="s">
        <v>8</v>
      </c>
      <c r="C17" t="s">
        <v>9</v>
      </c>
      <c r="D17" t="str" cm="1">
        <f t="array" ref="D17:F17">_xlfn.TEXTSPLIT('BASE HARMONIZAÇÃO'!$E17,",")</f>
        <v>Frutas negras</v>
      </c>
      <c r="E17" t="str">
        <v xml:space="preserve"> especiarias</v>
      </c>
      <c r="F17" t="str">
        <v xml:space="preserve"> taninos firmes</v>
      </c>
      <c r="H17" t="s">
        <v>49</v>
      </c>
      <c r="I17" t="s">
        <v>38</v>
      </c>
      <c r="J17" t="s">
        <v>65</v>
      </c>
      <c r="K17" t="str" cm="1">
        <f t="array" ref="K17:N17">_xlfn.TEXTSPLIT('BASE HARMONIZAÇÃO'!$I17,",")</f>
        <v>Intenso</v>
      </c>
      <c r="L17" t="str">
        <v xml:space="preserve"> picante</v>
      </c>
      <c r="M17" t="str">
        <v xml:space="preserve"> salgado</v>
      </c>
      <c r="N17" t="str">
        <v xml:space="preserve"> aroma acentuado</v>
      </c>
      <c r="O17" t="s">
        <v>141</v>
      </c>
      <c r="P17" t="s">
        <v>254</v>
      </c>
      <c r="Q17" t="s">
        <v>158</v>
      </c>
    </row>
    <row r="18" spans="1:17" x14ac:dyDescent="0.25">
      <c r="A18" t="s">
        <v>76</v>
      </c>
      <c r="B18" t="s">
        <v>8</v>
      </c>
      <c r="C18" t="s">
        <v>9</v>
      </c>
      <c r="D18" t="str" cm="1">
        <f t="array" ref="D18:F18">_xlfn.TEXTSPLIT('BASE HARMONIZAÇÃO'!$E18,",")</f>
        <v>Frutas negras</v>
      </c>
      <c r="E18" t="str">
        <v xml:space="preserve"> especiarias</v>
      </c>
      <c r="F18" t="str">
        <v xml:space="preserve"> taninos firmes</v>
      </c>
      <c r="H18" t="s">
        <v>122</v>
      </c>
      <c r="I18" t="s">
        <v>41</v>
      </c>
      <c r="J18" t="s">
        <v>70</v>
      </c>
      <c r="K18" t="str" cm="1">
        <f t="array" ref="K18:N18">_xlfn.TEXTSPLIT('BASE HARMONIZAÇÃO'!$I18,",")</f>
        <v>Salgado</v>
      </c>
      <c r="L18" t="str">
        <v xml:space="preserve"> intenso</v>
      </c>
      <c r="M18" t="str">
        <v xml:space="preserve"> frutado</v>
      </c>
      <c r="N18" t="str">
        <v xml:space="preserve"> complexo</v>
      </c>
      <c r="O18" t="s">
        <v>141</v>
      </c>
      <c r="P18" t="s">
        <v>254</v>
      </c>
      <c r="Q18" t="s">
        <v>159</v>
      </c>
    </row>
    <row r="19" spans="1:17" x14ac:dyDescent="0.25">
      <c r="A19" t="s">
        <v>76</v>
      </c>
      <c r="B19" t="s">
        <v>8</v>
      </c>
      <c r="C19" t="s">
        <v>9</v>
      </c>
      <c r="D19" t="str" cm="1">
        <f t="array" ref="D19:F19">_xlfn.TEXTSPLIT('BASE HARMONIZAÇÃO'!$E19,",")</f>
        <v>Frutas negras</v>
      </c>
      <c r="E19" t="str">
        <v xml:space="preserve"> especiarias</v>
      </c>
      <c r="F19" t="str">
        <v xml:space="preserve"> taninos firmes</v>
      </c>
      <c r="H19" t="s">
        <v>42</v>
      </c>
      <c r="I19" t="s">
        <v>41</v>
      </c>
      <c r="J19" t="s">
        <v>70</v>
      </c>
      <c r="K19" t="str" cm="1">
        <f t="array" ref="K19:N19">_xlfn.TEXTSPLIT('BASE HARMONIZAÇÃO'!$I19,",")</f>
        <v>Salgado</v>
      </c>
      <c r="L19" t="str">
        <v xml:space="preserve"> intenso</v>
      </c>
      <c r="M19" t="str">
        <v xml:space="preserve"> frutado</v>
      </c>
      <c r="N19" t="str">
        <v xml:space="preserve"> complexo</v>
      </c>
      <c r="O19" t="s">
        <v>141</v>
      </c>
      <c r="P19" t="s">
        <v>254</v>
      </c>
      <c r="Q19" t="s">
        <v>160</v>
      </c>
    </row>
    <row r="20" spans="1:17" x14ac:dyDescent="0.25">
      <c r="A20" t="s">
        <v>76</v>
      </c>
      <c r="B20" t="s">
        <v>35</v>
      </c>
      <c r="C20" t="s">
        <v>61</v>
      </c>
      <c r="D20" t="str" cm="1">
        <f t="array" ref="D20:F20">_xlfn.TEXTSPLIT('BASE HARMONIZAÇÃO'!$E20,",")</f>
        <v>Frutas vermelhas</v>
      </c>
      <c r="E20" t="str">
        <v xml:space="preserve"> especiarias</v>
      </c>
      <c r="F20" t="str">
        <v xml:space="preserve"> vegetal</v>
      </c>
      <c r="H20" t="s">
        <v>39</v>
      </c>
      <c r="I20" t="s">
        <v>31</v>
      </c>
      <c r="J20" t="s">
        <v>67</v>
      </c>
      <c r="K20" t="str" cm="1">
        <f t="array" ref="K20:M20">_xlfn.TEXTSPLIT('BASE HARMONIZAÇÃO'!$I20,",")</f>
        <v>Leitoso</v>
      </c>
      <c r="L20" t="str">
        <v xml:space="preserve"> levemente salgado</v>
      </c>
      <c r="M20" t="str">
        <v xml:space="preserve"> aveludado</v>
      </c>
      <c r="O20" t="s">
        <v>141</v>
      </c>
      <c r="P20" t="s">
        <v>254</v>
      </c>
      <c r="Q20" t="s">
        <v>161</v>
      </c>
    </row>
    <row r="21" spans="1:17" x14ac:dyDescent="0.25">
      <c r="A21" t="s">
        <v>76</v>
      </c>
      <c r="B21" t="s">
        <v>35</v>
      </c>
      <c r="C21" t="s">
        <v>61</v>
      </c>
      <c r="D21" t="str" cm="1">
        <f t="array" ref="D21:F21">_xlfn.TEXTSPLIT('BASE HARMONIZAÇÃO'!$E21,",")</f>
        <v>Frutas vermelhas</v>
      </c>
      <c r="E21" t="str">
        <v xml:space="preserve"> especiarias</v>
      </c>
      <c r="F21" t="str">
        <v xml:space="preserve"> vegetal</v>
      </c>
      <c r="H21" t="s">
        <v>52</v>
      </c>
      <c r="I21" t="s">
        <v>31</v>
      </c>
      <c r="J21" t="s">
        <v>67</v>
      </c>
      <c r="K21" t="str" cm="1">
        <f t="array" ref="K21:M21">_xlfn.TEXTSPLIT('BASE HARMONIZAÇÃO'!$I21,",")</f>
        <v>Leitoso</v>
      </c>
      <c r="L21" t="str">
        <v xml:space="preserve"> levemente frutado</v>
      </c>
      <c r="M21" t="str">
        <v xml:space="preserve"> levemente adocicado</v>
      </c>
      <c r="O21" t="s">
        <v>141</v>
      </c>
      <c r="P21" t="s">
        <v>254</v>
      </c>
      <c r="Q21" t="s">
        <v>162</v>
      </c>
    </row>
    <row r="22" spans="1:17" x14ac:dyDescent="0.25">
      <c r="A22" t="s">
        <v>76</v>
      </c>
      <c r="B22" t="s">
        <v>19</v>
      </c>
      <c r="C22" t="s">
        <v>9</v>
      </c>
      <c r="D22" t="str" cm="1">
        <f t="array" ref="D22:F22">_xlfn.TEXTSPLIT('BASE HARMONIZAÇÃO'!$E22,",")</f>
        <v>Frutas vermelhas</v>
      </c>
      <c r="E22" t="str">
        <v xml:space="preserve"> especiarias</v>
      </c>
      <c r="F22" t="str">
        <v xml:space="preserve"> taninos maduros</v>
      </c>
      <c r="H22" t="s">
        <v>122</v>
      </c>
      <c r="I22" t="s">
        <v>41</v>
      </c>
      <c r="J22" t="s">
        <v>70</v>
      </c>
      <c r="K22" t="str" cm="1">
        <f t="array" ref="K22:N22">_xlfn.TEXTSPLIT('BASE HARMONIZAÇÃO'!$I22,",")</f>
        <v>Salgado</v>
      </c>
      <c r="L22" t="str">
        <v xml:space="preserve"> intenso</v>
      </c>
      <c r="M22" t="str">
        <v xml:space="preserve"> frutado</v>
      </c>
      <c r="N22" t="str">
        <v xml:space="preserve"> complexo</v>
      </c>
      <c r="O22" t="s">
        <v>141</v>
      </c>
      <c r="P22" t="s">
        <v>254</v>
      </c>
      <c r="Q22" t="s">
        <v>163</v>
      </c>
    </row>
    <row r="23" spans="1:17" x14ac:dyDescent="0.25">
      <c r="A23" t="s">
        <v>76</v>
      </c>
      <c r="B23" t="s">
        <v>19</v>
      </c>
      <c r="C23" t="s">
        <v>9</v>
      </c>
      <c r="D23" t="str" cm="1">
        <f t="array" ref="D23:F23">_xlfn.TEXTSPLIT('BASE HARMONIZAÇÃO'!$E23,",")</f>
        <v>Frutas vermelhas</v>
      </c>
      <c r="E23" t="str">
        <v xml:space="preserve"> especiarias</v>
      </c>
      <c r="F23" t="str">
        <v xml:space="preserve"> taninos maduros</v>
      </c>
      <c r="H23" t="s">
        <v>42</v>
      </c>
      <c r="I23" t="s">
        <v>41</v>
      </c>
      <c r="J23" t="s">
        <v>70</v>
      </c>
      <c r="K23" t="str" cm="1">
        <f t="array" ref="K23:N23">_xlfn.TEXTSPLIT('BASE HARMONIZAÇÃO'!$I23,",")</f>
        <v>Salgado</v>
      </c>
      <c r="L23" t="str">
        <v xml:space="preserve"> intenso</v>
      </c>
      <c r="M23" t="str">
        <v xml:space="preserve"> frutado</v>
      </c>
      <c r="N23" t="str">
        <v xml:space="preserve"> complexo</v>
      </c>
      <c r="O23" t="s">
        <v>141</v>
      </c>
      <c r="P23" t="s">
        <v>254</v>
      </c>
      <c r="Q23" t="s">
        <v>164</v>
      </c>
    </row>
    <row r="24" spans="1:17" x14ac:dyDescent="0.25">
      <c r="A24" t="s">
        <v>117</v>
      </c>
      <c r="B24" t="s">
        <v>6</v>
      </c>
      <c r="C24" t="s">
        <v>115</v>
      </c>
      <c r="D24" t="str" cm="1">
        <f t="array" ref="D24:F24">_xlfn.TEXTSPLIT('BASE HARMONIZAÇÃO'!$E24,",")</f>
        <v>Frutas vermelhas</v>
      </c>
      <c r="E24" t="str">
        <v xml:space="preserve"> taninos suaves</v>
      </c>
      <c r="F24" t="str">
        <v xml:space="preserve"> corpo redondo</v>
      </c>
      <c r="H24" t="s">
        <v>122</v>
      </c>
      <c r="I24" t="s">
        <v>41</v>
      </c>
      <c r="J24" t="s">
        <v>70</v>
      </c>
      <c r="K24" t="str" cm="1">
        <f t="array" ref="K24:N24">_xlfn.TEXTSPLIT('BASE HARMONIZAÇÃO'!$I24,",")</f>
        <v>Salgado</v>
      </c>
      <c r="L24" t="str">
        <v xml:space="preserve"> intenso</v>
      </c>
      <c r="M24" t="str">
        <v xml:space="preserve"> frutado</v>
      </c>
      <c r="N24" t="str">
        <v xml:space="preserve"> complexo</v>
      </c>
      <c r="O24" t="s">
        <v>148</v>
      </c>
      <c r="P24" t="s">
        <v>255</v>
      </c>
      <c r="Q24" t="s">
        <v>256</v>
      </c>
    </row>
    <row r="25" spans="1:17" x14ac:dyDescent="0.25">
      <c r="A25" t="s">
        <v>117</v>
      </c>
      <c r="B25" t="s">
        <v>6</v>
      </c>
      <c r="C25" t="s">
        <v>115</v>
      </c>
      <c r="D25" t="str" cm="1">
        <f t="array" ref="D25:F25">_xlfn.TEXTSPLIT('BASE HARMONIZAÇÃO'!$E25,",")</f>
        <v>Frutas vermelhas</v>
      </c>
      <c r="E25" t="str">
        <v xml:space="preserve"> taninos suaves</v>
      </c>
      <c r="F25" t="str">
        <v xml:space="preserve"> corpo redondo</v>
      </c>
      <c r="H25" t="s">
        <v>42</v>
      </c>
      <c r="I25" t="s">
        <v>41</v>
      </c>
      <c r="J25" t="s">
        <v>70</v>
      </c>
      <c r="K25" t="str" cm="1">
        <f t="array" ref="K25:N25">_xlfn.TEXTSPLIT('BASE HARMONIZAÇÃO'!$I25,",")</f>
        <v>Salgado</v>
      </c>
      <c r="L25" t="str">
        <v xml:space="preserve"> intenso</v>
      </c>
      <c r="M25" t="str">
        <v xml:space="preserve"> frutado</v>
      </c>
      <c r="N25" t="str">
        <v xml:space="preserve"> complexo</v>
      </c>
      <c r="O25" t="s">
        <v>148</v>
      </c>
      <c r="P25" t="s">
        <v>255</v>
      </c>
      <c r="Q25" t="s">
        <v>191</v>
      </c>
    </row>
    <row r="26" spans="1:17" x14ac:dyDescent="0.25">
      <c r="A26" t="s">
        <v>117</v>
      </c>
      <c r="B26" t="s">
        <v>6</v>
      </c>
      <c r="C26" t="s">
        <v>115</v>
      </c>
      <c r="D26" t="str" cm="1">
        <f t="array" ref="D26:F26">_xlfn.TEXTSPLIT('BASE HARMONIZAÇÃO'!$E26,",")</f>
        <v>Frutas vermelhas</v>
      </c>
      <c r="E26" t="str">
        <v xml:space="preserve"> taninos suaves</v>
      </c>
      <c r="F26" t="str">
        <v xml:space="preserve"> corpo redondo</v>
      </c>
      <c r="H26" t="s">
        <v>47</v>
      </c>
      <c r="I26" t="s">
        <v>32</v>
      </c>
      <c r="J26" t="s">
        <v>73</v>
      </c>
      <c r="K26" t="str" cm="1">
        <f t="array" ref="K26:L26">_xlfn.TEXTSPLIT('BASE HARMONIZAÇÃO'!$I26,",")</f>
        <v>Suave</v>
      </c>
      <c r="L26" t="str">
        <v xml:space="preserve"> levemente adocicado</v>
      </c>
      <c r="O26" t="s">
        <v>141</v>
      </c>
      <c r="P26" t="s">
        <v>254</v>
      </c>
      <c r="Q26" t="s">
        <v>257</v>
      </c>
    </row>
    <row r="27" spans="1:17" x14ac:dyDescent="0.25">
      <c r="A27" t="s">
        <v>117</v>
      </c>
      <c r="B27" t="s">
        <v>6</v>
      </c>
      <c r="C27" t="s">
        <v>115</v>
      </c>
      <c r="D27" t="str" cm="1">
        <f t="array" ref="D27:F27">_xlfn.TEXTSPLIT('BASE HARMONIZAÇÃO'!$E27,",")</f>
        <v>Frutas vermelhas</v>
      </c>
      <c r="E27" t="str">
        <v xml:space="preserve"> taninos suaves</v>
      </c>
      <c r="F27" t="str">
        <v xml:space="preserve"> corpo redondo</v>
      </c>
      <c r="H27" t="s">
        <v>39</v>
      </c>
      <c r="I27" t="s">
        <v>31</v>
      </c>
      <c r="J27" t="s">
        <v>67</v>
      </c>
      <c r="K27" t="str" cm="1">
        <f t="array" ref="K27:M27">_xlfn.TEXTSPLIT('BASE HARMONIZAÇÃO'!$I27,",")</f>
        <v>Leitoso</v>
      </c>
      <c r="L27" t="str">
        <v xml:space="preserve"> levemente salgado</v>
      </c>
      <c r="M27" t="str">
        <v xml:space="preserve"> aveludado</v>
      </c>
      <c r="O27" t="s">
        <v>141</v>
      </c>
      <c r="P27" t="s">
        <v>254</v>
      </c>
      <c r="Q27" t="s">
        <v>193</v>
      </c>
    </row>
    <row r="28" spans="1:17" x14ac:dyDescent="0.25">
      <c r="A28" t="s">
        <v>117</v>
      </c>
      <c r="B28" t="s">
        <v>8</v>
      </c>
      <c r="C28" t="s">
        <v>61</v>
      </c>
      <c r="D28" t="str" cm="1">
        <f t="array" ref="D28:F28">_xlfn.TEXTSPLIT('BASE HARMONIZAÇÃO'!$E28,",")</f>
        <v>Frutas vermelhas e negras</v>
      </c>
      <c r="E28" t="str">
        <v xml:space="preserve"> especiarias</v>
      </c>
      <c r="F28" t="str">
        <v xml:space="preserve"> taninos firmes</v>
      </c>
      <c r="H28" t="s">
        <v>40</v>
      </c>
      <c r="I28" t="s">
        <v>38</v>
      </c>
      <c r="J28" t="s">
        <v>65</v>
      </c>
      <c r="K28" t="str" cm="1">
        <f t="array" ref="K28:N28">_xlfn.TEXTSPLIT('BASE HARMONIZAÇÃO'!$I28,",")</f>
        <v>Intenso</v>
      </c>
      <c r="L28" t="str">
        <v xml:space="preserve"> picante</v>
      </c>
      <c r="M28" t="str">
        <v xml:space="preserve"> salgado</v>
      </c>
      <c r="N28" t="str">
        <v xml:space="preserve"> aroma acentuado</v>
      </c>
      <c r="O28" t="s">
        <v>141</v>
      </c>
      <c r="P28" t="s">
        <v>254</v>
      </c>
      <c r="Q28" t="s">
        <v>258</v>
      </c>
    </row>
    <row r="29" spans="1:17" x14ac:dyDescent="0.25">
      <c r="A29" t="s">
        <v>117</v>
      </c>
      <c r="B29" t="s">
        <v>8</v>
      </c>
      <c r="C29" t="s">
        <v>61</v>
      </c>
      <c r="D29" t="str" cm="1">
        <f t="array" ref="D29:F29">_xlfn.TEXTSPLIT('BASE HARMONIZAÇÃO'!$E29,",")</f>
        <v>Frutas vermelhas e negras</v>
      </c>
      <c r="E29" t="str">
        <v xml:space="preserve"> especiarias</v>
      </c>
      <c r="F29" t="str">
        <v xml:space="preserve"> taninos firmes</v>
      </c>
      <c r="H29" t="s">
        <v>49</v>
      </c>
      <c r="I29" t="s">
        <v>38</v>
      </c>
      <c r="J29" t="s">
        <v>65</v>
      </c>
      <c r="K29" t="str" cm="1">
        <f t="array" ref="K29:N29">_xlfn.TEXTSPLIT('BASE HARMONIZAÇÃO'!$I29,",")</f>
        <v>Intenso</v>
      </c>
      <c r="L29" t="str">
        <v xml:space="preserve"> picante</v>
      </c>
      <c r="M29" t="str">
        <v xml:space="preserve"> salgado</v>
      </c>
      <c r="N29" t="str">
        <v xml:space="preserve"> aroma acentuado</v>
      </c>
      <c r="O29" t="s">
        <v>141</v>
      </c>
      <c r="P29" t="s">
        <v>254</v>
      </c>
      <c r="Q29" t="s">
        <v>195</v>
      </c>
    </row>
    <row r="30" spans="1:17" x14ac:dyDescent="0.25">
      <c r="A30" t="s">
        <v>117</v>
      </c>
      <c r="B30" t="s">
        <v>17</v>
      </c>
      <c r="C30" t="s">
        <v>60</v>
      </c>
      <c r="D30" t="str" cm="1">
        <f t="array" ref="D30:F30">_xlfn.TEXTSPLIT('BASE HARMONIZAÇÃO'!$E30,",")</f>
        <v>Frutas vermelhas</v>
      </c>
      <c r="E30" t="str">
        <v xml:space="preserve"> corpo médio</v>
      </c>
      <c r="F30" t="str">
        <v xml:space="preserve"> taninos suaves</v>
      </c>
      <c r="H30" t="s">
        <v>47</v>
      </c>
      <c r="I30" t="s">
        <v>32</v>
      </c>
      <c r="J30" t="s">
        <v>73</v>
      </c>
      <c r="K30" t="str" cm="1">
        <f t="array" ref="K30:L30">_xlfn.TEXTSPLIT('BASE HARMONIZAÇÃO'!$I30,",")</f>
        <v>Suave</v>
      </c>
      <c r="L30" t="str">
        <v xml:space="preserve"> levemente adocicado</v>
      </c>
      <c r="O30" t="s">
        <v>141</v>
      </c>
      <c r="P30" t="s">
        <v>254</v>
      </c>
      <c r="Q30" t="s">
        <v>183</v>
      </c>
    </row>
    <row r="31" spans="1:17" x14ac:dyDescent="0.25">
      <c r="A31" t="s">
        <v>117</v>
      </c>
      <c r="B31" t="s">
        <v>17</v>
      </c>
      <c r="C31" t="s">
        <v>60</v>
      </c>
      <c r="D31" t="str" cm="1">
        <f t="array" ref="D31:F31">_xlfn.TEXTSPLIT('BASE HARMONIZAÇÃO'!$E31,",")</f>
        <v>Frutas vermelhas</v>
      </c>
      <c r="E31" t="str">
        <v xml:space="preserve"> corpo médio</v>
      </c>
      <c r="F31" t="str">
        <v xml:space="preserve"> taninos suaves</v>
      </c>
      <c r="H31" t="s">
        <v>83</v>
      </c>
      <c r="I31" t="s">
        <v>45</v>
      </c>
      <c r="J31" t="s">
        <v>107</v>
      </c>
      <c r="K31" t="str" cm="1">
        <f t="array" ref="K31:M31">_xlfn.TEXTSPLIT('BASE HARMONIZAÇÃO'!$I31,",")</f>
        <v>Suave</v>
      </c>
      <c r="L31" t="str">
        <v xml:space="preserve"> lácteo</v>
      </c>
      <c r="M31" t="str">
        <v xml:space="preserve"> levemente salgado</v>
      </c>
      <c r="O31" t="s">
        <v>141</v>
      </c>
      <c r="P31" t="s">
        <v>254</v>
      </c>
      <c r="Q31" t="s">
        <v>186</v>
      </c>
    </row>
    <row r="32" spans="1:17" x14ac:dyDescent="0.25">
      <c r="A32" t="s">
        <v>117</v>
      </c>
      <c r="B32" t="s">
        <v>17</v>
      </c>
      <c r="C32" t="s">
        <v>60</v>
      </c>
      <c r="D32" t="str" cm="1">
        <f t="array" ref="D32:F32">_xlfn.TEXTSPLIT('BASE HARMONIZAÇÃO'!$E32,",")</f>
        <v>Frutas vermelhas</v>
      </c>
      <c r="E32" t="str">
        <v xml:space="preserve"> corpo médio</v>
      </c>
      <c r="F32" t="str">
        <v xml:space="preserve"> taninos suaves</v>
      </c>
      <c r="H32" t="s">
        <v>39</v>
      </c>
      <c r="I32" t="s">
        <v>31</v>
      </c>
      <c r="J32" t="s">
        <v>67</v>
      </c>
      <c r="K32" t="str" cm="1">
        <f t="array" ref="K32:M32">_xlfn.TEXTSPLIT('BASE HARMONIZAÇÃO'!$I32,",")</f>
        <v>Leitoso</v>
      </c>
      <c r="L32" t="str">
        <v xml:space="preserve"> levemente salgado</v>
      </c>
      <c r="M32" t="str">
        <v xml:space="preserve"> aveludado</v>
      </c>
      <c r="O32" t="s">
        <v>141</v>
      </c>
      <c r="P32" t="s">
        <v>254</v>
      </c>
      <c r="Q32" t="s">
        <v>259</v>
      </c>
    </row>
    <row r="33" spans="1:17" x14ac:dyDescent="0.25">
      <c r="A33" t="s">
        <v>117</v>
      </c>
      <c r="B33" t="s">
        <v>253</v>
      </c>
      <c r="C33" t="s">
        <v>97</v>
      </c>
      <c r="D33" t="str" cm="1">
        <f t="array" ref="D33:F33">_xlfn.TEXTSPLIT('BASE HARMONIZAÇÃO'!$E33,",")</f>
        <v>Frutas vermelhas e negras</v>
      </c>
      <c r="E33" t="str">
        <v xml:space="preserve"> especiarias</v>
      </c>
      <c r="F33" t="str">
        <v xml:space="preserve"> corpo médio</v>
      </c>
      <c r="H33" t="s">
        <v>39</v>
      </c>
      <c r="I33" t="s">
        <v>31</v>
      </c>
      <c r="J33" t="s">
        <v>67</v>
      </c>
      <c r="K33" t="str" cm="1">
        <f t="array" ref="K33:M33">_xlfn.TEXTSPLIT('BASE HARMONIZAÇÃO'!$I33,",")</f>
        <v>Leitoso</v>
      </c>
      <c r="L33" t="str">
        <v xml:space="preserve"> levemente salgado</v>
      </c>
      <c r="M33" t="str">
        <v xml:space="preserve"> aveludado</v>
      </c>
      <c r="O33" t="s">
        <v>141</v>
      </c>
      <c r="P33" t="s">
        <v>254</v>
      </c>
      <c r="Q33" t="s">
        <v>197</v>
      </c>
    </row>
    <row r="34" spans="1:17" x14ac:dyDescent="0.25">
      <c r="A34" t="s">
        <v>117</v>
      </c>
      <c r="B34" t="s">
        <v>253</v>
      </c>
      <c r="C34" t="s">
        <v>97</v>
      </c>
      <c r="D34" t="str" cm="1">
        <f t="array" ref="D34:F34">_xlfn.TEXTSPLIT('BASE HARMONIZAÇÃO'!$E34,",")</f>
        <v>Frutas vermelhas e negras</v>
      </c>
      <c r="E34" t="str">
        <v xml:space="preserve"> especiarias</v>
      </c>
      <c r="F34" t="str">
        <v xml:space="preserve"> corpo médio</v>
      </c>
      <c r="H34" t="s">
        <v>52</v>
      </c>
      <c r="I34" t="s">
        <v>31</v>
      </c>
      <c r="J34" t="s">
        <v>67</v>
      </c>
      <c r="K34" t="str" cm="1">
        <f t="array" ref="K34:M34">_xlfn.TEXTSPLIT('BASE HARMONIZAÇÃO'!$I34,",")</f>
        <v>Leitoso</v>
      </c>
      <c r="L34" t="str">
        <v xml:space="preserve"> levemente frutado</v>
      </c>
      <c r="M34" t="str">
        <v xml:space="preserve"> levemente adocicado</v>
      </c>
      <c r="O34" t="s">
        <v>141</v>
      </c>
      <c r="P34" t="s">
        <v>254</v>
      </c>
      <c r="Q34" t="s">
        <v>198</v>
      </c>
    </row>
    <row r="35" spans="1:17" x14ac:dyDescent="0.25">
      <c r="A35" t="s">
        <v>117</v>
      </c>
      <c r="B35" t="s">
        <v>253</v>
      </c>
      <c r="C35" t="s">
        <v>97</v>
      </c>
      <c r="D35" t="str" cm="1">
        <f t="array" ref="D35:F35">_xlfn.TEXTSPLIT('BASE HARMONIZAÇÃO'!$E35,",")</f>
        <v>Frutas vermelhas e negras</v>
      </c>
      <c r="E35" t="str">
        <v xml:space="preserve"> especiarias</v>
      </c>
      <c r="F35" t="str">
        <v xml:space="preserve"> corpo médio</v>
      </c>
      <c r="H35" t="s">
        <v>40</v>
      </c>
      <c r="I35" t="s">
        <v>38</v>
      </c>
      <c r="J35" t="s">
        <v>65</v>
      </c>
      <c r="K35" t="str" cm="1">
        <f t="array" ref="K35:N35">_xlfn.TEXTSPLIT('BASE HARMONIZAÇÃO'!$I35,",")</f>
        <v>Intenso</v>
      </c>
      <c r="L35" t="str">
        <v xml:space="preserve"> picante</v>
      </c>
      <c r="M35" t="str">
        <v xml:space="preserve"> salgado</v>
      </c>
      <c r="N35" t="str">
        <v xml:space="preserve"> aroma acentuado</v>
      </c>
      <c r="O35" t="s">
        <v>148</v>
      </c>
      <c r="P35" t="s">
        <v>255</v>
      </c>
      <c r="Q35" t="s">
        <v>199</v>
      </c>
    </row>
    <row r="36" spans="1:17" x14ac:dyDescent="0.25">
      <c r="A36" t="s">
        <v>117</v>
      </c>
      <c r="B36" t="s">
        <v>36</v>
      </c>
      <c r="C36" t="s">
        <v>97</v>
      </c>
      <c r="D36" t="str" cm="1">
        <f t="array" ref="D36:G36">_xlfn.TEXTSPLIT('BASE HARMONIZAÇÃO'!$E36,",")</f>
        <v>Frutas negras</v>
      </c>
      <c r="E36" t="str">
        <v xml:space="preserve"> especiarias</v>
      </c>
      <c r="F36" t="str">
        <v xml:space="preserve"> taninos robustos</v>
      </c>
      <c r="G36" t="str">
        <v xml:space="preserve"> corpo médio</v>
      </c>
      <c r="H36" t="s">
        <v>81</v>
      </c>
      <c r="I36" t="s">
        <v>43</v>
      </c>
      <c r="J36" t="s">
        <v>70</v>
      </c>
      <c r="K36" t="str" cm="1">
        <f t="array" ref="K36:M36">_xlfn.TEXTSPLIT('BASE HARMONIZAÇÃO'!$I36,",")</f>
        <v>Intenso</v>
      </c>
      <c r="L36" t="str">
        <v xml:space="preserve"> frutado</v>
      </c>
      <c r="M36" t="str">
        <v xml:space="preserve"> levemente picante</v>
      </c>
      <c r="O36" t="s">
        <v>141</v>
      </c>
      <c r="P36" t="s">
        <v>254</v>
      </c>
      <c r="Q36" t="s">
        <v>200</v>
      </c>
    </row>
    <row r="37" spans="1:17" x14ac:dyDescent="0.25">
      <c r="A37" t="s">
        <v>117</v>
      </c>
      <c r="B37" t="s">
        <v>36</v>
      </c>
      <c r="C37" t="s">
        <v>97</v>
      </c>
      <c r="D37" t="str" cm="1">
        <f t="array" ref="D37:G37">_xlfn.TEXTSPLIT('BASE HARMONIZAÇÃO'!$E37,",")</f>
        <v>Frutas negras</v>
      </c>
      <c r="E37" t="str">
        <v xml:space="preserve"> especiarias</v>
      </c>
      <c r="F37" t="str">
        <v xml:space="preserve"> taninos robustos</v>
      </c>
      <c r="G37" t="str">
        <v xml:space="preserve"> corpo médio</v>
      </c>
      <c r="H37" t="s">
        <v>82</v>
      </c>
      <c r="I37" t="s">
        <v>43</v>
      </c>
      <c r="J37" t="s">
        <v>50</v>
      </c>
      <c r="K37" t="str" cm="1">
        <f t="array" ref="K37:N37">_xlfn.TEXTSPLIT('BASE HARMONIZAÇÃO'!$I37,",")</f>
        <v>Intenso</v>
      </c>
      <c r="L37" t="str">
        <v xml:space="preserve"> salgado</v>
      </c>
      <c r="M37" t="str">
        <v xml:space="preserve"> aveludado</v>
      </c>
      <c r="N37" t="str">
        <v xml:space="preserve"> nozes</v>
      </c>
      <c r="O37" t="s">
        <v>141</v>
      </c>
      <c r="P37" t="s">
        <v>254</v>
      </c>
      <c r="Q37" t="s">
        <v>201</v>
      </c>
    </row>
    <row r="38" spans="1:17" x14ac:dyDescent="0.25">
      <c r="A38" t="s">
        <v>117</v>
      </c>
      <c r="B38" t="s">
        <v>37</v>
      </c>
      <c r="C38" t="s">
        <v>10</v>
      </c>
      <c r="D38" t="str" cm="1">
        <f t="array" ref="D38:G38">_xlfn.TEXTSPLIT('BASE HARMONIZAÇÃO'!$E38,",")</f>
        <v>Frutas vermelhas</v>
      </c>
      <c r="E38" t="str">
        <v xml:space="preserve"> acidez alta</v>
      </c>
      <c r="F38" t="str">
        <v xml:space="preserve"> taninos leves</v>
      </c>
      <c r="G38" t="str">
        <v xml:space="preserve"> corpo leve</v>
      </c>
      <c r="H38" t="s">
        <v>83</v>
      </c>
      <c r="I38" t="s">
        <v>45</v>
      </c>
      <c r="J38" t="s">
        <v>107</v>
      </c>
      <c r="K38" t="str" cm="1">
        <f t="array" ref="K38:M38">_xlfn.TEXTSPLIT('BASE HARMONIZAÇÃO'!$I38,",")</f>
        <v>Suave</v>
      </c>
      <c r="L38" t="str">
        <v xml:space="preserve"> lácteo</v>
      </c>
      <c r="M38" t="str">
        <v xml:space="preserve"> levemente salgado</v>
      </c>
      <c r="O38" t="s">
        <v>141</v>
      </c>
      <c r="P38" t="s">
        <v>254</v>
      </c>
      <c r="Q38" t="s">
        <v>260</v>
      </c>
    </row>
    <row r="39" spans="1:17" x14ac:dyDescent="0.25">
      <c r="A39" t="s">
        <v>117</v>
      </c>
      <c r="B39" t="s">
        <v>37</v>
      </c>
      <c r="C39" t="s">
        <v>10</v>
      </c>
      <c r="D39" t="str" cm="1">
        <f t="array" ref="D39:G39">_xlfn.TEXTSPLIT('BASE HARMONIZAÇÃO'!$E39,",")</f>
        <v>Frutas vermelhas</v>
      </c>
      <c r="E39" t="str">
        <v xml:space="preserve"> acidez alta</v>
      </c>
      <c r="F39" t="str">
        <v xml:space="preserve"> taninos leves</v>
      </c>
      <c r="G39" t="str">
        <v xml:space="preserve"> corpo leve</v>
      </c>
      <c r="H39" t="s">
        <v>84</v>
      </c>
      <c r="I39" t="s">
        <v>45</v>
      </c>
      <c r="J39" t="s">
        <v>105</v>
      </c>
      <c r="K39" t="str" cm="1">
        <f t="array" ref="K39:M39">_xlfn.TEXTSPLIT('BASE HARMONIZAÇÃO'!$I39,",")</f>
        <v>Suave</v>
      </c>
      <c r="L39" t="str">
        <v xml:space="preserve"> levemente doce</v>
      </c>
      <c r="M39" t="str">
        <v xml:space="preserve"> fresca</v>
      </c>
      <c r="O39" t="s">
        <v>141</v>
      </c>
      <c r="P39" t="s">
        <v>254</v>
      </c>
      <c r="Q39" t="s">
        <v>261</v>
      </c>
    </row>
    <row r="40" spans="1:17" x14ac:dyDescent="0.25">
      <c r="A40" t="s">
        <v>117</v>
      </c>
      <c r="B40" t="s">
        <v>19</v>
      </c>
      <c r="C40" t="s">
        <v>60</v>
      </c>
      <c r="D40" t="str" cm="1">
        <f t="array" ref="D40:F40">_xlfn.TEXTSPLIT('BASE HARMONIZAÇÃO'!$E40,",")</f>
        <v>Frutas vermelhas e negras</v>
      </c>
      <c r="E40" t="str">
        <v xml:space="preserve"> taninos maduros</v>
      </c>
      <c r="F40" t="str">
        <v xml:space="preserve"> corpo médio</v>
      </c>
      <c r="H40" t="s">
        <v>39</v>
      </c>
      <c r="I40" t="s">
        <v>31</v>
      </c>
      <c r="J40" t="s">
        <v>67</v>
      </c>
      <c r="K40" t="str" cm="1">
        <f t="array" ref="K40:M40">_xlfn.TEXTSPLIT('BASE HARMONIZAÇÃO'!$I40,",")</f>
        <v>Leitoso</v>
      </c>
      <c r="L40" t="str">
        <v xml:space="preserve"> levemente salgado</v>
      </c>
      <c r="M40" t="str">
        <v xml:space="preserve"> aveludado</v>
      </c>
      <c r="O40" t="s">
        <v>141</v>
      </c>
      <c r="P40" t="s">
        <v>254</v>
      </c>
      <c r="Q40" t="s">
        <v>205</v>
      </c>
    </row>
    <row r="41" spans="1:17" x14ac:dyDescent="0.25">
      <c r="A41" t="s">
        <v>117</v>
      </c>
      <c r="B41" t="s">
        <v>19</v>
      </c>
      <c r="C41" t="s">
        <v>60</v>
      </c>
      <c r="D41" t="str" cm="1">
        <f t="array" ref="D41:F41">_xlfn.TEXTSPLIT('BASE HARMONIZAÇÃO'!$E41,",")</f>
        <v>Frutas vermelhas e negras</v>
      </c>
      <c r="E41" t="str">
        <v xml:space="preserve"> taninos maduros</v>
      </c>
      <c r="F41" t="str">
        <v xml:space="preserve"> corpo médio</v>
      </c>
      <c r="H41" t="s">
        <v>82</v>
      </c>
      <c r="I41" t="s">
        <v>43</v>
      </c>
      <c r="J41" t="s">
        <v>50</v>
      </c>
      <c r="K41" t="str" cm="1">
        <f t="array" ref="K41:N41">_xlfn.TEXTSPLIT('BASE HARMONIZAÇÃO'!$I41,",")</f>
        <v>Intenso</v>
      </c>
      <c r="L41" t="str">
        <v xml:space="preserve"> salgado</v>
      </c>
      <c r="M41" t="str">
        <v xml:space="preserve"> aveludado</v>
      </c>
      <c r="N41" t="str">
        <v xml:space="preserve"> nozes</v>
      </c>
      <c r="O41" t="s">
        <v>141</v>
      </c>
      <c r="P41" t="s">
        <v>254</v>
      </c>
      <c r="Q41" t="s">
        <v>206</v>
      </c>
    </row>
    <row r="42" spans="1:17" x14ac:dyDescent="0.25">
      <c r="A42" t="s">
        <v>117</v>
      </c>
      <c r="B42" t="s">
        <v>19</v>
      </c>
      <c r="C42" t="s">
        <v>60</v>
      </c>
      <c r="D42" t="str" cm="1">
        <f t="array" ref="D42:F42">_xlfn.TEXTSPLIT('BASE HARMONIZAÇÃO'!$E42,",")</f>
        <v>Frutas vermelhas e negras</v>
      </c>
      <c r="E42" t="str">
        <v xml:space="preserve"> taninos maduros</v>
      </c>
      <c r="F42" t="str">
        <v xml:space="preserve"> corpo médio</v>
      </c>
      <c r="H42" t="s">
        <v>49</v>
      </c>
      <c r="I42" t="s">
        <v>38</v>
      </c>
      <c r="J42" t="s">
        <v>65</v>
      </c>
      <c r="K42" t="str" cm="1">
        <f t="array" ref="K42:N42">_xlfn.TEXTSPLIT('BASE HARMONIZAÇÃO'!$I42,",")</f>
        <v>Intenso</v>
      </c>
      <c r="L42" t="str">
        <v xml:space="preserve"> picante</v>
      </c>
      <c r="M42" t="str">
        <v xml:space="preserve"> salgado</v>
      </c>
      <c r="N42" t="str">
        <v xml:space="preserve"> aroma acentuado</v>
      </c>
      <c r="O42" t="s">
        <v>148</v>
      </c>
      <c r="P42" t="s">
        <v>255</v>
      </c>
      <c r="Q42" t="s">
        <v>207</v>
      </c>
    </row>
    <row r="43" spans="1:17" x14ac:dyDescent="0.25">
      <c r="A43" t="s">
        <v>117</v>
      </c>
      <c r="B43" t="s">
        <v>19</v>
      </c>
      <c r="C43" t="s">
        <v>60</v>
      </c>
      <c r="D43" t="str" cm="1">
        <f t="array" ref="D43:F43">_xlfn.TEXTSPLIT('BASE HARMONIZAÇÃO'!$E43,",")</f>
        <v>Frutas vermelhas e negras</v>
      </c>
      <c r="E43" t="str">
        <v xml:space="preserve"> taninos maduros</v>
      </c>
      <c r="F43" t="str">
        <v xml:space="preserve"> corpo médio</v>
      </c>
      <c r="H43" t="s">
        <v>40</v>
      </c>
      <c r="I43" t="s">
        <v>38</v>
      </c>
      <c r="J43" t="s">
        <v>65</v>
      </c>
      <c r="K43" t="str" cm="1">
        <f t="array" ref="K43:N43">_xlfn.TEXTSPLIT('BASE HARMONIZAÇÃO'!$I43,",")</f>
        <v>Intenso</v>
      </c>
      <c r="L43" t="str">
        <v xml:space="preserve"> picante</v>
      </c>
      <c r="M43" t="str">
        <v xml:space="preserve"> salgado</v>
      </c>
      <c r="N43" t="str">
        <v xml:space="preserve"> aroma acentuado</v>
      </c>
      <c r="O43" t="s">
        <v>148</v>
      </c>
      <c r="P43" t="s">
        <v>255</v>
      </c>
      <c r="Q43" t="s">
        <v>208</v>
      </c>
    </row>
    <row r="44" spans="1:17" x14ac:dyDescent="0.25">
      <c r="A44" t="s">
        <v>117</v>
      </c>
      <c r="B44" t="s">
        <v>19</v>
      </c>
      <c r="C44" t="s">
        <v>60</v>
      </c>
      <c r="D44" t="str" cm="1">
        <f t="array" ref="D44:F44">_xlfn.TEXTSPLIT('BASE HARMONIZAÇÃO'!$E44,",")</f>
        <v>Frutas vermelhas e negras</v>
      </c>
      <c r="E44" t="str">
        <v xml:space="preserve"> taninos maduros</v>
      </c>
      <c r="F44" t="str">
        <v xml:space="preserve"> corpo médio</v>
      </c>
      <c r="H44" t="s">
        <v>39</v>
      </c>
      <c r="I44" t="s">
        <v>31</v>
      </c>
      <c r="J44" t="s">
        <v>67</v>
      </c>
      <c r="K44" t="str" cm="1">
        <f t="array" ref="K44:M44">_xlfn.TEXTSPLIT('BASE HARMONIZAÇÃO'!$I44,",")</f>
        <v>Leitoso</v>
      </c>
      <c r="L44" t="str">
        <v xml:space="preserve"> levemente salgado</v>
      </c>
      <c r="M44" t="str">
        <v xml:space="preserve"> aveludado</v>
      </c>
      <c r="O44" t="s">
        <v>141</v>
      </c>
      <c r="P44" t="s">
        <v>254</v>
      </c>
      <c r="Q44" t="s">
        <v>205</v>
      </c>
    </row>
    <row r="45" spans="1:17" x14ac:dyDescent="0.25">
      <c r="A45" t="s">
        <v>117</v>
      </c>
      <c r="B45" t="s">
        <v>19</v>
      </c>
      <c r="C45" t="s">
        <v>60</v>
      </c>
      <c r="D45" t="str" cm="1">
        <f t="array" ref="D45:F45">_xlfn.TEXTSPLIT('BASE HARMONIZAÇÃO'!$E45,",")</f>
        <v>Frutas vermelhas e negras</v>
      </c>
      <c r="E45" t="str">
        <v xml:space="preserve"> taninos maduros</v>
      </c>
      <c r="F45" t="str">
        <v xml:space="preserve"> corpo médio</v>
      </c>
      <c r="H45" t="s">
        <v>52</v>
      </c>
      <c r="I45" t="s">
        <v>31</v>
      </c>
      <c r="J45" t="s">
        <v>67</v>
      </c>
      <c r="K45" t="str" cm="1">
        <f t="array" ref="K45:M45">_xlfn.TEXTSPLIT('BASE HARMONIZAÇÃO'!$I45,",")</f>
        <v>Leitoso</v>
      </c>
      <c r="L45" t="str">
        <v xml:space="preserve"> levemente frutado</v>
      </c>
      <c r="M45" t="str">
        <v xml:space="preserve"> levemente adocicado</v>
      </c>
      <c r="O45" t="s">
        <v>141</v>
      </c>
      <c r="P45" t="s">
        <v>254</v>
      </c>
      <c r="Q45" t="s">
        <v>262</v>
      </c>
    </row>
    <row r="46" spans="1:17" x14ac:dyDescent="0.25">
      <c r="A46" t="s">
        <v>117</v>
      </c>
      <c r="B46" t="s">
        <v>18</v>
      </c>
      <c r="C46" t="s">
        <v>60</v>
      </c>
      <c r="D46" t="str" cm="1">
        <f t="array" ref="D46:F46">_xlfn.TEXTSPLIT('BASE HARMONIZAÇÃO'!$E46,",")</f>
        <v>Frutas vermelhas ácidas</v>
      </c>
      <c r="E46" t="str">
        <v xml:space="preserve"> taninos elegantes</v>
      </c>
      <c r="F46" t="str">
        <v xml:space="preserve"> corpo médio</v>
      </c>
      <c r="H46" t="s">
        <v>82</v>
      </c>
      <c r="I46" t="s">
        <v>43</v>
      </c>
      <c r="J46" t="s">
        <v>50</v>
      </c>
      <c r="K46" t="str" cm="1">
        <f t="array" ref="K46:N46">_xlfn.TEXTSPLIT('BASE HARMONIZAÇÃO'!$I46,",")</f>
        <v>Intenso</v>
      </c>
      <c r="L46" t="str">
        <v xml:space="preserve"> salgado</v>
      </c>
      <c r="M46" t="str">
        <v xml:space="preserve"> aveludado</v>
      </c>
      <c r="N46" t="str">
        <v xml:space="preserve"> nozes</v>
      </c>
      <c r="O46" t="s">
        <v>141</v>
      </c>
      <c r="P46" t="s">
        <v>254</v>
      </c>
      <c r="Q46" t="s">
        <v>263</v>
      </c>
    </row>
    <row r="47" spans="1:17" x14ac:dyDescent="0.25">
      <c r="A47" t="s">
        <v>117</v>
      </c>
      <c r="B47" t="s">
        <v>18</v>
      </c>
      <c r="C47" t="s">
        <v>60</v>
      </c>
      <c r="D47" t="str" cm="1">
        <f t="array" ref="D47:F47">_xlfn.TEXTSPLIT('BASE HARMONIZAÇÃO'!$E47,",")</f>
        <v>Frutas vermelhas ácidas</v>
      </c>
      <c r="E47" t="str">
        <v xml:space="preserve"> taninos elegantes</v>
      </c>
      <c r="F47" t="str">
        <v xml:space="preserve"> corpo médio</v>
      </c>
      <c r="H47" t="s">
        <v>122</v>
      </c>
      <c r="I47" t="s">
        <v>41</v>
      </c>
      <c r="J47" t="s">
        <v>70</v>
      </c>
      <c r="K47" t="str" cm="1">
        <f t="array" ref="K47:N47">_xlfn.TEXTSPLIT('BASE HARMONIZAÇÃO'!$I47,",")</f>
        <v>Salgado</v>
      </c>
      <c r="L47" t="str">
        <v xml:space="preserve"> intenso</v>
      </c>
      <c r="M47" t="str">
        <v xml:space="preserve"> frutado</v>
      </c>
      <c r="N47" t="str">
        <v xml:space="preserve"> complexo</v>
      </c>
      <c r="O47" t="s">
        <v>141</v>
      </c>
      <c r="P47" t="s">
        <v>254</v>
      </c>
      <c r="Q47" t="s">
        <v>264</v>
      </c>
    </row>
    <row r="48" spans="1:17" x14ac:dyDescent="0.25">
      <c r="A48" t="s">
        <v>117</v>
      </c>
      <c r="B48" t="s">
        <v>18</v>
      </c>
      <c r="C48" t="s">
        <v>60</v>
      </c>
      <c r="D48" t="str" cm="1">
        <f t="array" ref="D48:F48">_xlfn.TEXTSPLIT('BASE HARMONIZAÇÃO'!$E48,",")</f>
        <v>Frutas vermelhas ácidas</v>
      </c>
      <c r="E48" t="str">
        <v xml:space="preserve"> taninos elegantes</v>
      </c>
      <c r="F48" t="str">
        <v xml:space="preserve"> corpo médio</v>
      </c>
      <c r="H48" t="s">
        <v>39</v>
      </c>
      <c r="I48" t="s">
        <v>31</v>
      </c>
      <c r="J48" t="s">
        <v>67</v>
      </c>
      <c r="K48" t="str" cm="1">
        <f t="array" ref="K48:M48">_xlfn.TEXTSPLIT('BASE HARMONIZAÇÃO'!$I48,",")</f>
        <v>Leitoso</v>
      </c>
      <c r="L48" t="str">
        <v xml:space="preserve"> levemente salgado</v>
      </c>
      <c r="M48" t="str">
        <v xml:space="preserve"> aveludado</v>
      </c>
      <c r="O48" t="s">
        <v>141</v>
      </c>
      <c r="P48" t="s">
        <v>254</v>
      </c>
      <c r="Q48" t="s">
        <v>265</v>
      </c>
    </row>
    <row r="49" spans="1:17" x14ac:dyDescent="0.25">
      <c r="A49" t="s">
        <v>117</v>
      </c>
      <c r="B49" t="s">
        <v>7</v>
      </c>
      <c r="C49" t="s">
        <v>10</v>
      </c>
      <c r="D49" t="str" cm="1">
        <f t="array" ref="D49:G49">_xlfn.TEXTSPLIT('BASE HARMONIZAÇÃO'!$E49,",")</f>
        <v>Frutas vermelhas</v>
      </c>
      <c r="E49" t="str">
        <v xml:space="preserve"> floral</v>
      </c>
      <c r="F49" t="str">
        <v xml:space="preserve"> taninos suaves</v>
      </c>
      <c r="G49" t="str">
        <v xml:space="preserve"> corpo leve</v>
      </c>
      <c r="H49" t="s">
        <v>39</v>
      </c>
      <c r="I49" t="s">
        <v>31</v>
      </c>
      <c r="J49" t="s">
        <v>67</v>
      </c>
      <c r="K49" t="str" cm="1">
        <f t="array" ref="K49:M49">_xlfn.TEXTSPLIT('BASE HARMONIZAÇÃO'!$I49,",")</f>
        <v>Leitoso</v>
      </c>
      <c r="L49" t="str">
        <v xml:space="preserve"> levemente salgado</v>
      </c>
      <c r="M49" t="str">
        <v xml:space="preserve"> aveludado</v>
      </c>
      <c r="O49" t="s">
        <v>141</v>
      </c>
      <c r="P49" t="s">
        <v>254</v>
      </c>
      <c r="Q49" t="s">
        <v>266</v>
      </c>
    </row>
    <row r="50" spans="1:17" x14ac:dyDescent="0.25">
      <c r="A50" t="s">
        <v>117</v>
      </c>
      <c r="B50" t="s">
        <v>7</v>
      </c>
      <c r="C50" t="s">
        <v>10</v>
      </c>
      <c r="D50" t="str" cm="1">
        <f t="array" ref="D50:G50">_xlfn.TEXTSPLIT('BASE HARMONIZAÇÃO'!$E50,",")</f>
        <v>Frutas vermelhas</v>
      </c>
      <c r="E50" t="str">
        <v xml:space="preserve"> floral</v>
      </c>
      <c r="F50" t="str">
        <v xml:space="preserve"> taninos suaves</v>
      </c>
      <c r="G50" t="str">
        <v xml:space="preserve"> corpo leve</v>
      </c>
      <c r="H50" t="s">
        <v>49</v>
      </c>
      <c r="I50" t="s">
        <v>38</v>
      </c>
      <c r="J50" t="s">
        <v>65</v>
      </c>
      <c r="K50" t="str" cm="1">
        <f t="array" ref="K50:N50">_xlfn.TEXTSPLIT('BASE HARMONIZAÇÃO'!$I50,",")</f>
        <v>Intenso</v>
      </c>
      <c r="L50" t="str">
        <v xml:space="preserve"> picante</v>
      </c>
      <c r="M50" t="str">
        <v xml:space="preserve"> salgado</v>
      </c>
      <c r="N50" t="str">
        <v xml:space="preserve"> aroma acentuado</v>
      </c>
      <c r="O50" t="s">
        <v>148</v>
      </c>
      <c r="P50" t="s">
        <v>255</v>
      </c>
      <c r="Q50" t="s">
        <v>267</v>
      </c>
    </row>
    <row r="51" spans="1:17" x14ac:dyDescent="0.25">
      <c r="A51" t="s">
        <v>117</v>
      </c>
      <c r="B51" t="s">
        <v>7</v>
      </c>
      <c r="C51" t="s">
        <v>10</v>
      </c>
      <c r="D51" t="str" cm="1">
        <f t="array" ref="D51:G51">_xlfn.TEXTSPLIT('BASE HARMONIZAÇÃO'!$E51,",")</f>
        <v>Frutas vermelhas</v>
      </c>
      <c r="E51" t="str">
        <v xml:space="preserve"> floral</v>
      </c>
      <c r="F51" t="str">
        <v xml:space="preserve"> taninos suaves</v>
      </c>
      <c r="G51" t="str">
        <v xml:space="preserve"> corpo leve</v>
      </c>
      <c r="H51" t="s">
        <v>40</v>
      </c>
      <c r="I51" t="s">
        <v>38</v>
      </c>
      <c r="J51" t="s">
        <v>65</v>
      </c>
      <c r="K51" t="str" cm="1">
        <f t="array" ref="K51:N51">_xlfn.TEXTSPLIT('BASE HARMONIZAÇÃO'!$I51,",")</f>
        <v>Intenso</v>
      </c>
      <c r="L51" t="str">
        <v xml:space="preserve"> picante</v>
      </c>
      <c r="M51" t="str">
        <v xml:space="preserve"> salgado</v>
      </c>
      <c r="N51" t="str">
        <v xml:space="preserve"> aroma acentuado</v>
      </c>
      <c r="O51" t="s">
        <v>148</v>
      </c>
      <c r="P51" t="s">
        <v>255</v>
      </c>
      <c r="Q51" t="s">
        <v>214</v>
      </c>
    </row>
    <row r="52" spans="1:17" x14ac:dyDescent="0.25">
      <c r="A52" t="s">
        <v>137</v>
      </c>
      <c r="B52" t="s">
        <v>20</v>
      </c>
      <c r="C52" t="s">
        <v>9</v>
      </c>
      <c r="D52" t="str" cm="1">
        <f t="array" ref="D52:G52">_xlfn.TEXTSPLIT('BASE HARMONIZAÇÃO'!$E52,",")</f>
        <v>Taninos firmes</v>
      </c>
      <c r="E52" t="str">
        <v xml:space="preserve"> frutos negros</v>
      </c>
      <c r="F52" t="str">
        <v xml:space="preserve"> especiarias</v>
      </c>
      <c r="G52" t="str">
        <v xml:space="preserve"> acidez equilibrada</v>
      </c>
      <c r="H52" t="s">
        <v>40</v>
      </c>
      <c r="I52" t="s">
        <v>38</v>
      </c>
      <c r="J52" t="s">
        <v>65</v>
      </c>
      <c r="K52" t="str" cm="1">
        <f t="array" ref="K52:N52">_xlfn.TEXTSPLIT('BASE HARMONIZAÇÃO'!$I52,",")</f>
        <v>Intenso</v>
      </c>
      <c r="L52" t="str">
        <v xml:space="preserve"> picante</v>
      </c>
      <c r="M52" t="str">
        <v xml:space="preserve"> salgado</v>
      </c>
      <c r="N52" t="str">
        <v xml:space="preserve"> aroma acentuado</v>
      </c>
      <c r="O52" t="s">
        <v>141</v>
      </c>
      <c r="P52" t="s">
        <v>254</v>
      </c>
      <c r="Q52" t="s">
        <v>268</v>
      </c>
    </row>
    <row r="53" spans="1:17" x14ac:dyDescent="0.25">
      <c r="A53" t="s">
        <v>137</v>
      </c>
      <c r="B53" t="s">
        <v>20</v>
      </c>
      <c r="C53" t="s">
        <v>9</v>
      </c>
      <c r="D53" t="str" cm="1">
        <f t="array" ref="D53:G53">_xlfn.TEXTSPLIT('BASE HARMONIZAÇÃO'!$E53,",")</f>
        <v>Taninos firmes</v>
      </c>
      <c r="E53" t="str">
        <v xml:space="preserve"> frutos negros</v>
      </c>
      <c r="F53" t="str">
        <v xml:space="preserve"> especiarias</v>
      </c>
      <c r="G53" t="str">
        <v xml:space="preserve"> acidez equilibrada</v>
      </c>
      <c r="H53" t="s">
        <v>49</v>
      </c>
      <c r="I53" t="s">
        <v>38</v>
      </c>
      <c r="J53" t="s">
        <v>65</v>
      </c>
      <c r="K53" t="str" cm="1">
        <f t="array" ref="K53:N53">_xlfn.TEXTSPLIT('BASE HARMONIZAÇÃO'!$I53,",")</f>
        <v>Intenso</v>
      </c>
      <c r="L53" t="str">
        <v xml:space="preserve"> picante</v>
      </c>
      <c r="M53" t="str">
        <v xml:space="preserve"> salgado</v>
      </c>
      <c r="N53" t="str">
        <v xml:space="preserve"> aroma acentuado</v>
      </c>
      <c r="O53" t="s">
        <v>141</v>
      </c>
      <c r="P53" t="s">
        <v>254</v>
      </c>
      <c r="Q53" t="s">
        <v>216</v>
      </c>
    </row>
    <row r="54" spans="1:17" x14ac:dyDescent="0.25">
      <c r="A54" t="s">
        <v>137</v>
      </c>
      <c r="B54" t="s">
        <v>21</v>
      </c>
      <c r="C54" t="s">
        <v>9</v>
      </c>
      <c r="D54" t="str" cm="1">
        <f t="array" ref="D54:G54">_xlfn.TEXTSPLIT('BASE HARMONIZAÇÃO'!$E54,",")</f>
        <v>Taninos firmes</v>
      </c>
      <c r="E54" t="str">
        <v xml:space="preserve"> frutos negros</v>
      </c>
      <c r="F54" t="str">
        <v xml:space="preserve"> especiarias</v>
      </c>
      <c r="G54" t="str">
        <v xml:space="preserve"> corpo robusto</v>
      </c>
      <c r="H54" t="s">
        <v>47</v>
      </c>
      <c r="I54" t="s">
        <v>32</v>
      </c>
      <c r="J54" t="s">
        <v>73</v>
      </c>
      <c r="K54" t="str" cm="1">
        <f t="array" ref="K54:L54">_xlfn.TEXTSPLIT('BASE HARMONIZAÇÃO'!$I54,",")</f>
        <v>Suave</v>
      </c>
      <c r="L54" t="str">
        <v xml:space="preserve"> levemente adocicado</v>
      </c>
      <c r="O54" t="s">
        <v>141</v>
      </c>
      <c r="P54" t="s">
        <v>254</v>
      </c>
      <c r="Q54" t="s">
        <v>217</v>
      </c>
    </row>
    <row r="55" spans="1:17" x14ac:dyDescent="0.25">
      <c r="A55" t="s">
        <v>137</v>
      </c>
      <c r="B55" t="s">
        <v>21</v>
      </c>
      <c r="C55" t="s">
        <v>9</v>
      </c>
      <c r="D55" t="str" cm="1">
        <f t="array" ref="D55:G55">_xlfn.TEXTSPLIT('BASE HARMONIZAÇÃO'!$E55,",")</f>
        <v>Taninos firmes</v>
      </c>
      <c r="E55" t="str">
        <v xml:space="preserve"> frutos negros</v>
      </c>
      <c r="F55" t="str">
        <v xml:space="preserve"> especiarias</v>
      </c>
      <c r="G55" t="str">
        <v xml:space="preserve"> corpo robusto</v>
      </c>
      <c r="H55" t="s">
        <v>46</v>
      </c>
      <c r="I55" t="s">
        <v>32</v>
      </c>
      <c r="J55" t="s">
        <v>73</v>
      </c>
      <c r="K55" t="str" cm="1">
        <f t="array" ref="K55:L55">_xlfn.TEXTSPLIT('BASE HARMONIZAÇÃO'!$I55,",")</f>
        <v>Suave</v>
      </c>
      <c r="L55" t="str">
        <v xml:space="preserve"> levemente adocicado</v>
      </c>
      <c r="O55" t="s">
        <v>141</v>
      </c>
      <c r="P55" t="s">
        <v>254</v>
      </c>
      <c r="Q55" t="s">
        <v>218</v>
      </c>
    </row>
    <row r="56" spans="1:17" x14ac:dyDescent="0.25">
      <c r="A56" t="s">
        <v>137</v>
      </c>
      <c r="B56" t="s">
        <v>19</v>
      </c>
      <c r="C56" t="s">
        <v>61</v>
      </c>
      <c r="D56" t="str" cm="1">
        <f t="array" ref="D56:F56">_xlfn.TEXTSPLIT('BASE HARMONIZAÇÃO'!$E56,",")</f>
        <v>Frutas vermelhas e negras</v>
      </c>
      <c r="E56" t="str">
        <v xml:space="preserve"> taninos maduros</v>
      </c>
      <c r="F56" t="str">
        <v xml:space="preserve"> acidez equilibrada</v>
      </c>
      <c r="H56" t="s">
        <v>47</v>
      </c>
      <c r="I56" t="s">
        <v>32</v>
      </c>
      <c r="J56" t="s">
        <v>73</v>
      </c>
      <c r="K56" t="str" cm="1">
        <f t="array" ref="K56:L56">_xlfn.TEXTSPLIT('BASE HARMONIZAÇÃO'!$I56,",")</f>
        <v>Suave</v>
      </c>
      <c r="L56" t="str">
        <v xml:space="preserve"> levemente adocicado</v>
      </c>
      <c r="O56" t="s">
        <v>141</v>
      </c>
      <c r="P56" t="s">
        <v>254</v>
      </c>
      <c r="Q56" t="s">
        <v>219</v>
      </c>
    </row>
    <row r="57" spans="1:17" x14ac:dyDescent="0.25">
      <c r="A57" t="s">
        <v>137</v>
      </c>
      <c r="B57" t="s">
        <v>19</v>
      </c>
      <c r="C57" t="s">
        <v>61</v>
      </c>
      <c r="D57" t="str" cm="1">
        <f t="array" ref="D57:F57">_xlfn.TEXTSPLIT('BASE HARMONIZAÇÃO'!$E57,",")</f>
        <v>Frutas vermelhas e negras</v>
      </c>
      <c r="E57" t="str">
        <v xml:space="preserve"> taninos maduros</v>
      </c>
      <c r="F57" t="str">
        <v xml:space="preserve"> acidez equilibrada</v>
      </c>
      <c r="H57" t="s">
        <v>39</v>
      </c>
      <c r="I57" t="s">
        <v>31</v>
      </c>
      <c r="J57" t="s">
        <v>67</v>
      </c>
      <c r="K57" t="str" cm="1">
        <f t="array" ref="K57:M57">_xlfn.TEXTSPLIT('BASE HARMONIZAÇÃO'!$I57,",")</f>
        <v>Leitoso</v>
      </c>
      <c r="L57" t="str">
        <v xml:space="preserve"> levemente salgado</v>
      </c>
      <c r="M57" t="str">
        <v xml:space="preserve"> aveludado</v>
      </c>
      <c r="O57" t="s">
        <v>141</v>
      </c>
      <c r="P57" t="s">
        <v>254</v>
      </c>
      <c r="Q57" t="s">
        <v>220</v>
      </c>
    </row>
    <row r="58" spans="1:17" x14ac:dyDescent="0.25">
      <c r="A58" t="s">
        <v>137</v>
      </c>
      <c r="B58" t="s">
        <v>22</v>
      </c>
      <c r="C58" t="s">
        <v>9</v>
      </c>
      <c r="D58" t="str" cm="1">
        <f t="array" ref="D58:G58">_xlfn.TEXTSPLIT('BASE HARMONIZAÇÃO'!$E58,",")</f>
        <v>Taninos firmes</v>
      </c>
      <c r="E58" t="str">
        <v xml:space="preserve"> frutos negros</v>
      </c>
      <c r="F58" t="str">
        <v xml:space="preserve"> especiarias</v>
      </c>
      <c r="G58" t="str">
        <v xml:space="preserve"> corpo robusto</v>
      </c>
      <c r="H58" t="s">
        <v>40</v>
      </c>
      <c r="I58" t="s">
        <v>38</v>
      </c>
      <c r="J58" t="s">
        <v>65</v>
      </c>
      <c r="K58" t="str" cm="1">
        <f t="array" ref="K58:N58">_xlfn.TEXTSPLIT('BASE HARMONIZAÇÃO'!$I58,",")</f>
        <v>Intenso</v>
      </c>
      <c r="L58" t="str">
        <v xml:space="preserve"> picante</v>
      </c>
      <c r="M58" t="str">
        <v xml:space="preserve"> salgado</v>
      </c>
      <c r="N58" t="str">
        <v xml:space="preserve"> aroma acentuado</v>
      </c>
      <c r="O58" t="s">
        <v>141</v>
      </c>
      <c r="P58" t="s">
        <v>254</v>
      </c>
      <c r="Q58" t="s">
        <v>221</v>
      </c>
    </row>
    <row r="59" spans="1:17" x14ac:dyDescent="0.25">
      <c r="A59" t="s">
        <v>137</v>
      </c>
      <c r="B59" t="s">
        <v>22</v>
      </c>
      <c r="C59" t="s">
        <v>9</v>
      </c>
      <c r="D59" t="str" cm="1">
        <f t="array" ref="D59:G59">_xlfn.TEXTSPLIT('BASE HARMONIZAÇÃO'!$E59,",")</f>
        <v>Taninos firmes</v>
      </c>
      <c r="E59" t="str">
        <v xml:space="preserve"> frutos negros</v>
      </c>
      <c r="F59" t="str">
        <v xml:space="preserve"> especiarias</v>
      </c>
      <c r="G59" t="str">
        <v xml:space="preserve"> corpo robusto</v>
      </c>
      <c r="H59" t="s">
        <v>49</v>
      </c>
      <c r="I59" t="s">
        <v>38</v>
      </c>
      <c r="J59" t="s">
        <v>65</v>
      </c>
      <c r="K59" t="str" cm="1">
        <f t="array" ref="K59:N59">_xlfn.TEXTSPLIT('BASE HARMONIZAÇÃO'!$I59,",")</f>
        <v>Intenso</v>
      </c>
      <c r="L59" t="str">
        <v xml:space="preserve"> picante</v>
      </c>
      <c r="M59" t="str">
        <v xml:space="preserve"> salgado</v>
      </c>
      <c r="N59" t="str">
        <v xml:space="preserve"> aroma acentuado</v>
      </c>
      <c r="O59" t="s">
        <v>141</v>
      </c>
      <c r="P59" t="s">
        <v>254</v>
      </c>
      <c r="Q59" t="s">
        <v>269</v>
      </c>
    </row>
    <row r="60" spans="1:17" x14ac:dyDescent="0.25">
      <c r="A60" t="s">
        <v>137</v>
      </c>
      <c r="B60" t="s">
        <v>23</v>
      </c>
      <c r="C60" t="s">
        <v>9</v>
      </c>
      <c r="D60" t="str" cm="1">
        <f t="array" ref="D60:G60">_xlfn.TEXTSPLIT('BASE HARMONIZAÇÃO'!$E60,",")</f>
        <v>Taninos firmes</v>
      </c>
      <c r="E60" t="str">
        <v xml:space="preserve"> frutos negros</v>
      </c>
      <c r="F60" t="str">
        <v xml:space="preserve"> especiarias</v>
      </c>
      <c r="G60" t="str">
        <v xml:space="preserve"> corpo robusto</v>
      </c>
      <c r="H60" t="s">
        <v>40</v>
      </c>
      <c r="I60" t="s">
        <v>38</v>
      </c>
      <c r="J60" t="s">
        <v>65</v>
      </c>
      <c r="K60" t="str" cm="1">
        <f t="array" ref="K60:N60">_xlfn.TEXTSPLIT('BASE HARMONIZAÇÃO'!$I60,",")</f>
        <v>Intenso</v>
      </c>
      <c r="L60" t="str">
        <v xml:space="preserve"> picante</v>
      </c>
      <c r="M60" t="str">
        <v xml:space="preserve"> salgado</v>
      </c>
      <c r="N60" t="str">
        <v xml:space="preserve"> aroma acentuado</v>
      </c>
      <c r="O60" t="s">
        <v>141</v>
      </c>
      <c r="P60" t="s">
        <v>254</v>
      </c>
      <c r="Q60" t="s">
        <v>223</v>
      </c>
    </row>
    <row r="61" spans="1:17" x14ac:dyDescent="0.25">
      <c r="A61" t="s">
        <v>137</v>
      </c>
      <c r="B61" t="s">
        <v>23</v>
      </c>
      <c r="C61" t="s">
        <v>9</v>
      </c>
      <c r="D61" t="str" cm="1">
        <f t="array" ref="D61:G61">_xlfn.TEXTSPLIT('BASE HARMONIZAÇÃO'!$E61,",")</f>
        <v>Taninos firmes</v>
      </c>
      <c r="E61" t="str">
        <v xml:space="preserve"> frutos negros</v>
      </c>
      <c r="F61" t="str">
        <v xml:space="preserve"> especiarias</v>
      </c>
      <c r="G61" t="str">
        <v xml:space="preserve"> corpo robusto</v>
      </c>
      <c r="H61" t="s">
        <v>49</v>
      </c>
      <c r="I61" t="s">
        <v>38</v>
      </c>
      <c r="J61" t="s">
        <v>65</v>
      </c>
      <c r="K61" t="str" cm="1">
        <f t="array" ref="K61:N61">_xlfn.TEXTSPLIT('BASE HARMONIZAÇÃO'!$I61,",")</f>
        <v>Intenso</v>
      </c>
      <c r="L61" t="str">
        <v xml:space="preserve"> picante</v>
      </c>
      <c r="M61" t="str">
        <v xml:space="preserve"> salgado</v>
      </c>
      <c r="N61" t="str">
        <v xml:space="preserve"> aroma acentuado</v>
      </c>
      <c r="O61" t="s">
        <v>141</v>
      </c>
      <c r="P61" t="s">
        <v>254</v>
      </c>
      <c r="Q61" t="s">
        <v>224</v>
      </c>
    </row>
    <row r="62" spans="1:17" x14ac:dyDescent="0.25">
      <c r="A62" t="s">
        <v>137</v>
      </c>
      <c r="B62" t="s">
        <v>24</v>
      </c>
      <c r="C62" t="s">
        <v>9</v>
      </c>
      <c r="D62" t="str" cm="1">
        <f t="array" ref="D62:G62">_xlfn.TEXTSPLIT('BASE HARMONIZAÇÃO'!$E62,",")</f>
        <v>Taninos firmes</v>
      </c>
      <c r="E62" t="str">
        <v xml:space="preserve"> frutos negros</v>
      </c>
      <c r="F62" t="str">
        <v xml:space="preserve"> especiarias</v>
      </c>
      <c r="G62" t="str">
        <v xml:space="preserve"> corpo robusto</v>
      </c>
      <c r="H62" t="s">
        <v>40</v>
      </c>
      <c r="I62" t="s">
        <v>38</v>
      </c>
      <c r="J62" t="s">
        <v>65</v>
      </c>
      <c r="K62" t="str" cm="1">
        <f t="array" ref="K62:N62">_xlfn.TEXTSPLIT('BASE HARMONIZAÇÃO'!$I62,",")</f>
        <v>Intenso</v>
      </c>
      <c r="L62" t="str">
        <v xml:space="preserve"> picante</v>
      </c>
      <c r="M62" t="str">
        <v xml:space="preserve"> salgado</v>
      </c>
      <c r="N62" t="str">
        <v xml:space="preserve"> aroma acentuado</v>
      </c>
      <c r="O62" t="s">
        <v>141</v>
      </c>
      <c r="P62" t="s">
        <v>254</v>
      </c>
      <c r="Q62" t="s">
        <v>225</v>
      </c>
    </row>
    <row r="63" spans="1:17" x14ac:dyDescent="0.25">
      <c r="A63" t="s">
        <v>137</v>
      </c>
      <c r="B63" t="s">
        <v>24</v>
      </c>
      <c r="C63" t="s">
        <v>9</v>
      </c>
      <c r="D63" t="str" cm="1">
        <f t="array" ref="D63:G63">_xlfn.TEXTSPLIT('BASE HARMONIZAÇÃO'!$E63,",")</f>
        <v>Taninos firmes</v>
      </c>
      <c r="E63" t="str">
        <v xml:space="preserve"> frutos negros</v>
      </c>
      <c r="F63" t="str">
        <v xml:space="preserve"> especiarias</v>
      </c>
      <c r="G63" t="str">
        <v xml:space="preserve"> corpo robusto</v>
      </c>
      <c r="H63" t="s">
        <v>49</v>
      </c>
      <c r="I63" t="s">
        <v>38</v>
      </c>
      <c r="J63" t="s">
        <v>65</v>
      </c>
      <c r="K63" t="str" cm="1">
        <f t="array" ref="K63:N63">_xlfn.TEXTSPLIT('BASE HARMONIZAÇÃO'!$I63,",")</f>
        <v>Intenso</v>
      </c>
      <c r="L63" t="str">
        <v xml:space="preserve"> picante</v>
      </c>
      <c r="M63" t="str">
        <v xml:space="preserve"> salgado</v>
      </c>
      <c r="N63" t="str">
        <v xml:space="preserve"> aroma acentuado</v>
      </c>
      <c r="O63" t="s">
        <v>141</v>
      </c>
      <c r="P63" t="s">
        <v>254</v>
      </c>
      <c r="Q63" t="s">
        <v>270</v>
      </c>
    </row>
    <row r="64" spans="1:17" x14ac:dyDescent="0.25">
      <c r="A64" t="s">
        <v>137</v>
      </c>
      <c r="B64" t="s">
        <v>25</v>
      </c>
      <c r="C64" t="s">
        <v>9</v>
      </c>
      <c r="D64" t="str" cm="1">
        <f t="array" ref="D64:G64">_xlfn.TEXTSPLIT('BASE HARMONIZAÇÃO'!$E64,",")</f>
        <v>Taninos firmes</v>
      </c>
      <c r="E64" t="str">
        <v xml:space="preserve"> frutos negros</v>
      </c>
      <c r="F64" t="str">
        <v xml:space="preserve"> especiarias</v>
      </c>
      <c r="G64" t="str">
        <v xml:space="preserve"> corpo robusto</v>
      </c>
      <c r="H64" t="s">
        <v>47</v>
      </c>
      <c r="I64" t="s">
        <v>32</v>
      </c>
      <c r="J64" t="s">
        <v>73</v>
      </c>
      <c r="K64" t="str" cm="1">
        <f t="array" ref="K64:L64">_xlfn.TEXTSPLIT('BASE HARMONIZAÇÃO'!$I64,",")</f>
        <v>Suave</v>
      </c>
      <c r="L64" t="str">
        <v xml:space="preserve"> levemente adocicado</v>
      </c>
      <c r="O64" t="s">
        <v>141</v>
      </c>
      <c r="P64" t="s">
        <v>254</v>
      </c>
      <c r="Q64" t="s">
        <v>227</v>
      </c>
    </row>
    <row r="65" spans="1:17" x14ac:dyDescent="0.25">
      <c r="A65" t="s">
        <v>137</v>
      </c>
      <c r="B65" t="s">
        <v>25</v>
      </c>
      <c r="C65" t="s">
        <v>9</v>
      </c>
      <c r="D65" t="str" cm="1">
        <f t="array" ref="D65:G65">_xlfn.TEXTSPLIT('BASE HARMONIZAÇÃO'!$E65,",")</f>
        <v>Taninos firmes</v>
      </c>
      <c r="E65" t="str">
        <v xml:space="preserve"> frutos negros</v>
      </c>
      <c r="F65" t="str">
        <v xml:space="preserve"> especiarias</v>
      </c>
      <c r="G65" t="str">
        <v xml:space="preserve"> corpo robusto</v>
      </c>
      <c r="H65" t="s">
        <v>39</v>
      </c>
      <c r="I65" t="s">
        <v>31</v>
      </c>
      <c r="J65" t="s">
        <v>67</v>
      </c>
      <c r="K65" t="str" cm="1">
        <f t="array" ref="K65:M65">_xlfn.TEXTSPLIT('BASE HARMONIZAÇÃO'!$I65,",")</f>
        <v>Leitoso</v>
      </c>
      <c r="L65" t="str">
        <v xml:space="preserve"> levemente salgado</v>
      </c>
      <c r="M65" t="str">
        <v xml:space="preserve"> aveludado</v>
      </c>
      <c r="O65" t="s">
        <v>141</v>
      </c>
      <c r="P65" t="s">
        <v>254</v>
      </c>
      <c r="Q65" t="s">
        <v>228</v>
      </c>
    </row>
    <row r="66" spans="1:17" x14ac:dyDescent="0.25">
      <c r="A66" t="s">
        <v>137</v>
      </c>
      <c r="B66" t="s">
        <v>26</v>
      </c>
      <c r="C66" t="s">
        <v>97</v>
      </c>
      <c r="D66" t="str" cm="1">
        <f t="array" ref="D66:F66">_xlfn.TEXTSPLIT('BASE HARMONIZAÇÃO'!$E66,",")</f>
        <v>Frutos brancos</v>
      </c>
      <c r="E66" t="str">
        <v xml:space="preserve"> floral</v>
      </c>
      <c r="F66" t="str">
        <v xml:space="preserve"> acidez elevada</v>
      </c>
      <c r="H66" t="s">
        <v>80</v>
      </c>
      <c r="I66" t="s">
        <v>45</v>
      </c>
      <c r="J66" t="s">
        <v>101</v>
      </c>
      <c r="K66" t="str" cm="1">
        <f t="array" ref="K66:M66">_xlfn.TEXTSPLIT('BASE HARMONIZAÇÃO'!$I66,",")</f>
        <v>Levemente ácido</v>
      </c>
      <c r="L66" t="str">
        <v xml:space="preserve"> caprino</v>
      </c>
      <c r="M66" t="str">
        <v xml:space="preserve"> fresco</v>
      </c>
      <c r="O66" t="s">
        <v>141</v>
      </c>
      <c r="P66" t="s">
        <v>254</v>
      </c>
      <c r="Q66" t="s">
        <v>271</v>
      </c>
    </row>
    <row r="67" spans="1:17" x14ac:dyDescent="0.25">
      <c r="A67" t="s">
        <v>137</v>
      </c>
      <c r="B67" t="s">
        <v>27</v>
      </c>
      <c r="C67" t="s">
        <v>97</v>
      </c>
      <c r="D67" t="str" cm="1">
        <f t="array" ref="D67:F67">_xlfn.TEXTSPLIT('BASE HARMONIZAÇÃO'!$E67,",")</f>
        <v>Frutos brancos</v>
      </c>
      <c r="E67" t="str">
        <v xml:space="preserve"> floral</v>
      </c>
      <c r="F67" t="str">
        <v xml:space="preserve"> acidez elevada</v>
      </c>
      <c r="H67" t="s">
        <v>80</v>
      </c>
      <c r="I67" t="s">
        <v>45</v>
      </c>
      <c r="J67" t="s">
        <v>101</v>
      </c>
      <c r="K67" t="str" cm="1">
        <f t="array" ref="K67:M67">_xlfn.TEXTSPLIT('BASE HARMONIZAÇÃO'!$I67,",")</f>
        <v>Levemente ácido</v>
      </c>
      <c r="L67" t="str">
        <v xml:space="preserve"> caprino</v>
      </c>
      <c r="M67" t="str">
        <v xml:space="preserve"> fresco</v>
      </c>
      <c r="O67" t="s">
        <v>141</v>
      </c>
      <c r="P67" t="s">
        <v>254</v>
      </c>
      <c r="Q67" t="s">
        <v>272</v>
      </c>
    </row>
    <row r="68" spans="1:17" x14ac:dyDescent="0.25">
      <c r="A68" t="s">
        <v>137</v>
      </c>
      <c r="B68" t="s">
        <v>28</v>
      </c>
      <c r="C68" t="s">
        <v>97</v>
      </c>
      <c r="D68" t="str" cm="1">
        <f t="array" ref="D68:F68">_xlfn.TEXTSPLIT('BASE HARMONIZAÇÃO'!$E68,",")</f>
        <v>Frutos brancos</v>
      </c>
      <c r="E68" t="str">
        <v xml:space="preserve"> mineralidade</v>
      </c>
      <c r="F68" t="str">
        <v xml:space="preserve"> acidez elevada</v>
      </c>
      <c r="H68" t="s">
        <v>80</v>
      </c>
      <c r="I68" t="s">
        <v>45</v>
      </c>
      <c r="J68" t="s">
        <v>101</v>
      </c>
      <c r="K68" t="str" cm="1">
        <f t="array" ref="K68:M68">_xlfn.TEXTSPLIT('BASE HARMONIZAÇÃO'!$I68,",")</f>
        <v>Levemente ácido</v>
      </c>
      <c r="L68" t="str">
        <v xml:space="preserve"> caprino</v>
      </c>
      <c r="M68" t="str">
        <v xml:space="preserve"> fresco</v>
      </c>
      <c r="O68" t="s">
        <v>141</v>
      </c>
      <c r="P68" t="s">
        <v>254</v>
      </c>
      <c r="Q68" t="s">
        <v>231</v>
      </c>
    </row>
    <row r="69" spans="1:17" x14ac:dyDescent="0.25">
      <c r="A69" t="s">
        <v>29</v>
      </c>
      <c r="B69" t="s">
        <v>11</v>
      </c>
      <c r="C69" t="s">
        <v>115</v>
      </c>
      <c r="D69" t="str" cm="1">
        <f t="array" ref="D69:G69">_xlfn.TEXTSPLIT('BASE HARMONIZAÇÃO'!$E69,",")</f>
        <v>Frutado</v>
      </c>
      <c r="E69" t="str">
        <v xml:space="preserve"> amanteigado</v>
      </c>
      <c r="F69" t="str">
        <v xml:space="preserve"> complexo</v>
      </c>
      <c r="G69" t="str">
        <v xml:space="preserve"> cítrico</v>
      </c>
      <c r="H69" t="s">
        <v>38</v>
      </c>
      <c r="I69" t="s">
        <v>38</v>
      </c>
      <c r="J69" t="s">
        <v>65</v>
      </c>
      <c r="K69" t="str" cm="1">
        <f t="array" ref="K69:N69">_xlfn.TEXTSPLIT('BASE HARMONIZAÇÃO'!$I69,",")</f>
        <v>Intenso</v>
      </c>
      <c r="L69" t="str">
        <v xml:space="preserve"> salgado</v>
      </c>
      <c r="M69" t="str">
        <v xml:space="preserve"> picante</v>
      </c>
      <c r="N69" t="str">
        <v xml:space="preserve"> veias azuis</v>
      </c>
      <c r="O69" t="s">
        <v>141</v>
      </c>
      <c r="P69" t="s">
        <v>254</v>
      </c>
      <c r="Q69" t="s">
        <v>165</v>
      </c>
    </row>
    <row r="70" spans="1:17" x14ac:dyDescent="0.25">
      <c r="A70" t="s">
        <v>29</v>
      </c>
      <c r="B70" t="s">
        <v>11</v>
      </c>
      <c r="C70" t="s">
        <v>115</v>
      </c>
      <c r="D70" t="str" cm="1">
        <f t="array" ref="D70:G70">_xlfn.TEXTSPLIT('BASE HARMONIZAÇÃO'!$E70,",")</f>
        <v>Frutado</v>
      </c>
      <c r="E70" t="str">
        <v xml:space="preserve"> amanteigado</v>
      </c>
      <c r="F70" t="str">
        <v xml:space="preserve"> complexo</v>
      </c>
      <c r="G70" t="str">
        <v xml:space="preserve"> cítrico</v>
      </c>
      <c r="H70" t="s">
        <v>39</v>
      </c>
      <c r="I70" t="s">
        <v>31</v>
      </c>
      <c r="J70" t="s">
        <v>67</v>
      </c>
      <c r="K70" t="str" cm="1">
        <f t="array" ref="K70:M70">_xlfn.TEXTSPLIT('BASE HARMONIZAÇÃO'!$I70,",")</f>
        <v>Leitoso</v>
      </c>
      <c r="L70" t="str">
        <v xml:space="preserve"> levemente salgado</v>
      </c>
      <c r="M70" t="str">
        <v xml:space="preserve"> aveludado</v>
      </c>
      <c r="O70" t="s">
        <v>141</v>
      </c>
      <c r="P70" t="s">
        <v>254</v>
      </c>
      <c r="Q70" t="s">
        <v>166</v>
      </c>
    </row>
    <row r="71" spans="1:17" x14ac:dyDescent="0.25">
      <c r="A71" t="s">
        <v>29</v>
      </c>
      <c r="B71" t="s">
        <v>11</v>
      </c>
      <c r="C71" t="s">
        <v>115</v>
      </c>
      <c r="D71" t="str" cm="1">
        <f t="array" ref="D71:G71">_xlfn.TEXTSPLIT('BASE HARMONIZAÇÃO'!$E71,",")</f>
        <v>Frutado</v>
      </c>
      <c r="E71" t="str">
        <v xml:space="preserve"> amanteigado</v>
      </c>
      <c r="F71" t="str">
        <v xml:space="preserve"> complexo</v>
      </c>
      <c r="G71" t="str">
        <v xml:space="preserve"> cítrico</v>
      </c>
      <c r="H71" t="s">
        <v>81</v>
      </c>
      <c r="I71" t="s">
        <v>43</v>
      </c>
      <c r="J71" t="s">
        <v>70</v>
      </c>
      <c r="K71" t="str" cm="1">
        <f t="array" ref="K71:M71">_xlfn.TEXTSPLIT('BASE HARMONIZAÇÃO'!$I71,",")</f>
        <v>Intenso</v>
      </c>
      <c r="L71" t="str">
        <v xml:space="preserve"> frutado</v>
      </c>
      <c r="M71" t="str">
        <v xml:space="preserve"> levemente picante</v>
      </c>
      <c r="O71" t="s">
        <v>141</v>
      </c>
      <c r="P71" t="s">
        <v>254</v>
      </c>
      <c r="Q71" t="s">
        <v>167</v>
      </c>
    </row>
    <row r="72" spans="1:17" x14ac:dyDescent="0.25">
      <c r="A72" t="s">
        <v>29</v>
      </c>
      <c r="B72" t="s">
        <v>11</v>
      </c>
      <c r="C72" t="s">
        <v>115</v>
      </c>
      <c r="D72" t="str" cm="1">
        <f t="array" ref="D72:G72">_xlfn.TEXTSPLIT('BASE HARMONIZAÇÃO'!$E72,",")</f>
        <v>Frutado</v>
      </c>
      <c r="E72" t="str">
        <v xml:space="preserve"> amanteigado</v>
      </c>
      <c r="F72" t="str">
        <v xml:space="preserve"> complexo</v>
      </c>
      <c r="G72" t="str">
        <v xml:space="preserve"> cítrico</v>
      </c>
      <c r="H72" t="s">
        <v>82</v>
      </c>
      <c r="I72" t="s">
        <v>43</v>
      </c>
      <c r="J72" t="s">
        <v>50</v>
      </c>
      <c r="K72" t="str" cm="1">
        <f t="array" ref="K72:N72">_xlfn.TEXTSPLIT('BASE HARMONIZAÇÃO'!$I72,",")</f>
        <v>Intenso</v>
      </c>
      <c r="L72" t="str">
        <v xml:space="preserve"> salgado</v>
      </c>
      <c r="M72" t="str">
        <v xml:space="preserve"> aveludado</v>
      </c>
      <c r="N72" t="str">
        <v xml:space="preserve"> nozes</v>
      </c>
      <c r="O72" t="s">
        <v>141</v>
      </c>
      <c r="P72" t="s">
        <v>254</v>
      </c>
      <c r="Q72" t="s">
        <v>168</v>
      </c>
    </row>
    <row r="73" spans="1:17" x14ac:dyDescent="0.25">
      <c r="A73" t="s">
        <v>29</v>
      </c>
      <c r="B73" t="s">
        <v>12</v>
      </c>
      <c r="C73" t="s">
        <v>10</v>
      </c>
      <c r="D73" t="str" cm="1">
        <f t="array" ref="D73:G73">_xlfn.TEXTSPLIT('BASE HARMONIZAÇÃO'!$E73,",")</f>
        <v>Cítrico</v>
      </c>
      <c r="E73" t="str">
        <v xml:space="preserve"> herbáceo</v>
      </c>
      <c r="F73" t="str">
        <v xml:space="preserve"> mineral</v>
      </c>
      <c r="G73" t="str">
        <v xml:space="preserve"> refrescante</v>
      </c>
      <c r="H73" t="s">
        <v>79</v>
      </c>
      <c r="I73" t="s">
        <v>45</v>
      </c>
      <c r="J73" t="s">
        <v>109</v>
      </c>
      <c r="K73" t="str" cm="1">
        <f t="array" ref="K73:M73">_xlfn.TEXTSPLIT('BASE HARMONIZAÇÃO'!$I73,",")</f>
        <v>Salgado</v>
      </c>
      <c r="L73" t="str">
        <v xml:space="preserve"> levemente ácido</v>
      </c>
      <c r="M73" t="str">
        <v xml:space="preserve"> cremoso</v>
      </c>
      <c r="O73" t="s">
        <v>141</v>
      </c>
      <c r="P73" t="s">
        <v>254</v>
      </c>
      <c r="Q73" t="s">
        <v>169</v>
      </c>
    </row>
    <row r="74" spans="1:17" x14ac:dyDescent="0.25">
      <c r="A74" t="s">
        <v>29</v>
      </c>
      <c r="B74" t="s">
        <v>12</v>
      </c>
      <c r="C74" t="s">
        <v>10</v>
      </c>
      <c r="D74" t="str" cm="1">
        <f t="array" ref="D74:G74">_xlfn.TEXTSPLIT('BASE HARMONIZAÇÃO'!$E74,",")</f>
        <v>Cítrico</v>
      </c>
      <c r="E74" t="str">
        <v xml:space="preserve"> herbáceo</v>
      </c>
      <c r="F74" t="str">
        <v xml:space="preserve"> mineral</v>
      </c>
      <c r="G74" t="str">
        <v xml:space="preserve"> refrescante</v>
      </c>
      <c r="H74" t="s">
        <v>80</v>
      </c>
      <c r="I74" t="s">
        <v>45</v>
      </c>
      <c r="J74" t="s">
        <v>101</v>
      </c>
      <c r="K74" t="str" cm="1">
        <f t="array" ref="K74:M74">_xlfn.TEXTSPLIT('BASE HARMONIZAÇÃO'!$I74,",")</f>
        <v>Levemente ácido</v>
      </c>
      <c r="L74" t="str">
        <v xml:space="preserve"> caprino</v>
      </c>
      <c r="M74" t="str">
        <v xml:space="preserve"> fresco</v>
      </c>
      <c r="O74" t="s">
        <v>141</v>
      </c>
      <c r="P74" t="s">
        <v>254</v>
      </c>
      <c r="Q74" t="s">
        <v>170</v>
      </c>
    </row>
    <row r="75" spans="1:17" x14ac:dyDescent="0.25">
      <c r="A75" t="s">
        <v>29</v>
      </c>
      <c r="B75" t="s">
        <v>13</v>
      </c>
      <c r="C75" t="s">
        <v>60</v>
      </c>
      <c r="D75" t="str" cm="1">
        <f t="array" ref="D75:G75">_xlfn.TEXTSPLIT('BASE HARMONIZAÇÃO'!$E75,",")</f>
        <v>Floral</v>
      </c>
      <c r="E75" t="str">
        <v xml:space="preserve"> frutado</v>
      </c>
      <c r="F75" t="str">
        <v xml:space="preserve"> mineral</v>
      </c>
      <c r="G75" t="str">
        <v xml:space="preserve"> versátil</v>
      </c>
      <c r="H75" t="s">
        <v>80</v>
      </c>
      <c r="I75" t="s">
        <v>45</v>
      </c>
      <c r="J75" t="s">
        <v>101</v>
      </c>
      <c r="K75" t="str" cm="1">
        <f t="array" ref="K75:M75">_xlfn.TEXTSPLIT('BASE HARMONIZAÇÃO'!$I75,",")</f>
        <v>Levemente ácido</v>
      </c>
      <c r="L75" t="str">
        <v xml:space="preserve"> caprino</v>
      </c>
      <c r="M75" t="str">
        <v xml:space="preserve"> fresco</v>
      </c>
      <c r="O75" t="s">
        <v>141</v>
      </c>
      <c r="P75" t="s">
        <v>254</v>
      </c>
      <c r="Q75" t="s">
        <v>171</v>
      </c>
    </row>
    <row r="76" spans="1:17" x14ac:dyDescent="0.25">
      <c r="A76" t="s">
        <v>29</v>
      </c>
      <c r="B76" t="s">
        <v>13</v>
      </c>
      <c r="C76" t="s">
        <v>60</v>
      </c>
      <c r="D76" t="str" cm="1">
        <f t="array" ref="D76:G76">_xlfn.TEXTSPLIT('BASE HARMONIZAÇÃO'!$E76,",")</f>
        <v>Floral</v>
      </c>
      <c r="E76" t="str">
        <v xml:space="preserve"> frutado</v>
      </c>
      <c r="F76" t="str">
        <v xml:space="preserve"> mineral</v>
      </c>
      <c r="G76" t="str">
        <v xml:space="preserve"> versátil</v>
      </c>
      <c r="H76" t="s">
        <v>79</v>
      </c>
      <c r="I76" t="s">
        <v>45</v>
      </c>
      <c r="J76" t="s">
        <v>109</v>
      </c>
      <c r="K76" t="str" cm="1">
        <f t="array" ref="K76:M76">_xlfn.TEXTSPLIT('BASE HARMONIZAÇÃO'!$I76,",")</f>
        <v>Salgado</v>
      </c>
      <c r="L76" t="str">
        <v xml:space="preserve"> levemente ácido</v>
      </c>
      <c r="M76" t="str">
        <v xml:space="preserve"> cremoso</v>
      </c>
      <c r="O76" t="s">
        <v>141</v>
      </c>
      <c r="P76" t="s">
        <v>254</v>
      </c>
      <c r="Q76" t="s">
        <v>172</v>
      </c>
    </row>
    <row r="77" spans="1:17" x14ac:dyDescent="0.25">
      <c r="A77" t="s">
        <v>29</v>
      </c>
      <c r="B77" t="s">
        <v>13</v>
      </c>
      <c r="C77" t="s">
        <v>60</v>
      </c>
      <c r="D77" t="str" cm="1">
        <f t="array" ref="D77:G77">_xlfn.TEXTSPLIT('BASE HARMONIZAÇÃO'!$E77,",")</f>
        <v>Floral</v>
      </c>
      <c r="E77" t="str">
        <v xml:space="preserve"> frutado</v>
      </c>
      <c r="F77" t="str">
        <v xml:space="preserve"> mineral</v>
      </c>
      <c r="G77" t="str">
        <v xml:space="preserve"> versátil</v>
      </c>
      <c r="H77" t="s">
        <v>80</v>
      </c>
      <c r="I77" t="s">
        <v>45</v>
      </c>
      <c r="J77" t="s">
        <v>101</v>
      </c>
      <c r="K77" t="str" cm="1">
        <f t="array" ref="K77:M77">_xlfn.TEXTSPLIT('BASE HARMONIZAÇÃO'!$I77,",")</f>
        <v>Levemente ácido</v>
      </c>
      <c r="L77" t="str">
        <v xml:space="preserve"> caprino</v>
      </c>
      <c r="M77" t="str">
        <v xml:space="preserve"> fresco</v>
      </c>
      <c r="O77" t="s">
        <v>141</v>
      </c>
      <c r="P77" t="s">
        <v>254</v>
      </c>
      <c r="Q77" t="s">
        <v>171</v>
      </c>
    </row>
    <row r="78" spans="1:17" x14ac:dyDescent="0.25">
      <c r="A78" t="s">
        <v>29</v>
      </c>
      <c r="B78" t="s">
        <v>14</v>
      </c>
      <c r="C78" t="s">
        <v>10</v>
      </c>
      <c r="D78" t="str" cm="1">
        <f t="array" ref="D78:G78">_xlfn.TEXTSPLIT('BASE HARMONIZAÇÃO'!$E78,",")</f>
        <v>Frutado</v>
      </c>
      <c r="E78" t="str">
        <v xml:space="preserve"> floral</v>
      </c>
      <c r="F78" t="str">
        <v xml:space="preserve"> leve</v>
      </c>
      <c r="G78" t="str">
        <v xml:space="preserve"> mineral</v>
      </c>
      <c r="H78" t="s">
        <v>83</v>
      </c>
      <c r="I78" t="s">
        <v>45</v>
      </c>
      <c r="J78" t="s">
        <v>107</v>
      </c>
      <c r="K78" t="str" cm="1">
        <f t="array" ref="K78:M78">_xlfn.TEXTSPLIT('BASE HARMONIZAÇÃO'!$I78,",")</f>
        <v>Suave</v>
      </c>
      <c r="L78" t="str">
        <v xml:space="preserve"> lácteo</v>
      </c>
      <c r="M78" t="str">
        <v xml:space="preserve"> levemente salgado</v>
      </c>
      <c r="O78" t="s">
        <v>141</v>
      </c>
      <c r="P78" t="s">
        <v>254</v>
      </c>
      <c r="Q78" t="s">
        <v>173</v>
      </c>
    </row>
    <row r="79" spans="1:17" x14ac:dyDescent="0.25">
      <c r="A79" t="s">
        <v>29</v>
      </c>
      <c r="B79" t="s">
        <v>14</v>
      </c>
      <c r="C79" t="s">
        <v>10</v>
      </c>
      <c r="D79" t="str" cm="1">
        <f t="array" ref="D79:G79">_xlfn.TEXTSPLIT('BASE HARMONIZAÇÃO'!$E79,",")</f>
        <v>Frutado</v>
      </c>
      <c r="E79" t="str">
        <v xml:space="preserve"> floral</v>
      </c>
      <c r="F79" t="str">
        <v xml:space="preserve"> leve</v>
      </c>
      <c r="G79" t="str">
        <v xml:space="preserve"> mineral</v>
      </c>
      <c r="H79" t="s">
        <v>84</v>
      </c>
      <c r="I79" t="s">
        <v>45</v>
      </c>
      <c r="J79" t="s">
        <v>105</v>
      </c>
      <c r="K79" t="str" cm="1">
        <f t="array" ref="K79:M79">_xlfn.TEXTSPLIT('BASE HARMONIZAÇÃO'!$I79,",")</f>
        <v>Suave</v>
      </c>
      <c r="L79" t="str">
        <v xml:space="preserve"> levemente doce</v>
      </c>
      <c r="M79" t="str">
        <v xml:space="preserve"> fresca</v>
      </c>
      <c r="O79" t="s">
        <v>141</v>
      </c>
      <c r="P79" t="s">
        <v>254</v>
      </c>
      <c r="Q79" t="s">
        <v>174</v>
      </c>
    </row>
    <row r="80" spans="1:17" x14ac:dyDescent="0.25">
      <c r="A80" t="s">
        <v>29</v>
      </c>
      <c r="B80" t="s">
        <v>14</v>
      </c>
      <c r="C80" t="s">
        <v>10</v>
      </c>
      <c r="D80" t="str" cm="1">
        <f t="array" ref="D80:G80">_xlfn.TEXTSPLIT('BASE HARMONIZAÇÃO'!$E80,",")</f>
        <v>Frutado</v>
      </c>
      <c r="E80" t="str">
        <v xml:space="preserve"> floral</v>
      </c>
      <c r="F80" t="str">
        <v xml:space="preserve"> leve</v>
      </c>
      <c r="G80" t="str">
        <v xml:space="preserve"> mineral</v>
      </c>
      <c r="H80" t="s">
        <v>46</v>
      </c>
      <c r="I80" t="s">
        <v>32</v>
      </c>
      <c r="J80" t="s">
        <v>73</v>
      </c>
      <c r="K80" t="str" cm="1">
        <f t="array" ref="K80:L80">_xlfn.TEXTSPLIT('BASE HARMONIZAÇÃO'!$I80,",")</f>
        <v>Suave</v>
      </c>
      <c r="L80" t="str">
        <v xml:space="preserve"> levemente adocicado</v>
      </c>
      <c r="O80" t="s">
        <v>141</v>
      </c>
      <c r="P80" t="s">
        <v>254</v>
      </c>
      <c r="Q80" t="s">
        <v>175</v>
      </c>
    </row>
    <row r="81" spans="1:17" x14ac:dyDescent="0.25">
      <c r="A81" t="s">
        <v>29</v>
      </c>
      <c r="B81" t="s">
        <v>14</v>
      </c>
      <c r="C81" t="s">
        <v>10</v>
      </c>
      <c r="D81" t="str" cm="1">
        <f t="array" ref="D81:G81">_xlfn.TEXTSPLIT('BASE HARMONIZAÇÃO'!$E81,",")</f>
        <v>Frutado</v>
      </c>
      <c r="E81" t="str">
        <v xml:space="preserve"> floral</v>
      </c>
      <c r="F81" t="str">
        <v xml:space="preserve"> leve</v>
      </c>
      <c r="G81" t="str">
        <v xml:space="preserve"> mineral</v>
      </c>
      <c r="H81" t="s">
        <v>47</v>
      </c>
      <c r="I81" t="s">
        <v>32</v>
      </c>
      <c r="J81" t="s">
        <v>73</v>
      </c>
      <c r="K81" t="str" cm="1">
        <f t="array" ref="K81:L81">_xlfn.TEXTSPLIT('BASE HARMONIZAÇÃO'!$I81,",")</f>
        <v>Suave</v>
      </c>
      <c r="L81" t="str">
        <v xml:space="preserve"> levemente adocicado</v>
      </c>
      <c r="O81" t="s">
        <v>141</v>
      </c>
      <c r="P81" t="s">
        <v>254</v>
      </c>
      <c r="Q81" t="s">
        <v>176</v>
      </c>
    </row>
    <row r="82" spans="1:17" x14ac:dyDescent="0.25">
      <c r="A82" t="s">
        <v>29</v>
      </c>
      <c r="B82" t="s">
        <v>15</v>
      </c>
      <c r="C82" t="s">
        <v>60</v>
      </c>
      <c r="D82" t="str" cm="1">
        <f t="array" ref="D82:G82">_xlfn.TEXTSPLIT('BASE HARMONIZAÇÃO'!$E82,",")</f>
        <v>Frutado</v>
      </c>
      <c r="E82" t="str">
        <v xml:space="preserve"> floral</v>
      </c>
      <c r="F82" t="str">
        <v xml:space="preserve"> mel</v>
      </c>
      <c r="G82" t="str">
        <v xml:space="preserve"> versátil</v>
      </c>
      <c r="H82" t="s">
        <v>79</v>
      </c>
      <c r="I82" t="s">
        <v>45</v>
      </c>
      <c r="J82" t="s">
        <v>109</v>
      </c>
      <c r="K82" t="str" cm="1">
        <f t="array" ref="K82:M82">_xlfn.TEXTSPLIT('BASE HARMONIZAÇÃO'!$I82,",")</f>
        <v>Salgado</v>
      </c>
      <c r="L82" t="str">
        <v xml:space="preserve"> levemente ácido</v>
      </c>
      <c r="M82" t="str">
        <v xml:space="preserve"> cremoso</v>
      </c>
      <c r="O82" t="s">
        <v>141</v>
      </c>
      <c r="P82" t="s">
        <v>254</v>
      </c>
      <c r="Q82" t="s">
        <v>177</v>
      </c>
    </row>
    <row r="83" spans="1:17" x14ac:dyDescent="0.25">
      <c r="A83" t="s">
        <v>29</v>
      </c>
      <c r="B83" t="s">
        <v>15</v>
      </c>
      <c r="C83" t="s">
        <v>60</v>
      </c>
      <c r="D83" t="str" cm="1">
        <f t="array" ref="D83:G83">_xlfn.TEXTSPLIT('BASE HARMONIZAÇÃO'!$E83,",")</f>
        <v>Frutado</v>
      </c>
      <c r="E83" t="str">
        <v xml:space="preserve"> floral</v>
      </c>
      <c r="F83" t="str">
        <v xml:space="preserve"> mel</v>
      </c>
      <c r="G83" t="str">
        <v xml:space="preserve"> versátil</v>
      </c>
      <c r="H83" t="s">
        <v>80</v>
      </c>
      <c r="I83" t="s">
        <v>45</v>
      </c>
      <c r="J83" t="s">
        <v>101</v>
      </c>
      <c r="K83" t="str" cm="1">
        <f t="array" ref="K83:M83">_xlfn.TEXTSPLIT('BASE HARMONIZAÇÃO'!$I83,",")</f>
        <v>Levemente ácido</v>
      </c>
      <c r="L83" t="str">
        <v xml:space="preserve"> caprino</v>
      </c>
      <c r="M83" t="str">
        <v xml:space="preserve"> fresco</v>
      </c>
      <c r="O83" t="s">
        <v>141</v>
      </c>
      <c r="P83" t="s">
        <v>254</v>
      </c>
      <c r="Q83" t="s">
        <v>178</v>
      </c>
    </row>
    <row r="84" spans="1:17" x14ac:dyDescent="0.25">
      <c r="A84" t="s">
        <v>29</v>
      </c>
      <c r="B84" t="s">
        <v>77</v>
      </c>
      <c r="C84" t="s">
        <v>78</v>
      </c>
      <c r="D84" t="str" cm="1">
        <f t="array" ref="D84:G84">_xlfn.TEXTSPLIT('BASE HARMONIZAÇÃO'!$E84,",")</f>
        <v>Especiado</v>
      </c>
      <c r="E84" t="str">
        <v xml:space="preserve"> floral</v>
      </c>
      <c r="F84" t="str">
        <v xml:space="preserve"> frutado</v>
      </c>
      <c r="G84" t="str">
        <v xml:space="preserve"> intenso</v>
      </c>
      <c r="H84" t="s">
        <v>80</v>
      </c>
      <c r="I84" t="s">
        <v>45</v>
      </c>
      <c r="J84" t="s">
        <v>101</v>
      </c>
      <c r="K84" t="str" cm="1">
        <f t="array" ref="K84:M84">_xlfn.TEXTSPLIT('BASE HARMONIZAÇÃO'!$I84,",")</f>
        <v>Levemente ácido</v>
      </c>
      <c r="L84" t="str">
        <v xml:space="preserve"> caprino</v>
      </c>
      <c r="M84" t="str">
        <v xml:space="preserve"> fresco</v>
      </c>
      <c r="O84" t="s">
        <v>141</v>
      </c>
      <c r="P84" t="s">
        <v>254</v>
      </c>
      <c r="Q84" t="s">
        <v>232</v>
      </c>
    </row>
    <row r="85" spans="1:17" x14ac:dyDescent="0.25">
      <c r="A85" t="s">
        <v>29</v>
      </c>
      <c r="B85" t="s">
        <v>123</v>
      </c>
      <c r="C85" t="s">
        <v>78</v>
      </c>
      <c r="D85" t="str" cm="1">
        <f t="array" ref="D85:G85">_xlfn.TEXTSPLIT('BASE HARMONIZAÇÃO'!$E85,",")</f>
        <v>Floral</v>
      </c>
      <c r="E85" t="str">
        <v xml:space="preserve"> pêssego</v>
      </c>
      <c r="F85" t="str">
        <v xml:space="preserve"> abacaxi</v>
      </c>
      <c r="G85" t="str">
        <v xml:space="preserve"> corpo médio</v>
      </c>
      <c r="H85" t="s">
        <v>46</v>
      </c>
      <c r="I85" t="s">
        <v>32</v>
      </c>
      <c r="J85" t="s">
        <v>73</v>
      </c>
      <c r="K85" t="str" cm="1">
        <f t="array" ref="K85:L85">_xlfn.TEXTSPLIT('BASE HARMONIZAÇÃO'!$I85,",")</f>
        <v>Suave</v>
      </c>
      <c r="L85" t="str">
        <v xml:space="preserve"> levemente adocicado</v>
      </c>
      <c r="O85" t="s">
        <v>141</v>
      </c>
      <c r="P85" t="s">
        <v>254</v>
      </c>
      <c r="Q85" t="s">
        <v>233</v>
      </c>
    </row>
    <row r="86" spans="1:17" x14ac:dyDescent="0.25">
      <c r="A86" t="s">
        <v>29</v>
      </c>
      <c r="B86" t="s">
        <v>123</v>
      </c>
      <c r="C86" t="s">
        <v>78</v>
      </c>
      <c r="D86" t="str" cm="1">
        <f t="array" ref="D86:G86">_xlfn.TEXTSPLIT('BASE HARMONIZAÇÃO'!$E86,",")</f>
        <v>Floral</v>
      </c>
      <c r="E86" t="str">
        <v xml:space="preserve"> pêssego</v>
      </c>
      <c r="F86" t="str">
        <v xml:space="preserve"> abacaxi</v>
      </c>
      <c r="G86" t="str">
        <v xml:space="preserve"> corpo médio</v>
      </c>
      <c r="H86" t="s">
        <v>47</v>
      </c>
      <c r="I86" t="s">
        <v>32</v>
      </c>
      <c r="J86" t="s">
        <v>73</v>
      </c>
      <c r="K86" t="str" cm="1">
        <f t="array" ref="K86:L86">_xlfn.TEXTSPLIT('BASE HARMONIZAÇÃO'!$I86,",")</f>
        <v>Suave</v>
      </c>
      <c r="L86" t="str">
        <v xml:space="preserve"> levemente adocicado</v>
      </c>
      <c r="O86" t="s">
        <v>141</v>
      </c>
      <c r="P86" t="s">
        <v>254</v>
      </c>
      <c r="Q86" t="s">
        <v>234</v>
      </c>
    </row>
    <row r="87" spans="1:17" x14ac:dyDescent="0.25">
      <c r="A87" t="s">
        <v>29</v>
      </c>
      <c r="B87" t="s">
        <v>123</v>
      </c>
      <c r="C87" t="s">
        <v>78</v>
      </c>
      <c r="D87" t="str" cm="1">
        <f t="array" ref="D87:G87">_xlfn.TEXTSPLIT('BASE HARMONIZAÇÃO'!$E87,",")</f>
        <v>Floral</v>
      </c>
      <c r="E87" t="str">
        <v xml:space="preserve"> pêssego</v>
      </c>
      <c r="F87" t="str">
        <v xml:space="preserve"> abacaxi</v>
      </c>
      <c r="G87" t="str">
        <v xml:space="preserve"> corpo médio</v>
      </c>
      <c r="H87" t="s">
        <v>52</v>
      </c>
      <c r="I87" t="s">
        <v>31</v>
      </c>
      <c r="J87" t="s">
        <v>67</v>
      </c>
      <c r="K87" t="str" cm="1">
        <f t="array" ref="K87:M87">_xlfn.TEXTSPLIT('BASE HARMONIZAÇÃO'!$I87,",")</f>
        <v>Leitoso</v>
      </c>
      <c r="L87" t="str">
        <v xml:space="preserve"> levemente frutado</v>
      </c>
      <c r="M87" t="str">
        <v xml:space="preserve"> levemente adocicado</v>
      </c>
      <c r="O87" t="s">
        <v>141</v>
      </c>
      <c r="P87" t="s">
        <v>254</v>
      </c>
      <c r="Q87" t="s">
        <v>235</v>
      </c>
    </row>
    <row r="88" spans="1:17" x14ac:dyDescent="0.25">
      <c r="A88" t="s">
        <v>29</v>
      </c>
      <c r="B88" t="s">
        <v>15</v>
      </c>
      <c r="C88" t="s">
        <v>60</v>
      </c>
      <c r="D88" t="str" cm="1">
        <f t="array" ref="D88:G88">_xlfn.TEXTSPLIT('BASE HARMONIZAÇÃO'!$E88,",")</f>
        <v>Frutado</v>
      </c>
      <c r="E88" t="str">
        <v xml:space="preserve"> floral</v>
      </c>
      <c r="F88" t="str">
        <v xml:space="preserve"> mel</v>
      </c>
      <c r="G88" t="str">
        <v xml:space="preserve"> versátil</v>
      </c>
      <c r="H88" t="s">
        <v>39</v>
      </c>
      <c r="I88" t="s">
        <v>31</v>
      </c>
      <c r="J88" t="s">
        <v>67</v>
      </c>
      <c r="K88" t="str" cm="1">
        <f t="array" ref="K88:M88">_xlfn.TEXTSPLIT('BASE HARMONIZAÇÃO'!$I88,",")</f>
        <v>Leitoso</v>
      </c>
      <c r="L88" t="str">
        <v xml:space="preserve"> levemente salgado</v>
      </c>
      <c r="M88" t="str">
        <v xml:space="preserve"> aveludado</v>
      </c>
      <c r="O88" t="s">
        <v>141</v>
      </c>
      <c r="P88" t="s">
        <v>254</v>
      </c>
      <c r="Q88" t="s">
        <v>179</v>
      </c>
    </row>
    <row r="89" spans="1:17" x14ac:dyDescent="0.25">
      <c r="A89" t="s">
        <v>29</v>
      </c>
      <c r="B89" t="s">
        <v>15</v>
      </c>
      <c r="C89" t="s">
        <v>60</v>
      </c>
      <c r="D89" t="str" cm="1">
        <f t="array" ref="D89:G89">_xlfn.TEXTSPLIT('BASE HARMONIZAÇÃO'!$E89,",")</f>
        <v>Frutado</v>
      </c>
      <c r="E89" t="str">
        <v xml:space="preserve"> floral</v>
      </c>
      <c r="F89" t="str">
        <v xml:space="preserve"> mel</v>
      </c>
      <c r="G89" t="str">
        <v xml:space="preserve"> versátil</v>
      </c>
      <c r="H89" t="s">
        <v>40</v>
      </c>
      <c r="I89" t="s">
        <v>38</v>
      </c>
      <c r="J89" t="s">
        <v>65</v>
      </c>
      <c r="K89" t="str" cm="1">
        <f t="array" ref="K89:N89">_xlfn.TEXTSPLIT('BASE HARMONIZAÇÃO'!$I89,",")</f>
        <v>Intenso</v>
      </c>
      <c r="L89" t="str">
        <v xml:space="preserve"> picante</v>
      </c>
      <c r="M89" t="str">
        <v xml:space="preserve"> salgado</v>
      </c>
      <c r="N89" t="str">
        <v xml:space="preserve"> aroma acentuado</v>
      </c>
      <c r="O89" t="s">
        <v>148</v>
      </c>
      <c r="P89" t="s">
        <v>255</v>
      </c>
      <c r="Q89" t="s">
        <v>236</v>
      </c>
    </row>
    <row r="90" spans="1:17" x14ac:dyDescent="0.25">
      <c r="A90" t="s">
        <v>29</v>
      </c>
      <c r="B90" t="s">
        <v>15</v>
      </c>
      <c r="C90" t="s">
        <v>60</v>
      </c>
      <c r="D90" t="str" cm="1">
        <f t="array" ref="D90:G90">_xlfn.TEXTSPLIT('BASE HARMONIZAÇÃO'!$E90,",")</f>
        <v>Frutado</v>
      </c>
      <c r="E90" t="str">
        <v xml:space="preserve"> floral</v>
      </c>
      <c r="F90" t="str">
        <v xml:space="preserve"> mel</v>
      </c>
      <c r="G90" t="str">
        <v xml:space="preserve"> versátil</v>
      </c>
      <c r="H90" t="s">
        <v>42</v>
      </c>
      <c r="I90" t="s">
        <v>41</v>
      </c>
      <c r="J90" t="s">
        <v>70</v>
      </c>
      <c r="K90" t="str" cm="1">
        <f t="array" ref="K90:N90">_xlfn.TEXTSPLIT('BASE HARMONIZAÇÃO'!$I90,",")</f>
        <v>Salgado</v>
      </c>
      <c r="L90" t="str">
        <v xml:space="preserve"> intenso</v>
      </c>
      <c r="M90" t="str">
        <v xml:space="preserve"> frutado</v>
      </c>
      <c r="N90" t="str">
        <v xml:space="preserve"> complexo</v>
      </c>
      <c r="O90" t="s">
        <v>148</v>
      </c>
      <c r="P90" t="s">
        <v>255</v>
      </c>
      <c r="Q90" t="s">
        <v>237</v>
      </c>
    </row>
    <row r="91" spans="1:17" x14ac:dyDescent="0.25">
      <c r="A91" t="s">
        <v>29</v>
      </c>
      <c r="B91" t="s">
        <v>15</v>
      </c>
      <c r="C91" t="s">
        <v>60</v>
      </c>
      <c r="D91" t="str" cm="1">
        <f t="array" ref="D91:G91">_xlfn.TEXTSPLIT('BASE HARMONIZAÇÃO'!$E91,",")</f>
        <v>Frutado</v>
      </c>
      <c r="E91" t="str">
        <v xml:space="preserve"> floral</v>
      </c>
      <c r="F91" t="str">
        <v xml:space="preserve"> mel</v>
      </c>
      <c r="G91" t="str">
        <v xml:space="preserve"> versátil</v>
      </c>
      <c r="H91" t="s">
        <v>48</v>
      </c>
      <c r="I91" t="s">
        <v>41</v>
      </c>
      <c r="J91" t="s">
        <v>34</v>
      </c>
      <c r="K91" t="str" cm="1">
        <f t="array" ref="K91:M91">_xlfn.TEXTSPLIT('BASE HARMONIZAÇÃO'!$I91,",")</f>
        <v>Salgado</v>
      </c>
      <c r="L91" t="str">
        <v xml:space="preserve"> levemente ácido</v>
      </c>
      <c r="M91" t="str">
        <v xml:space="preserve"> frutado</v>
      </c>
      <c r="O91" t="s">
        <v>148</v>
      </c>
      <c r="P91" t="s">
        <v>255</v>
      </c>
      <c r="Q91" t="s">
        <v>273</v>
      </c>
    </row>
    <row r="92" spans="1:17" x14ac:dyDescent="0.25">
      <c r="A92" t="s">
        <v>29</v>
      </c>
      <c r="B92" t="s">
        <v>15</v>
      </c>
      <c r="C92" t="s">
        <v>60</v>
      </c>
      <c r="D92" t="str" cm="1">
        <f t="array" ref="D92:G92">_xlfn.TEXTSPLIT('BASE HARMONIZAÇÃO'!$E92,",")</f>
        <v>Frutado</v>
      </c>
      <c r="E92" t="str">
        <v xml:space="preserve"> floral</v>
      </c>
      <c r="F92" t="str">
        <v xml:space="preserve"> mel</v>
      </c>
      <c r="G92" t="str">
        <v xml:space="preserve"> versátil</v>
      </c>
      <c r="H92" t="s">
        <v>49</v>
      </c>
      <c r="I92" t="s">
        <v>38</v>
      </c>
      <c r="J92" t="s">
        <v>65</v>
      </c>
      <c r="K92" t="str" cm="1">
        <f t="array" ref="K92:N92">_xlfn.TEXTSPLIT('BASE HARMONIZAÇÃO'!$I92,",")</f>
        <v>Intenso</v>
      </c>
      <c r="L92" t="str">
        <v xml:space="preserve"> picante</v>
      </c>
      <c r="M92" t="str">
        <v xml:space="preserve"> salgado</v>
      </c>
      <c r="N92" t="str">
        <v xml:space="preserve"> aroma acentuado</v>
      </c>
      <c r="O92" t="s">
        <v>148</v>
      </c>
      <c r="P92" t="s">
        <v>255</v>
      </c>
      <c r="Q92" t="s">
        <v>239</v>
      </c>
    </row>
    <row r="93" spans="1:17" x14ac:dyDescent="0.25">
      <c r="A93" t="s">
        <v>29</v>
      </c>
      <c r="B93" t="s">
        <v>124</v>
      </c>
      <c r="C93" t="s">
        <v>16</v>
      </c>
      <c r="D93" t="str" cm="1">
        <f t="array" ref="D93:G93">_xlfn.TEXTSPLIT('BASE HARMONIZAÇÃO'!$E93,",")</f>
        <v>Floral</v>
      </c>
      <c r="E93" t="str">
        <v xml:space="preserve"> frutas brancas</v>
      </c>
      <c r="F93" t="str">
        <v xml:space="preserve"> mel</v>
      </c>
      <c r="G93" t="str">
        <v xml:space="preserve"> baixa acidez</v>
      </c>
      <c r="H93" t="s">
        <v>47</v>
      </c>
      <c r="I93" t="s">
        <v>32</v>
      </c>
      <c r="J93" t="s">
        <v>73</v>
      </c>
      <c r="K93" t="str" cm="1">
        <f t="array" ref="K93:L93">_xlfn.TEXTSPLIT('BASE HARMONIZAÇÃO'!$I93,",")</f>
        <v>Suave</v>
      </c>
      <c r="L93" t="str">
        <v xml:space="preserve"> levemente adocicado</v>
      </c>
      <c r="O93" t="s">
        <v>141</v>
      </c>
      <c r="P93" t="s">
        <v>254</v>
      </c>
      <c r="Q93" t="s">
        <v>274</v>
      </c>
    </row>
    <row r="94" spans="1:17" x14ac:dyDescent="0.25">
      <c r="A94" t="s">
        <v>29</v>
      </c>
      <c r="B94" t="s">
        <v>124</v>
      </c>
      <c r="C94" t="s">
        <v>16</v>
      </c>
      <c r="D94" t="str" cm="1">
        <f t="array" ref="D94:G94">_xlfn.TEXTSPLIT('BASE HARMONIZAÇÃO'!$E94,",")</f>
        <v>Floral</v>
      </c>
      <c r="E94" t="str">
        <v xml:space="preserve"> frutas brancas</v>
      </c>
      <c r="F94" t="str">
        <v xml:space="preserve"> mel</v>
      </c>
      <c r="G94" t="str">
        <v xml:space="preserve"> baixa acidez</v>
      </c>
      <c r="H94" t="s">
        <v>39</v>
      </c>
      <c r="I94" t="s">
        <v>31</v>
      </c>
      <c r="J94" t="s">
        <v>67</v>
      </c>
      <c r="K94" t="str" cm="1">
        <f t="array" ref="K94:M94">_xlfn.TEXTSPLIT('BASE HARMONIZAÇÃO'!$I94,",")</f>
        <v>Leitoso</v>
      </c>
      <c r="L94" t="str">
        <v xml:space="preserve"> levemente salgado</v>
      </c>
      <c r="M94" t="str">
        <v xml:space="preserve"> aveludado</v>
      </c>
      <c r="O94" t="s">
        <v>148</v>
      </c>
      <c r="P94" t="s">
        <v>255</v>
      </c>
      <c r="Q94" t="s">
        <v>241</v>
      </c>
    </row>
    <row r="95" spans="1:17" x14ac:dyDescent="0.25">
      <c r="A95" t="s">
        <v>29</v>
      </c>
      <c r="B95" t="s">
        <v>125</v>
      </c>
      <c r="C95" t="s">
        <v>45</v>
      </c>
      <c r="D95" t="str" cm="1">
        <f t="array" ref="D95:F95">_xlfn.TEXTSPLIT('BASE HARMONIZAÇÃO'!$E95,",")</f>
        <v>Frutos cítricos</v>
      </c>
      <c r="E95" t="str">
        <v xml:space="preserve"> mineralidade</v>
      </c>
      <c r="F95" t="str">
        <v xml:space="preserve"> corpo leve</v>
      </c>
      <c r="H95" t="s">
        <v>122</v>
      </c>
      <c r="I95" t="s">
        <v>41</v>
      </c>
      <c r="J95" t="s">
        <v>70</v>
      </c>
      <c r="K95" t="str" cm="1">
        <f t="array" ref="K95:N95">_xlfn.TEXTSPLIT('BASE HARMONIZAÇÃO'!$I95,",")</f>
        <v>Salgado</v>
      </c>
      <c r="L95" t="str">
        <v xml:space="preserve"> intenso</v>
      </c>
      <c r="M95" t="str">
        <v xml:space="preserve"> frutado</v>
      </c>
      <c r="N95" t="str">
        <v xml:space="preserve"> complexo</v>
      </c>
      <c r="O95" t="s">
        <v>148</v>
      </c>
      <c r="P95" t="s">
        <v>255</v>
      </c>
      <c r="Q95" t="s">
        <v>242</v>
      </c>
    </row>
    <row r="96" spans="1:17" x14ac:dyDescent="0.25">
      <c r="A96" t="s">
        <v>29</v>
      </c>
      <c r="B96" t="s">
        <v>125</v>
      </c>
      <c r="C96" t="s">
        <v>45</v>
      </c>
      <c r="D96" t="str" cm="1">
        <f t="array" ref="D96:F96">_xlfn.TEXTSPLIT('BASE HARMONIZAÇÃO'!$E96,",")</f>
        <v>Frutos cítricos</v>
      </c>
      <c r="E96" t="str">
        <v xml:space="preserve"> mineralidade</v>
      </c>
      <c r="F96" t="str">
        <v xml:space="preserve"> corpo leve</v>
      </c>
      <c r="H96" t="s">
        <v>49</v>
      </c>
      <c r="I96" t="s">
        <v>38</v>
      </c>
      <c r="J96" t="s">
        <v>65</v>
      </c>
      <c r="K96" t="str" cm="1">
        <f t="array" ref="K96:N96">_xlfn.TEXTSPLIT('BASE HARMONIZAÇÃO'!$I96,",")</f>
        <v>Intenso</v>
      </c>
      <c r="L96" t="str">
        <v xml:space="preserve"> picante</v>
      </c>
      <c r="M96" t="str">
        <v xml:space="preserve"> salgado</v>
      </c>
      <c r="N96" t="str">
        <v xml:space="preserve"> aroma acentuado</v>
      </c>
      <c r="O96" t="s">
        <v>148</v>
      </c>
      <c r="P96" t="s">
        <v>255</v>
      </c>
      <c r="Q96" t="s">
        <v>243</v>
      </c>
    </row>
    <row r="97" spans="1:17" x14ac:dyDescent="0.25">
      <c r="A97" t="s">
        <v>29</v>
      </c>
      <c r="B97" t="s">
        <v>125</v>
      </c>
      <c r="C97" t="s">
        <v>45</v>
      </c>
      <c r="D97" t="str" cm="1">
        <f t="array" ref="D97:F97">_xlfn.TEXTSPLIT('BASE HARMONIZAÇÃO'!$E97,",")</f>
        <v>Frutos cítricos</v>
      </c>
      <c r="E97" t="str">
        <v xml:space="preserve"> mineralidade</v>
      </c>
      <c r="F97" t="str">
        <v xml:space="preserve"> corpo leve</v>
      </c>
      <c r="H97" t="s">
        <v>40</v>
      </c>
      <c r="I97" t="s">
        <v>38</v>
      </c>
      <c r="J97" t="s">
        <v>65</v>
      </c>
      <c r="K97" t="str" cm="1">
        <f t="array" ref="K97:N97">_xlfn.TEXTSPLIT('BASE HARMONIZAÇÃO'!$I97,",")</f>
        <v>Intenso</v>
      </c>
      <c r="L97" t="str">
        <v xml:space="preserve"> picante</v>
      </c>
      <c r="M97" t="str">
        <v xml:space="preserve"> salgado</v>
      </c>
      <c r="N97" t="str">
        <v xml:space="preserve"> aroma acentuado</v>
      </c>
      <c r="O97" t="s">
        <v>148</v>
      </c>
      <c r="P97" t="s">
        <v>255</v>
      </c>
      <c r="Q97" t="s">
        <v>244</v>
      </c>
    </row>
    <row r="98" spans="1:17" x14ac:dyDescent="0.25">
      <c r="A98" t="s">
        <v>29</v>
      </c>
      <c r="B98" t="s">
        <v>125</v>
      </c>
      <c r="C98" t="s">
        <v>45</v>
      </c>
      <c r="D98" t="str" cm="1">
        <f t="array" ref="D98:F98">_xlfn.TEXTSPLIT('BASE HARMONIZAÇÃO'!$E98,",")</f>
        <v>Frutos cítricos</v>
      </c>
      <c r="E98" t="str">
        <v xml:space="preserve"> mineralidade</v>
      </c>
      <c r="F98" t="str">
        <v xml:space="preserve"> corpo leve</v>
      </c>
      <c r="H98" t="s">
        <v>82</v>
      </c>
      <c r="I98" t="s">
        <v>43</v>
      </c>
      <c r="J98" t="s">
        <v>50</v>
      </c>
      <c r="K98" t="str" cm="1">
        <f t="array" ref="K98:N98">_xlfn.TEXTSPLIT('BASE HARMONIZAÇÃO'!$I98,",")</f>
        <v>Intenso</v>
      </c>
      <c r="L98" t="str">
        <v xml:space="preserve"> salgado</v>
      </c>
      <c r="M98" t="str">
        <v xml:space="preserve"> aveludado</v>
      </c>
      <c r="N98" t="str">
        <v xml:space="preserve"> nozes</v>
      </c>
      <c r="O98" t="s">
        <v>148</v>
      </c>
      <c r="P98" t="s">
        <v>255</v>
      </c>
      <c r="Q98" t="s">
        <v>245</v>
      </c>
    </row>
    <row r="99" spans="1:17" x14ac:dyDescent="0.25">
      <c r="A99" t="s">
        <v>29</v>
      </c>
      <c r="B99" t="s">
        <v>125</v>
      </c>
      <c r="C99" t="s">
        <v>45</v>
      </c>
      <c r="D99" t="str" cm="1">
        <f t="array" ref="D99:F99">_xlfn.TEXTSPLIT('BASE HARMONIZAÇÃO'!$E99,",")</f>
        <v>Frutos cítricos</v>
      </c>
      <c r="E99" t="str">
        <v xml:space="preserve"> mineralidade</v>
      </c>
      <c r="F99" t="str">
        <v xml:space="preserve"> corpo leve</v>
      </c>
      <c r="H99" t="s">
        <v>42</v>
      </c>
      <c r="I99" t="s">
        <v>41</v>
      </c>
      <c r="J99" t="s">
        <v>70</v>
      </c>
      <c r="K99" t="str" cm="1">
        <f t="array" ref="K99:N99">_xlfn.TEXTSPLIT('BASE HARMONIZAÇÃO'!$I99,",")</f>
        <v>Salgado</v>
      </c>
      <c r="L99" t="str">
        <v xml:space="preserve"> intenso</v>
      </c>
      <c r="M99" t="str">
        <v xml:space="preserve"> frutado</v>
      </c>
      <c r="N99" t="str">
        <v xml:space="preserve"> complexo</v>
      </c>
      <c r="O99" t="s">
        <v>148</v>
      </c>
      <c r="P99" t="s">
        <v>255</v>
      </c>
      <c r="Q99" t="s">
        <v>246</v>
      </c>
    </row>
    <row r="100" spans="1:17" x14ac:dyDescent="0.25">
      <c r="A100" t="s">
        <v>29</v>
      </c>
      <c r="B100" t="s">
        <v>126</v>
      </c>
      <c r="C100" t="s">
        <v>45</v>
      </c>
      <c r="D100" t="str" cm="1">
        <f t="array" ref="D100:G100">_xlfn.TEXTSPLIT('BASE HARMONIZAÇÃO'!$E100,",")</f>
        <v>Frutos cítricos</v>
      </c>
      <c r="E100" t="str">
        <v xml:space="preserve"> floral</v>
      </c>
      <c r="F100" t="str">
        <v xml:space="preserve"> salgado</v>
      </c>
      <c r="G100" t="str">
        <v xml:space="preserve"> corpo leve</v>
      </c>
      <c r="H100" t="s">
        <v>49</v>
      </c>
      <c r="I100" t="s">
        <v>38</v>
      </c>
      <c r="J100" t="s">
        <v>65</v>
      </c>
      <c r="K100" t="str" cm="1">
        <f t="array" ref="K100:N100">_xlfn.TEXTSPLIT('BASE HARMONIZAÇÃO'!$I100,",")</f>
        <v>Intenso</v>
      </c>
      <c r="L100" t="str">
        <v xml:space="preserve"> picante</v>
      </c>
      <c r="M100" t="str">
        <v xml:space="preserve"> salgado</v>
      </c>
      <c r="N100" t="str">
        <v xml:space="preserve"> aroma acentuado</v>
      </c>
      <c r="O100" t="s">
        <v>148</v>
      </c>
      <c r="P100" t="s">
        <v>255</v>
      </c>
      <c r="Q100" t="s">
        <v>247</v>
      </c>
    </row>
    <row r="101" spans="1:17" x14ac:dyDescent="0.25">
      <c r="A101" t="s">
        <v>29</v>
      </c>
      <c r="B101" t="s">
        <v>126</v>
      </c>
      <c r="C101" t="s">
        <v>45</v>
      </c>
      <c r="D101" t="str" cm="1">
        <f t="array" ref="D101:G101">_xlfn.TEXTSPLIT('BASE HARMONIZAÇÃO'!$E101,",")</f>
        <v>Frutos cítricos</v>
      </c>
      <c r="E101" t="str">
        <v xml:space="preserve"> floral</v>
      </c>
      <c r="F101" t="str">
        <v xml:space="preserve"> salgado</v>
      </c>
      <c r="G101" t="str">
        <v xml:space="preserve"> corpo leve</v>
      </c>
      <c r="H101" t="s">
        <v>40</v>
      </c>
      <c r="I101" t="s">
        <v>38</v>
      </c>
      <c r="J101" t="s">
        <v>65</v>
      </c>
      <c r="K101" t="str" cm="1">
        <f t="array" ref="K101:N101">_xlfn.TEXTSPLIT('BASE HARMONIZAÇÃO'!$I101,",")</f>
        <v>Intenso</v>
      </c>
      <c r="L101" t="str">
        <v xml:space="preserve"> picante</v>
      </c>
      <c r="M101" t="str">
        <v xml:space="preserve"> salgado</v>
      </c>
      <c r="N101" t="str">
        <v xml:space="preserve"> aroma acentuado</v>
      </c>
      <c r="O101" t="s">
        <v>148</v>
      </c>
      <c r="P101" t="s">
        <v>255</v>
      </c>
      <c r="Q101" t="s">
        <v>248</v>
      </c>
    </row>
    <row r="102" spans="1:17" x14ac:dyDescent="0.25">
      <c r="A102" t="s">
        <v>29</v>
      </c>
      <c r="B102" t="s">
        <v>126</v>
      </c>
      <c r="C102" t="s">
        <v>45</v>
      </c>
      <c r="D102" t="str" cm="1">
        <f t="array" ref="D102:G102">_xlfn.TEXTSPLIT('BASE HARMONIZAÇÃO'!$E102,",")</f>
        <v>Frutos cítricos</v>
      </c>
      <c r="E102" t="str">
        <v xml:space="preserve"> floral</v>
      </c>
      <c r="F102" t="str">
        <v xml:space="preserve"> salgado</v>
      </c>
      <c r="G102" t="str">
        <v xml:space="preserve"> corpo leve</v>
      </c>
      <c r="H102" t="s">
        <v>83</v>
      </c>
      <c r="I102" t="s">
        <v>45</v>
      </c>
      <c r="J102" t="s">
        <v>107</v>
      </c>
      <c r="K102" t="str" cm="1">
        <f t="array" ref="K102:M102">_xlfn.TEXTSPLIT('BASE HARMONIZAÇÃO'!$I102,",")</f>
        <v>Suave</v>
      </c>
      <c r="L102" t="str">
        <v xml:space="preserve"> lácteo</v>
      </c>
      <c r="M102" t="str">
        <v xml:space="preserve"> levemente salgado</v>
      </c>
      <c r="O102" t="s">
        <v>148</v>
      </c>
      <c r="P102" t="s">
        <v>255</v>
      </c>
      <c r="Q102" t="s">
        <v>249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CARACTERÍSTICAS VINHOS</vt:lpstr>
      <vt:lpstr>CARACTERÍSTICAS QUEIJOS</vt:lpstr>
      <vt:lpstr>COMBINAÇÕES</vt:lpstr>
      <vt:lpstr>BASE HARMONIZAÇÃO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Mayara Valliero</cp:lastModifiedBy>
  <dcterms:created xsi:type="dcterms:W3CDTF">2024-08-11T00:56:59Z</dcterms:created>
  <dcterms:modified xsi:type="dcterms:W3CDTF">2024-08-12T02:21:38Z</dcterms:modified>
</cp:coreProperties>
</file>