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2521539_ms_uit_edu_vn/Documents/UIT/năm 3/hk1/IS336 - Hoạch định nguồn lực doanh nghiệp/ck/"/>
    </mc:Choice>
  </mc:AlternateContent>
  <xr:revisionPtr revIDLastSave="578" documentId="11_F25DC773A252ABDACC10484CE11858A65BDE58E6" xr6:coauthVersionLast="47" xr6:coauthVersionMax="47" xr10:uidLastSave="{A2EA43A6-5B94-45FB-B60D-8B001C321C27}"/>
  <bookViews>
    <workbookView minimized="1" xWindow="1152" yWindow="1152" windowWidth="17280" windowHeight="8880" firstSheet="2" activeTab="3" xr2:uid="{00000000-000D-0000-FFFF-FFFF00000000}"/>
  </bookViews>
  <sheets>
    <sheet name="Kế hoạch sản xuất" sheetId="1" r:id="rId1"/>
    <sheet name="Bài 1 FI" sheetId="2" r:id="rId2"/>
    <sheet name="Định khoản" sheetId="3" r:id="rId3"/>
    <sheet name="Bảng cân đối kế toá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B14" i="4"/>
  <c r="G33" i="2"/>
  <c r="K32" i="2"/>
  <c r="A32" i="2"/>
  <c r="G16" i="2"/>
  <c r="K16" i="2" s="1"/>
  <c r="A16" i="2"/>
  <c r="D43" i="1"/>
  <c r="D46" i="1"/>
  <c r="D47" i="1" s="1"/>
  <c r="E43" i="1" s="1"/>
  <c r="C47" i="1"/>
  <c r="C46" i="1"/>
  <c r="C43" i="1"/>
  <c r="B47" i="1"/>
  <c r="B46" i="1"/>
  <c r="C45" i="1"/>
  <c r="D45" i="1"/>
  <c r="E45" i="1"/>
  <c r="B45" i="1"/>
  <c r="D39" i="1"/>
  <c r="D38" i="1"/>
  <c r="C38" i="1"/>
  <c r="C39" i="1" s="1"/>
  <c r="B38" i="1"/>
  <c r="B39" i="1" s="1"/>
  <c r="E28" i="1"/>
  <c r="D28" i="1"/>
  <c r="C28" i="1"/>
  <c r="G25" i="1"/>
  <c r="G26" i="1" s="1"/>
  <c r="G28" i="1" s="1"/>
  <c r="F25" i="1"/>
  <c r="F26" i="1" s="1"/>
  <c r="E25" i="1"/>
  <c r="E26" i="1" s="1"/>
  <c r="D25" i="1"/>
  <c r="D26" i="1" s="1"/>
  <c r="C25" i="1"/>
  <c r="C26" i="1" s="1"/>
  <c r="B25" i="1"/>
  <c r="B26" i="1" s="1"/>
  <c r="B28" i="1" s="1"/>
  <c r="E11" i="1"/>
  <c r="E12" i="1" s="1"/>
  <c r="F11" i="1"/>
  <c r="F12" i="1" s="1"/>
  <c r="G11" i="1"/>
  <c r="G12" i="1" s="1"/>
  <c r="B11" i="1"/>
  <c r="B12" i="1" s="1"/>
  <c r="C10" i="1"/>
  <c r="C11" i="1" s="1"/>
  <c r="D10" i="1"/>
  <c r="D11" i="1" s="1"/>
  <c r="E10" i="1"/>
  <c r="F10" i="1"/>
  <c r="G10" i="1"/>
  <c r="B10" i="1"/>
  <c r="D32" i="2" l="1"/>
  <c r="H32" i="2" s="1"/>
  <c r="D16" i="2"/>
  <c r="H16" i="2" s="1"/>
  <c r="G17" i="2" s="1"/>
  <c r="K20" i="2" s="1"/>
  <c r="E46" i="1"/>
  <c r="E47" i="1" s="1"/>
  <c r="D12" i="1"/>
  <c r="D13" i="1"/>
  <c r="C13" i="1"/>
  <c r="C12" i="1"/>
  <c r="B13" i="1"/>
  <c r="G13" i="1"/>
  <c r="F13" i="1"/>
  <c r="E13" i="1"/>
  <c r="F28" i="1"/>
  <c r="B27" i="1"/>
  <c r="D27" i="1"/>
  <c r="F27" i="1"/>
  <c r="C27" i="1"/>
  <c r="E27" i="1"/>
  <c r="G27" i="1"/>
  <c r="K36" i="2" l="1"/>
  <c r="G32" i="2"/>
</calcChain>
</file>

<file path=xl/sharedStrings.xml><?xml version="1.0" encoding="utf-8"?>
<sst xmlns="http://schemas.openxmlformats.org/spreadsheetml/2006/main" count="235" uniqueCount="75">
  <si>
    <t>Plan I: Chasing</t>
  </si>
  <si>
    <t>Sản xuất bằng đúng sản lượng yêu cầu hàng tháng bằng cách giao động nhân công cần thiết</t>
  </si>
  <si>
    <t>Plan II: Level Strategy</t>
  </si>
  <si>
    <t>Sx đạt mức bình quân yêu cầu</t>
  </si>
  <si>
    <t>Kế hoạch sx tổng hợp (SOP - Aggregate Plan)</t>
  </si>
  <si>
    <t>Tồn kho đầu kỳ</t>
  </si>
  <si>
    <t>Dự báo</t>
  </si>
  <si>
    <t>Tồn kho an toàn (.25x Dự báo)</t>
  </si>
  <si>
    <t>Lượng cần sx ( Dự báo + tồn kho an toàn - tồn đầy kỳ)</t>
  </si>
  <si>
    <t>Tồn kho ck (Đầu kỳ + Lượng cần sx - Dự báo)</t>
  </si>
  <si>
    <t>MPS</t>
  </si>
  <si>
    <t>T1</t>
  </si>
  <si>
    <t>T2</t>
  </si>
  <si>
    <t>T3</t>
  </si>
  <si>
    <t>T4</t>
  </si>
  <si>
    <t>T5</t>
  </si>
  <si>
    <t>T6</t>
  </si>
  <si>
    <t>Lượng cần sx ( Dự báo + tồn kho an toàn - tồn đầu kỳ)</t>
  </si>
  <si>
    <t>Đề thi</t>
  </si>
  <si>
    <t>Đơn hàng đã có</t>
  </si>
  <si>
    <t>Tồn kho</t>
  </si>
  <si>
    <t>Kế hoạch sản xuất (db + tkat - tkdk)</t>
  </si>
  <si>
    <t>tk ck</t>
  </si>
  <si>
    <t>Tồn kho an toàn (.20x Dự báo)</t>
  </si>
  <si>
    <t>Ng liệu</t>
  </si>
  <si>
    <t>kg</t>
  </si>
  <si>
    <t>giá</t>
  </si>
  <si>
    <t>vnd</t>
  </si>
  <si>
    <t>vc</t>
  </si>
  <si>
    <t>thue ban</t>
  </si>
  <si>
    <t>thue mua</t>
  </si>
  <si>
    <t>Nợ</t>
  </si>
  <si>
    <t>Giá vốn (632)</t>
  </si>
  <si>
    <t>Có</t>
  </si>
  <si>
    <t>Câu 1</t>
  </si>
  <si>
    <t>Tồn kho 1561</t>
  </si>
  <si>
    <t>Doanh thu 1561</t>
  </si>
  <si>
    <t>Thuế GTGT 33311</t>
  </si>
  <si>
    <t>Phải thu 131</t>
  </si>
  <si>
    <t>NH/TM 112/111</t>
  </si>
  <si>
    <t>Vật liệu 1521</t>
  </si>
  <si>
    <t>VAT vào 1331</t>
  </si>
  <si>
    <t>Phải trả 331</t>
  </si>
  <si>
    <t>Ghi nhận nhập NVL chính</t>
  </si>
  <si>
    <t>Ghi nhận chi phí vận chuyển và bốc dỡ</t>
  </si>
  <si>
    <t>Thanh toán cho nhà cung cấp</t>
  </si>
  <si>
    <t>TM 111</t>
  </si>
  <si>
    <t>NH 112</t>
  </si>
  <si>
    <t>Câu 2</t>
  </si>
  <si>
    <t>Ghi nhận nhập NVL PHỤ</t>
  </si>
  <si>
    <t>thue HH</t>
  </si>
  <si>
    <t>Vật liệu 1522</t>
  </si>
  <si>
    <t>Bài 1</t>
  </si>
  <si>
    <t>Vay 3411</t>
  </si>
  <si>
    <t>Giá vốn hh 1561</t>
  </si>
  <si>
    <t>Tài sản cố định 211</t>
  </si>
  <si>
    <t>Vốn chủ sở hữu 4111</t>
  </si>
  <si>
    <t>NV 334</t>
  </si>
  <si>
    <t>BẢNG CÂN ĐỐI KẾ TOÁN (NGUYÊN LÝ)</t>
  </si>
  <si>
    <t>Tài sản</t>
  </si>
  <si>
    <t>Giá trị</t>
  </si>
  <si>
    <t>Nguồn vốn</t>
  </si>
  <si>
    <t xml:space="preserve">Giá </t>
  </si>
  <si>
    <t>I. Nợ phải trả</t>
  </si>
  <si>
    <t>II. Vốn CSH</t>
  </si>
  <si>
    <t>II. Tài sản dài hạn</t>
  </si>
  <si>
    <t>Tổng TS</t>
  </si>
  <si>
    <t>Tổng NV</t>
  </si>
  <si>
    <t>I. Tài sản ngắn hạn</t>
  </si>
  <si>
    <t>Nguyên vật liệu 152</t>
  </si>
  <si>
    <t>Lợi nhuận 421</t>
  </si>
  <si>
    <t>Vốn kd 411</t>
  </si>
  <si>
    <t>Quỹ 414</t>
  </si>
  <si>
    <t>Ts cố định 211</t>
  </si>
  <si>
    <t>CNV 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</si>
</sst>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3" borderId="0" xfId="0" applyFill="1"/>
    <xf numFmtId="164" fontId="0" fillId="0" borderId="1" xfId="1" applyNumberFormat="1" applyFont="1" applyBorder="1"/>
    <xf numFmtId="9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164" fontId="0" fillId="4" borderId="1" xfId="0" applyNumberFormat="1" applyFill="1" applyBorder="1"/>
    <xf numFmtId="164" fontId="0" fillId="0" borderId="1" xfId="1" applyNumberFormat="1" applyFon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48"/>
  <sheetViews>
    <sheetView topLeftCell="A34" workbookViewId="0">
      <selection activeCell="A54" sqref="A54"/>
    </sheetView>
  </sheetViews>
  <sheetFormatPr defaultRowHeight="14.4" x14ac:dyDescent="0.3"/>
  <cols>
    <col min="1" max="1" width="45.21875" bestFit="1" customWidth="1"/>
    <col min="2" max="2" width="10.109375" bestFit="1" customWidth="1"/>
  </cols>
  <sheetData>
    <row r="4" spans="1:7" x14ac:dyDescent="0.3">
      <c r="A4" s="1" t="s">
        <v>0</v>
      </c>
      <c r="B4" t="s">
        <v>1</v>
      </c>
    </row>
    <row r="6" spans="1:7" x14ac:dyDescent="0.3">
      <c r="A6" t="s">
        <v>4</v>
      </c>
    </row>
    <row r="7" spans="1:7" x14ac:dyDescent="0.3"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</row>
    <row r="8" spans="1:7" x14ac:dyDescent="0.3">
      <c r="A8" s="2" t="s">
        <v>5</v>
      </c>
      <c r="B8" s="2">
        <v>400</v>
      </c>
      <c r="C8" s="2">
        <v>450</v>
      </c>
      <c r="D8" s="2">
        <v>375</v>
      </c>
      <c r="E8" s="2">
        <v>275</v>
      </c>
      <c r="F8" s="2">
        <v>225</v>
      </c>
      <c r="G8" s="2">
        <v>275</v>
      </c>
    </row>
    <row r="9" spans="1:7" x14ac:dyDescent="0.3">
      <c r="A9" s="2" t="s">
        <v>6</v>
      </c>
      <c r="B9" s="2">
        <v>1800</v>
      </c>
      <c r="C9" s="2">
        <v>1500</v>
      </c>
      <c r="D9" s="2">
        <v>1100</v>
      </c>
      <c r="E9" s="2">
        <v>900</v>
      </c>
      <c r="F9" s="2">
        <v>1100</v>
      </c>
      <c r="G9" s="2">
        <v>1600</v>
      </c>
    </row>
    <row r="10" spans="1:7" x14ac:dyDescent="0.3">
      <c r="A10" s="2" t="s">
        <v>7</v>
      </c>
      <c r="B10" s="2">
        <f>0.25 * B9</f>
        <v>450</v>
      </c>
      <c r="C10" s="2">
        <f t="shared" ref="C10:G10" si="0">0.25 * C9</f>
        <v>375</v>
      </c>
      <c r="D10" s="2">
        <f t="shared" si="0"/>
        <v>275</v>
      </c>
      <c r="E10" s="2">
        <f t="shared" si="0"/>
        <v>225</v>
      </c>
      <c r="F10" s="2">
        <f t="shared" si="0"/>
        <v>275</v>
      </c>
      <c r="G10" s="2">
        <f t="shared" si="0"/>
        <v>400</v>
      </c>
    </row>
    <row r="11" spans="1:7" x14ac:dyDescent="0.3">
      <c r="A11" s="3" t="s">
        <v>8</v>
      </c>
      <c r="B11" s="2">
        <f xml:space="preserve"> B9 + B10 - B8</f>
        <v>1850</v>
      </c>
      <c r="C11" s="2">
        <f t="shared" ref="C11:G11" si="1" xml:space="preserve"> C9 + C10 - C8</f>
        <v>1425</v>
      </c>
      <c r="D11" s="2">
        <f t="shared" si="1"/>
        <v>1000</v>
      </c>
      <c r="E11" s="2">
        <f t="shared" si="1"/>
        <v>850</v>
      </c>
      <c r="F11" s="2">
        <f t="shared" si="1"/>
        <v>1150</v>
      </c>
      <c r="G11" s="2">
        <f t="shared" si="1"/>
        <v>1725</v>
      </c>
    </row>
    <row r="12" spans="1:7" x14ac:dyDescent="0.3">
      <c r="A12" s="2" t="s">
        <v>9</v>
      </c>
      <c r="B12" s="2">
        <f xml:space="preserve"> B8 + B11 - B9</f>
        <v>450</v>
      </c>
      <c r="C12" s="2">
        <f t="shared" ref="C12:G12" si="2" xml:space="preserve"> C8 + C11 - C9</f>
        <v>375</v>
      </c>
      <c r="D12" s="2">
        <f t="shared" si="2"/>
        <v>275</v>
      </c>
      <c r="E12" s="2">
        <f t="shared" si="2"/>
        <v>225</v>
      </c>
      <c r="F12" s="2">
        <f t="shared" si="2"/>
        <v>275</v>
      </c>
      <c r="G12" s="2">
        <f t="shared" si="2"/>
        <v>400</v>
      </c>
    </row>
    <row r="13" spans="1:7" x14ac:dyDescent="0.3">
      <c r="A13" s="3" t="s">
        <v>10</v>
      </c>
      <c r="B13" s="3">
        <f xml:space="preserve"> B11</f>
        <v>1850</v>
      </c>
      <c r="C13" s="3">
        <f t="shared" ref="C13:G13" si="3" xml:space="preserve"> C11</f>
        <v>1425</v>
      </c>
      <c r="D13" s="3">
        <f t="shared" si="3"/>
        <v>1000</v>
      </c>
      <c r="E13" s="3">
        <f t="shared" si="3"/>
        <v>850</v>
      </c>
      <c r="F13" s="3">
        <f t="shared" si="3"/>
        <v>1150</v>
      </c>
      <c r="G13" s="3">
        <f t="shared" si="3"/>
        <v>1725</v>
      </c>
    </row>
    <row r="18" spans="1:7" x14ac:dyDescent="0.3">
      <c r="A18" s="1" t="s">
        <v>2</v>
      </c>
      <c r="C18" t="s">
        <v>3</v>
      </c>
    </row>
    <row r="21" spans="1:7" x14ac:dyDescent="0.3">
      <c r="A21" t="s">
        <v>4</v>
      </c>
    </row>
    <row r="22" spans="1:7" x14ac:dyDescent="0.3">
      <c r="B22" s="2" t="s">
        <v>11</v>
      </c>
      <c r="C22" s="2" t="s">
        <v>12</v>
      </c>
      <c r="D22" s="2" t="s">
        <v>13</v>
      </c>
      <c r="E22" s="2" t="s">
        <v>14</v>
      </c>
      <c r="F22" s="2" t="s">
        <v>15</v>
      </c>
      <c r="G22" s="2" t="s">
        <v>16</v>
      </c>
    </row>
    <row r="23" spans="1:7" x14ac:dyDescent="0.3">
      <c r="A23" s="2" t="s">
        <v>5</v>
      </c>
      <c r="B23" s="2">
        <v>400</v>
      </c>
      <c r="C23" s="2">
        <v>450</v>
      </c>
      <c r="D23" s="2">
        <v>375</v>
      </c>
      <c r="E23" s="2">
        <v>275</v>
      </c>
      <c r="F23" s="2">
        <v>225</v>
      </c>
      <c r="G23" s="2">
        <v>275</v>
      </c>
    </row>
    <row r="24" spans="1:7" x14ac:dyDescent="0.3">
      <c r="A24" s="2" t="s">
        <v>6</v>
      </c>
      <c r="B24" s="2">
        <v>1800</v>
      </c>
      <c r="C24" s="2">
        <v>1500</v>
      </c>
      <c r="D24" s="2">
        <v>1100</v>
      </c>
      <c r="E24" s="2">
        <v>900</v>
      </c>
      <c r="F24" s="2">
        <v>1100</v>
      </c>
      <c r="G24" s="2">
        <v>1600</v>
      </c>
    </row>
    <row r="25" spans="1:7" x14ac:dyDescent="0.3">
      <c r="A25" s="2" t="s">
        <v>7</v>
      </c>
      <c r="B25" s="2">
        <f>0.25 * B24</f>
        <v>450</v>
      </c>
      <c r="C25" s="2">
        <f t="shared" ref="C25" si="4">0.25 * C24</f>
        <v>375</v>
      </c>
      <c r="D25" s="2">
        <f t="shared" ref="D25" si="5">0.25 * D24</f>
        <v>275</v>
      </c>
      <c r="E25" s="2">
        <f t="shared" ref="E25" si="6">0.25 * E24</f>
        <v>225</v>
      </c>
      <c r="F25" s="2">
        <f t="shared" ref="F25" si="7">0.25 * F24</f>
        <v>275</v>
      </c>
      <c r="G25" s="2">
        <f t="shared" ref="G25" si="8">0.25 * G24</f>
        <v>400</v>
      </c>
    </row>
    <row r="26" spans="1:7" x14ac:dyDescent="0.3">
      <c r="A26" s="2" t="s">
        <v>17</v>
      </c>
      <c r="B26" s="2">
        <f xml:space="preserve"> B24 + B25 - B23</f>
        <v>1850</v>
      </c>
      <c r="C26" s="2">
        <f t="shared" ref="C26" si="9" xml:space="preserve"> C24 + C25 - C23</f>
        <v>1425</v>
      </c>
      <c r="D26" s="2">
        <f t="shared" ref="D26" si="10" xml:space="preserve"> D24 + D25 - D23</f>
        <v>1000</v>
      </c>
      <c r="E26" s="2">
        <f t="shared" ref="E26" si="11" xml:space="preserve"> E24 + E25 - E23</f>
        <v>850</v>
      </c>
      <c r="F26" s="2">
        <f t="shared" ref="F26" si="12" xml:space="preserve"> F24 + F25 - F23</f>
        <v>1150</v>
      </c>
      <c r="G26" s="2">
        <f t="shared" ref="G26" si="13" xml:space="preserve"> G24 + G25 - G23</f>
        <v>1725</v>
      </c>
    </row>
    <row r="27" spans="1:7" x14ac:dyDescent="0.3">
      <c r="A27" s="2" t="s">
        <v>9</v>
      </c>
      <c r="B27" s="2">
        <f xml:space="preserve"> B23 + B26 - B24</f>
        <v>450</v>
      </c>
      <c r="C27" s="2">
        <f t="shared" ref="C27" si="14" xml:space="preserve"> C23 + C26 - C24</f>
        <v>375</v>
      </c>
      <c r="D27" s="2">
        <f t="shared" ref="D27" si="15" xml:space="preserve"> D23 + D26 - D24</f>
        <v>275</v>
      </c>
      <c r="E27" s="2">
        <f t="shared" ref="E27" si="16" xml:space="preserve"> E23 + E26 - E24</f>
        <v>225</v>
      </c>
      <c r="F27" s="2">
        <f t="shared" ref="F27" si="17" xml:space="preserve"> F23 + F26 - F24</f>
        <v>275</v>
      </c>
      <c r="G27" s="2">
        <f t="shared" ref="G27" si="18" xml:space="preserve"> G23 + G26 - G24</f>
        <v>400</v>
      </c>
    </row>
    <row r="28" spans="1:7" x14ac:dyDescent="0.3">
      <c r="A28" s="3" t="s">
        <v>10</v>
      </c>
      <c r="B28" s="3">
        <f xml:space="preserve"> SUM(B26:G26)/6</f>
        <v>1333.3333333333333</v>
      </c>
      <c r="C28" s="3">
        <f>SUM(B26:G26)/6</f>
        <v>1333.3333333333333</v>
      </c>
      <c r="D28" s="3">
        <f>SUM(B26:G26)/6</f>
        <v>1333.3333333333333</v>
      </c>
      <c r="E28" s="3">
        <f>SUM(B26:G26)/6</f>
        <v>1333.3333333333333</v>
      </c>
      <c r="F28" s="3">
        <f>SUM(B26:G26)/6</f>
        <v>1333.3333333333333</v>
      </c>
      <c r="G28" s="3">
        <f>SUM(B26:G26)/6</f>
        <v>1333.3333333333333</v>
      </c>
    </row>
    <row r="33" spans="1:5" x14ac:dyDescent="0.3">
      <c r="A33" s="1" t="s">
        <v>18</v>
      </c>
    </row>
    <row r="34" spans="1:5" x14ac:dyDescent="0.3">
      <c r="A34" s="2"/>
      <c r="B34" s="2" t="s">
        <v>11</v>
      </c>
      <c r="C34" s="2" t="s">
        <v>12</v>
      </c>
      <c r="D34" s="2" t="s">
        <v>13</v>
      </c>
    </row>
    <row r="35" spans="1:5" x14ac:dyDescent="0.3">
      <c r="A35" s="2" t="s">
        <v>6</v>
      </c>
      <c r="B35" s="2">
        <v>15</v>
      </c>
      <c r="C35" s="2">
        <v>10</v>
      </c>
      <c r="D35" s="2">
        <v>13</v>
      </c>
    </row>
    <row r="36" spans="1:5" x14ac:dyDescent="0.3">
      <c r="A36" s="2" t="s">
        <v>19</v>
      </c>
      <c r="B36" s="2">
        <v>5</v>
      </c>
      <c r="C36" s="2">
        <v>0</v>
      </c>
      <c r="D36" s="2">
        <v>1</v>
      </c>
    </row>
    <row r="37" spans="1:5" x14ac:dyDescent="0.3">
      <c r="A37" s="2" t="s">
        <v>20</v>
      </c>
      <c r="B37" s="2">
        <v>10</v>
      </c>
      <c r="C37" s="2">
        <v>5</v>
      </c>
      <c r="D37" s="2">
        <v>0</v>
      </c>
    </row>
    <row r="38" spans="1:5" x14ac:dyDescent="0.3">
      <c r="A38" s="2" t="s">
        <v>21</v>
      </c>
      <c r="B38" s="2">
        <f xml:space="preserve"> B35 + B36 - B37</f>
        <v>10</v>
      </c>
      <c r="C38" s="2">
        <f xml:space="preserve"> C35 + C36 - C37</f>
        <v>5</v>
      </c>
      <c r="D38" s="2">
        <f xml:space="preserve"> D35 + D36 - D37</f>
        <v>14</v>
      </c>
    </row>
    <row r="39" spans="1:5" x14ac:dyDescent="0.3">
      <c r="A39" s="5" t="s">
        <v>22</v>
      </c>
      <c r="B39" s="5">
        <f xml:space="preserve"> B37 + B38 -B35</f>
        <v>5</v>
      </c>
      <c r="C39" s="5">
        <f xml:space="preserve"> C37 + C38 -C35</f>
        <v>0</v>
      </c>
      <c r="D39" s="5">
        <f xml:space="preserve"> D37 + D38 -D35</f>
        <v>1</v>
      </c>
    </row>
    <row r="42" spans="1:5" x14ac:dyDescent="0.3">
      <c r="B42" s="2" t="s">
        <v>11</v>
      </c>
      <c r="C42" s="2" t="s">
        <v>12</v>
      </c>
      <c r="D42" s="2" t="s">
        <v>13</v>
      </c>
      <c r="E42" s="2" t="s">
        <v>14</v>
      </c>
    </row>
    <row r="43" spans="1:5" x14ac:dyDescent="0.3">
      <c r="A43" s="2" t="s">
        <v>5</v>
      </c>
      <c r="B43" s="6">
        <v>5000</v>
      </c>
      <c r="C43" s="6">
        <f>B47</f>
        <v>4000</v>
      </c>
      <c r="D43" s="6">
        <f>C47</f>
        <v>3600</v>
      </c>
      <c r="E43" s="6">
        <f>D47</f>
        <v>5000</v>
      </c>
    </row>
    <row r="44" spans="1:5" x14ac:dyDescent="0.3">
      <c r="A44" s="2" t="s">
        <v>6</v>
      </c>
      <c r="B44" s="6">
        <v>20000</v>
      </c>
      <c r="C44" s="6">
        <v>18000</v>
      </c>
      <c r="D44" s="6">
        <v>25000</v>
      </c>
      <c r="E44" s="6">
        <v>20000</v>
      </c>
    </row>
    <row r="45" spans="1:5" x14ac:dyDescent="0.3">
      <c r="A45" s="2" t="s">
        <v>23</v>
      </c>
      <c r="B45" s="6">
        <f xml:space="preserve"> 0.2 * B44</f>
        <v>4000</v>
      </c>
      <c r="C45" s="6">
        <f t="shared" ref="C45:E45" si="19" xml:space="preserve"> 0.2 * C44</f>
        <v>3600</v>
      </c>
      <c r="D45" s="6">
        <f t="shared" si="19"/>
        <v>5000</v>
      </c>
      <c r="E45" s="6">
        <f t="shared" si="19"/>
        <v>4000</v>
      </c>
    </row>
    <row r="46" spans="1:5" x14ac:dyDescent="0.3">
      <c r="A46" s="2" t="s">
        <v>17</v>
      </c>
      <c r="B46" s="6">
        <f xml:space="preserve"> B44 + B45 - B43</f>
        <v>19000</v>
      </c>
      <c r="C46" s="6">
        <f xml:space="preserve"> C44 + C45 - C43</f>
        <v>17600</v>
      </c>
      <c r="D46" s="6">
        <f xml:space="preserve"> D44 + D45 - D43</f>
        <v>26400</v>
      </c>
      <c r="E46" s="6">
        <f xml:space="preserve"> E44 + E45 - E43</f>
        <v>19000</v>
      </c>
    </row>
    <row r="47" spans="1:5" x14ac:dyDescent="0.3">
      <c r="A47" s="2" t="s">
        <v>9</v>
      </c>
      <c r="B47" s="6">
        <f xml:space="preserve"> B43 + B46 - B44</f>
        <v>4000</v>
      </c>
      <c r="C47" s="6">
        <f xml:space="preserve"> C43 + C46 - C44</f>
        <v>3600</v>
      </c>
      <c r="D47" s="6">
        <f xml:space="preserve"> D43 + D46 - D44</f>
        <v>5000</v>
      </c>
      <c r="E47" s="6">
        <f xml:space="preserve"> E43 + E46 - E44</f>
        <v>4000</v>
      </c>
    </row>
    <row r="48" spans="1:5" x14ac:dyDescent="0.3">
      <c r="A48" s="3" t="s">
        <v>10</v>
      </c>
      <c r="B48" s="3"/>
      <c r="C48" s="3"/>
      <c r="D48" s="3"/>
      <c r="E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B3F8-8C07-4AAE-84CE-2A040A96EA01}">
  <dimension ref="A1:Q36"/>
  <sheetViews>
    <sheetView topLeftCell="A19" workbookViewId="0">
      <selection activeCell="J34" sqref="J34:K35"/>
    </sheetView>
  </sheetViews>
  <sheetFormatPr defaultRowHeight="14.4" x14ac:dyDescent="0.3"/>
  <cols>
    <col min="1" max="1" width="13.5546875" bestFit="1" customWidth="1"/>
    <col min="2" max="2" width="12.5546875" bestFit="1" customWidth="1"/>
    <col min="4" max="4" width="12" bestFit="1" customWidth="1"/>
    <col min="7" max="8" width="13.5546875" bestFit="1" customWidth="1"/>
    <col min="11" max="11" width="13.5546875" bestFit="1" customWidth="1"/>
  </cols>
  <sheetData>
    <row r="1" spans="1:17" x14ac:dyDescent="0.3">
      <c r="D1" s="20" t="s">
        <v>32</v>
      </c>
      <c r="E1" s="21"/>
      <c r="G1" s="20" t="s">
        <v>35</v>
      </c>
      <c r="H1" s="21"/>
      <c r="J1" s="20" t="s">
        <v>36</v>
      </c>
      <c r="K1" s="21"/>
      <c r="M1" s="20" t="s">
        <v>38</v>
      </c>
      <c r="N1" s="21"/>
      <c r="P1" s="20" t="s">
        <v>39</v>
      </c>
      <c r="Q1" s="21"/>
    </row>
    <row r="2" spans="1:17" x14ac:dyDescent="0.3">
      <c r="A2" t="s">
        <v>24</v>
      </c>
      <c r="B2" s="8">
        <v>2000</v>
      </c>
      <c r="C2" t="s">
        <v>25</v>
      </c>
      <c r="D2" s="9" t="s">
        <v>31</v>
      </c>
      <c r="E2" s="9" t="s">
        <v>33</v>
      </c>
      <c r="G2" s="9" t="s">
        <v>31</v>
      </c>
      <c r="H2" s="9" t="s">
        <v>33</v>
      </c>
      <c r="J2" s="9" t="s">
        <v>31</v>
      </c>
      <c r="K2" s="9" t="s">
        <v>33</v>
      </c>
      <c r="M2" s="9" t="s">
        <v>31</v>
      </c>
      <c r="N2" s="9" t="s">
        <v>33</v>
      </c>
      <c r="P2" s="9" t="s">
        <v>31</v>
      </c>
      <c r="Q2" s="9" t="s">
        <v>33</v>
      </c>
    </row>
    <row r="3" spans="1:17" x14ac:dyDescent="0.3">
      <c r="A3" t="s">
        <v>26</v>
      </c>
      <c r="B3" s="8">
        <v>850000</v>
      </c>
      <c r="C3" t="s">
        <v>27</v>
      </c>
      <c r="D3" s="2"/>
      <c r="E3" s="2"/>
      <c r="G3" s="2"/>
      <c r="H3" s="2"/>
      <c r="J3" s="2"/>
      <c r="K3" s="2"/>
      <c r="M3" s="2"/>
      <c r="N3" s="2"/>
      <c r="P3" s="2"/>
      <c r="Q3" s="2"/>
    </row>
    <row r="4" spans="1:17" x14ac:dyDescent="0.3">
      <c r="A4" t="s">
        <v>29</v>
      </c>
      <c r="B4" s="7">
        <v>0.1</v>
      </c>
    </row>
    <row r="5" spans="1:17" x14ac:dyDescent="0.3">
      <c r="A5" t="s">
        <v>28</v>
      </c>
      <c r="B5" s="8">
        <v>3675000</v>
      </c>
      <c r="C5" t="s">
        <v>27</v>
      </c>
    </row>
    <row r="6" spans="1:17" x14ac:dyDescent="0.3">
      <c r="A6" t="s">
        <v>30</v>
      </c>
      <c r="B6" s="7">
        <v>0.05</v>
      </c>
      <c r="J6" s="20" t="s">
        <v>37</v>
      </c>
      <c r="K6" s="21"/>
    </row>
    <row r="7" spans="1:17" x14ac:dyDescent="0.3">
      <c r="J7" s="9" t="s">
        <v>31</v>
      </c>
      <c r="K7" s="9" t="s">
        <v>33</v>
      </c>
    </row>
    <row r="8" spans="1:17" x14ac:dyDescent="0.3">
      <c r="J8" s="2"/>
      <c r="K8" s="2"/>
    </row>
    <row r="9" spans="1:17" x14ac:dyDescent="0.3">
      <c r="A9" s="1" t="s">
        <v>34</v>
      </c>
    </row>
    <row r="11" spans="1:17" x14ac:dyDescent="0.3">
      <c r="A11" s="11" t="s">
        <v>43</v>
      </c>
    </row>
    <row r="12" spans="1:17" x14ac:dyDescent="0.3">
      <c r="A12" s="12" t="s">
        <v>44</v>
      </c>
    </row>
    <row r="13" spans="1:17" x14ac:dyDescent="0.3">
      <c r="A13" s="13" t="s">
        <v>45</v>
      </c>
    </row>
    <row r="14" spans="1:17" x14ac:dyDescent="0.3">
      <c r="A14" s="20" t="s">
        <v>40</v>
      </c>
      <c r="B14" s="21"/>
      <c r="D14" s="20" t="s">
        <v>41</v>
      </c>
      <c r="E14" s="21"/>
      <c r="G14" s="20" t="s">
        <v>42</v>
      </c>
      <c r="H14" s="21"/>
      <c r="J14" s="20" t="s">
        <v>46</v>
      </c>
      <c r="K14" s="21"/>
    </row>
    <row r="15" spans="1:17" x14ac:dyDescent="0.3">
      <c r="A15" s="9" t="s">
        <v>31</v>
      </c>
      <c r="B15" s="9" t="s">
        <v>33</v>
      </c>
      <c r="D15" s="9" t="s">
        <v>31</v>
      </c>
      <c r="E15" s="9" t="s">
        <v>33</v>
      </c>
      <c r="G15" s="9" t="s">
        <v>31</v>
      </c>
      <c r="H15" s="9" t="s">
        <v>33</v>
      </c>
      <c r="J15" s="9" t="s">
        <v>31</v>
      </c>
      <c r="K15" s="9" t="s">
        <v>33</v>
      </c>
    </row>
    <row r="16" spans="1:17" x14ac:dyDescent="0.3">
      <c r="A16" s="14">
        <f xml:space="preserve"> B2 * B3</f>
        <v>1700000000</v>
      </c>
      <c r="B16" s="2"/>
      <c r="D16" s="14">
        <f xml:space="preserve"> B4 * A16</f>
        <v>170000000</v>
      </c>
      <c r="E16" s="2"/>
      <c r="G16" s="15">
        <f xml:space="preserve"> B5</f>
        <v>3675000</v>
      </c>
      <c r="H16" s="14">
        <f xml:space="preserve"> A16 + D16</f>
        <v>1870000000</v>
      </c>
      <c r="J16" s="2"/>
      <c r="K16" s="15">
        <f xml:space="preserve"> G16</f>
        <v>3675000</v>
      </c>
    </row>
    <row r="17" spans="1:11" x14ac:dyDescent="0.3">
      <c r="G17" s="17">
        <f xml:space="preserve"> H16 - G16</f>
        <v>1866325000</v>
      </c>
    </row>
    <row r="18" spans="1:11" x14ac:dyDescent="0.3">
      <c r="J18" s="20" t="s">
        <v>47</v>
      </c>
      <c r="K18" s="21"/>
    </row>
    <row r="19" spans="1:11" x14ac:dyDescent="0.3">
      <c r="A19" t="s">
        <v>24</v>
      </c>
      <c r="B19" s="8">
        <v>2000</v>
      </c>
      <c r="C19" t="s">
        <v>25</v>
      </c>
      <c r="J19" s="9" t="s">
        <v>31</v>
      </c>
      <c r="K19" s="9" t="s">
        <v>33</v>
      </c>
    </row>
    <row r="20" spans="1:11" x14ac:dyDescent="0.3">
      <c r="A20" t="s">
        <v>26</v>
      </c>
      <c r="B20" s="8">
        <v>42000</v>
      </c>
      <c r="C20" t="s">
        <v>27</v>
      </c>
      <c r="K20" s="17">
        <f xml:space="preserve"> G17</f>
        <v>1866325000</v>
      </c>
    </row>
    <row r="21" spans="1:11" x14ac:dyDescent="0.3">
      <c r="A21" t="s">
        <v>50</v>
      </c>
      <c r="B21" s="7">
        <v>0.1</v>
      </c>
      <c r="K21" s="16"/>
    </row>
    <row r="22" spans="1:11" x14ac:dyDescent="0.3">
      <c r="A22" t="s">
        <v>28</v>
      </c>
      <c r="B22" s="8">
        <v>2310000</v>
      </c>
      <c r="C22" t="s">
        <v>27</v>
      </c>
      <c r="K22" s="16"/>
    </row>
    <row r="23" spans="1:11" x14ac:dyDescent="0.3">
      <c r="A23" t="s">
        <v>30</v>
      </c>
      <c r="B23" s="7">
        <v>0.05</v>
      </c>
      <c r="K23" s="16"/>
    </row>
    <row r="24" spans="1:11" x14ac:dyDescent="0.3">
      <c r="B24" s="7"/>
    </row>
    <row r="25" spans="1:11" x14ac:dyDescent="0.3">
      <c r="A25" s="1" t="s">
        <v>48</v>
      </c>
    </row>
    <row r="27" spans="1:11" x14ac:dyDescent="0.3">
      <c r="A27" s="11" t="s">
        <v>49</v>
      </c>
    </row>
    <row r="28" spans="1:11" x14ac:dyDescent="0.3">
      <c r="A28" s="12" t="s">
        <v>44</v>
      </c>
    </row>
    <row r="29" spans="1:11" x14ac:dyDescent="0.3">
      <c r="A29" s="13" t="s">
        <v>45</v>
      </c>
    </row>
    <row r="30" spans="1:11" x14ac:dyDescent="0.3">
      <c r="A30" s="20" t="s">
        <v>51</v>
      </c>
      <c r="B30" s="21"/>
      <c r="D30" s="20" t="s">
        <v>41</v>
      </c>
      <c r="E30" s="21"/>
      <c r="G30" s="20" t="s">
        <v>42</v>
      </c>
      <c r="H30" s="21"/>
      <c r="J30" s="20" t="s">
        <v>46</v>
      </c>
      <c r="K30" s="21"/>
    </row>
    <row r="31" spans="1:11" x14ac:dyDescent="0.3">
      <c r="A31" s="9" t="s">
        <v>31</v>
      </c>
      <c r="B31" s="9" t="s">
        <v>33</v>
      </c>
      <c r="D31" s="9" t="s">
        <v>31</v>
      </c>
      <c r="E31" s="9" t="s">
        <v>33</v>
      </c>
      <c r="G31" s="9" t="s">
        <v>31</v>
      </c>
      <c r="H31" s="9" t="s">
        <v>33</v>
      </c>
      <c r="J31" s="9" t="s">
        <v>31</v>
      </c>
      <c r="K31" s="9" t="s">
        <v>33</v>
      </c>
    </row>
    <row r="32" spans="1:11" x14ac:dyDescent="0.3">
      <c r="A32" s="14">
        <f xml:space="preserve"> B19 * B20</f>
        <v>84000000</v>
      </c>
      <c r="B32" s="2"/>
      <c r="D32" s="14">
        <f xml:space="preserve"> B21*A32</f>
        <v>8400000</v>
      </c>
      <c r="E32" s="2"/>
      <c r="G32" s="18">
        <f xml:space="preserve"> A32 + D32</f>
        <v>92400000</v>
      </c>
      <c r="H32" s="14">
        <f xml:space="preserve"> A32 + D32</f>
        <v>92400000</v>
      </c>
      <c r="J32" s="2"/>
      <c r="K32" s="15">
        <f xml:space="preserve"> B23 * B22</f>
        <v>115500</v>
      </c>
    </row>
    <row r="33" spans="1:11" x14ac:dyDescent="0.3">
      <c r="A33" s="16"/>
      <c r="D33" s="16"/>
      <c r="G33" s="17">
        <f xml:space="preserve"> B23 * B22</f>
        <v>115500</v>
      </c>
    </row>
    <row r="34" spans="1:11" x14ac:dyDescent="0.3">
      <c r="J34" s="20" t="s">
        <v>47</v>
      </c>
      <c r="K34" s="21"/>
    </row>
    <row r="35" spans="1:11" x14ac:dyDescent="0.3">
      <c r="B35" s="8"/>
      <c r="J35" s="9" t="s">
        <v>31</v>
      </c>
      <c r="K35" s="9" t="s">
        <v>33</v>
      </c>
    </row>
    <row r="36" spans="1:11" x14ac:dyDescent="0.3">
      <c r="B36" s="8"/>
      <c r="K36" s="17">
        <f xml:space="preserve"> A32 + D32</f>
        <v>92400000</v>
      </c>
    </row>
  </sheetData>
  <mergeCells count="16">
    <mergeCell ref="M1:N1"/>
    <mergeCell ref="P1:Q1"/>
    <mergeCell ref="A14:B14"/>
    <mergeCell ref="D14:E14"/>
    <mergeCell ref="G14:H14"/>
    <mergeCell ref="J14:K14"/>
    <mergeCell ref="J18:K18"/>
    <mergeCell ref="D1:E1"/>
    <mergeCell ref="G1:H1"/>
    <mergeCell ref="J1:K1"/>
    <mergeCell ref="J6:K6"/>
    <mergeCell ref="A30:B30"/>
    <mergeCell ref="D30:E30"/>
    <mergeCell ref="G30:H30"/>
    <mergeCell ref="J30:K30"/>
    <mergeCell ref="J34:K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D89E-5386-4FEC-A111-7491E48F0C2D}">
  <dimension ref="A3:H60"/>
  <sheetViews>
    <sheetView workbookViewId="0">
      <selection activeCell="A4" sqref="A4:E7"/>
    </sheetView>
  </sheetViews>
  <sheetFormatPr defaultRowHeight="14.4" x14ac:dyDescent="0.3"/>
  <cols>
    <col min="5" max="5" width="10.109375" bestFit="1" customWidth="1"/>
  </cols>
  <sheetData>
    <row r="3" spans="1:5" x14ac:dyDescent="0.3">
      <c r="A3" s="4" t="s">
        <v>52</v>
      </c>
    </row>
    <row r="4" spans="1:5" x14ac:dyDescent="0.3">
      <c r="A4" s="4">
        <v>1</v>
      </c>
    </row>
    <row r="5" spans="1:5" x14ac:dyDescent="0.3">
      <c r="A5" s="20" t="s">
        <v>46</v>
      </c>
      <c r="B5" s="21"/>
      <c r="D5" s="20" t="s">
        <v>47</v>
      </c>
      <c r="E5" s="21"/>
    </row>
    <row r="6" spans="1:5" x14ac:dyDescent="0.3">
      <c r="A6" s="9" t="s">
        <v>31</v>
      </c>
      <c r="B6" s="9" t="s">
        <v>33</v>
      </c>
      <c r="D6" s="9" t="s">
        <v>31</v>
      </c>
      <c r="E6" s="9" t="s">
        <v>33</v>
      </c>
    </row>
    <row r="7" spans="1:5" x14ac:dyDescent="0.3">
      <c r="A7" s="6">
        <v>80000</v>
      </c>
      <c r="B7" s="19"/>
      <c r="D7" s="6"/>
      <c r="E7" s="6">
        <v>80000</v>
      </c>
    </row>
    <row r="9" spans="1:5" x14ac:dyDescent="0.3">
      <c r="A9" s="4">
        <v>2</v>
      </c>
    </row>
    <row r="10" spans="1:5" x14ac:dyDescent="0.3">
      <c r="A10" s="20" t="s">
        <v>42</v>
      </c>
      <c r="B10" s="21"/>
      <c r="D10" s="20" t="s">
        <v>53</v>
      </c>
      <c r="E10" s="21"/>
    </row>
    <row r="11" spans="1:5" x14ac:dyDescent="0.3">
      <c r="A11" s="9" t="s">
        <v>31</v>
      </c>
      <c r="B11" s="9" t="s">
        <v>33</v>
      </c>
      <c r="D11" s="9" t="s">
        <v>31</v>
      </c>
      <c r="E11" s="9" t="s">
        <v>33</v>
      </c>
    </row>
    <row r="12" spans="1:5" x14ac:dyDescent="0.3">
      <c r="A12" s="6">
        <v>60000</v>
      </c>
      <c r="B12" s="19"/>
      <c r="D12" s="6"/>
      <c r="E12" s="6">
        <v>60000</v>
      </c>
    </row>
    <row r="14" spans="1:5" x14ac:dyDescent="0.3">
      <c r="A14" s="4">
        <v>3</v>
      </c>
    </row>
    <row r="15" spans="1:5" x14ac:dyDescent="0.3">
      <c r="A15" s="20" t="s">
        <v>38</v>
      </c>
      <c r="B15" s="21"/>
      <c r="D15" s="20" t="s">
        <v>46</v>
      </c>
      <c r="E15" s="21"/>
    </row>
    <row r="16" spans="1:5" x14ac:dyDescent="0.3">
      <c r="A16" s="9" t="s">
        <v>31</v>
      </c>
      <c r="B16" s="9" t="s">
        <v>33</v>
      </c>
      <c r="D16" s="9" t="s">
        <v>31</v>
      </c>
      <c r="E16" s="9" t="s">
        <v>33</v>
      </c>
    </row>
    <row r="17" spans="1:5" x14ac:dyDescent="0.3">
      <c r="A17" s="6"/>
      <c r="B17" s="19">
        <v>40000</v>
      </c>
      <c r="D17" s="6">
        <v>40000</v>
      </c>
      <c r="E17" s="19"/>
    </row>
    <row r="19" spans="1:5" x14ac:dyDescent="0.3">
      <c r="A19" s="4">
        <v>4</v>
      </c>
    </row>
    <row r="20" spans="1:5" x14ac:dyDescent="0.3">
      <c r="A20" s="20" t="s">
        <v>53</v>
      </c>
      <c r="B20" s="21"/>
      <c r="D20" s="20" t="s">
        <v>46</v>
      </c>
      <c r="E20" s="21"/>
    </row>
    <row r="21" spans="1:5" x14ac:dyDescent="0.3">
      <c r="A21" s="9" t="s">
        <v>31</v>
      </c>
      <c r="B21" s="9" t="s">
        <v>33</v>
      </c>
      <c r="D21" s="9" t="s">
        <v>31</v>
      </c>
      <c r="E21" s="9" t="s">
        <v>33</v>
      </c>
    </row>
    <row r="22" spans="1:5" x14ac:dyDescent="0.3">
      <c r="A22" s="6">
        <v>15000</v>
      </c>
      <c r="B22" s="6"/>
      <c r="D22" s="6"/>
      <c r="E22" s="19">
        <v>15000</v>
      </c>
    </row>
    <row r="24" spans="1:5" x14ac:dyDescent="0.3">
      <c r="A24" s="4">
        <v>5</v>
      </c>
    </row>
    <row r="25" spans="1:5" x14ac:dyDescent="0.3">
      <c r="A25" s="20" t="s">
        <v>54</v>
      </c>
      <c r="B25" s="21"/>
      <c r="D25" s="20" t="s">
        <v>42</v>
      </c>
      <c r="E25" s="21"/>
    </row>
    <row r="26" spans="1:5" x14ac:dyDescent="0.3">
      <c r="A26" s="9" t="s">
        <v>31</v>
      </c>
      <c r="B26" s="9" t="s">
        <v>33</v>
      </c>
      <c r="D26" s="9" t="s">
        <v>31</v>
      </c>
      <c r="E26" s="9" t="s">
        <v>33</v>
      </c>
    </row>
    <row r="27" spans="1:5" x14ac:dyDescent="0.3">
      <c r="A27" s="6">
        <v>100000</v>
      </c>
      <c r="B27" s="6"/>
      <c r="D27" s="6"/>
      <c r="E27" s="19">
        <v>110000</v>
      </c>
    </row>
    <row r="29" spans="1:5" x14ac:dyDescent="0.3">
      <c r="A29" s="20" t="s">
        <v>41</v>
      </c>
      <c r="B29" s="21"/>
    </row>
    <row r="30" spans="1:5" x14ac:dyDescent="0.3">
      <c r="A30" s="9" t="s">
        <v>31</v>
      </c>
      <c r="B30" s="9" t="s">
        <v>33</v>
      </c>
    </row>
    <row r="31" spans="1:5" x14ac:dyDescent="0.3">
      <c r="A31" s="6">
        <v>10000</v>
      </c>
      <c r="B31" s="6"/>
    </row>
    <row r="33" spans="1:8" x14ac:dyDescent="0.3">
      <c r="A33" s="4">
        <v>6</v>
      </c>
    </row>
    <row r="34" spans="1:8" x14ac:dyDescent="0.3">
      <c r="A34" s="20" t="s">
        <v>42</v>
      </c>
      <c r="B34" s="21"/>
      <c r="D34" s="20" t="s">
        <v>47</v>
      </c>
      <c r="E34" s="21"/>
    </row>
    <row r="35" spans="1:8" x14ac:dyDescent="0.3">
      <c r="A35" s="9" t="s">
        <v>31</v>
      </c>
      <c r="B35" s="9" t="s">
        <v>33</v>
      </c>
      <c r="D35" s="9" t="s">
        <v>31</v>
      </c>
      <c r="E35" s="9" t="s">
        <v>33</v>
      </c>
    </row>
    <row r="36" spans="1:8" x14ac:dyDescent="0.3">
      <c r="A36" s="6">
        <v>50000</v>
      </c>
      <c r="B36" s="6"/>
      <c r="D36" s="6"/>
      <c r="E36" s="6">
        <v>50000</v>
      </c>
    </row>
    <row r="38" spans="1:8" x14ac:dyDescent="0.3">
      <c r="A38" s="4">
        <v>7</v>
      </c>
    </row>
    <row r="39" spans="1:8" x14ac:dyDescent="0.3">
      <c r="A39" s="20" t="s">
        <v>54</v>
      </c>
      <c r="B39" s="21"/>
      <c r="D39" s="20" t="s">
        <v>42</v>
      </c>
      <c r="E39" s="21"/>
      <c r="G39" s="20" t="s">
        <v>46</v>
      </c>
      <c r="H39" s="21"/>
    </row>
    <row r="40" spans="1:8" x14ac:dyDescent="0.3">
      <c r="A40" s="9" t="s">
        <v>31</v>
      </c>
      <c r="B40" s="9" t="s">
        <v>33</v>
      </c>
      <c r="D40" s="9" t="s">
        <v>31</v>
      </c>
      <c r="E40" s="9" t="s">
        <v>33</v>
      </c>
      <c r="G40" s="9" t="s">
        <v>31</v>
      </c>
      <c r="H40" s="9" t="s">
        <v>33</v>
      </c>
    </row>
    <row r="41" spans="1:8" x14ac:dyDescent="0.3">
      <c r="A41" s="6">
        <v>200000</v>
      </c>
      <c r="B41" s="6"/>
      <c r="D41" s="6">
        <v>100000</v>
      </c>
      <c r="E41" s="19">
        <v>120000</v>
      </c>
      <c r="G41" s="6"/>
      <c r="H41" s="19">
        <v>100000</v>
      </c>
    </row>
    <row r="42" spans="1:8" x14ac:dyDescent="0.3">
      <c r="E42" s="19">
        <v>120000</v>
      </c>
    </row>
    <row r="43" spans="1:8" x14ac:dyDescent="0.3">
      <c r="A43" s="20" t="s">
        <v>41</v>
      </c>
      <c r="B43" s="21"/>
    </row>
    <row r="44" spans="1:8" x14ac:dyDescent="0.3">
      <c r="A44" s="9" t="s">
        <v>31</v>
      </c>
      <c r="B44" s="9" t="s">
        <v>33</v>
      </c>
    </row>
    <row r="45" spans="1:8" x14ac:dyDescent="0.3">
      <c r="A45" s="6">
        <v>20000</v>
      </c>
      <c r="B45" s="6"/>
    </row>
    <row r="47" spans="1:8" x14ac:dyDescent="0.3">
      <c r="A47" s="4">
        <v>8</v>
      </c>
    </row>
    <row r="48" spans="1:8" x14ac:dyDescent="0.3">
      <c r="A48" s="20" t="s">
        <v>55</v>
      </c>
      <c r="B48" s="21"/>
      <c r="D48" s="20" t="s">
        <v>56</v>
      </c>
      <c r="E48" s="21"/>
    </row>
    <row r="49" spans="1:5" x14ac:dyDescent="0.3">
      <c r="A49" s="9" t="s">
        <v>31</v>
      </c>
      <c r="B49" s="9" t="s">
        <v>33</v>
      </c>
      <c r="D49" s="9" t="s">
        <v>31</v>
      </c>
      <c r="E49" s="9" t="s">
        <v>33</v>
      </c>
    </row>
    <row r="50" spans="1:5" x14ac:dyDescent="0.3">
      <c r="A50" s="6">
        <v>500000</v>
      </c>
      <c r="B50" s="6"/>
      <c r="D50" s="6"/>
      <c r="E50" s="19">
        <v>500000</v>
      </c>
    </row>
    <row r="52" spans="1:5" x14ac:dyDescent="0.3">
      <c r="A52" s="4">
        <v>9</v>
      </c>
    </row>
    <row r="53" spans="1:5" ht="14.4" customHeight="1" x14ac:dyDescent="0.3">
      <c r="A53" s="20" t="s">
        <v>46</v>
      </c>
      <c r="B53" s="21"/>
      <c r="D53" s="20" t="s">
        <v>57</v>
      </c>
      <c r="E53" s="21"/>
    </row>
    <row r="54" spans="1:5" x14ac:dyDescent="0.3">
      <c r="A54" s="9" t="s">
        <v>31</v>
      </c>
      <c r="B54" s="9" t="s">
        <v>33</v>
      </c>
      <c r="D54" s="9" t="s">
        <v>31</v>
      </c>
      <c r="E54" s="9" t="s">
        <v>33</v>
      </c>
    </row>
    <row r="55" spans="1:5" x14ac:dyDescent="0.3">
      <c r="A55" s="6"/>
      <c r="B55" s="19">
        <v>10000</v>
      </c>
      <c r="D55" s="6">
        <v>10000</v>
      </c>
      <c r="E55" s="19"/>
    </row>
    <row r="57" spans="1:5" x14ac:dyDescent="0.3">
      <c r="A57" s="4">
        <v>10</v>
      </c>
    </row>
    <row r="58" spans="1:5" x14ac:dyDescent="0.3">
      <c r="A58" s="20" t="s">
        <v>38</v>
      </c>
      <c r="B58" s="21"/>
      <c r="D58" s="20" t="s">
        <v>47</v>
      </c>
      <c r="E58" s="21"/>
    </row>
    <row r="59" spans="1:5" x14ac:dyDescent="0.3">
      <c r="A59" s="9" t="s">
        <v>31</v>
      </c>
      <c r="B59" s="9" t="s">
        <v>33</v>
      </c>
      <c r="D59" s="9" t="s">
        <v>31</v>
      </c>
      <c r="E59" s="9" t="s">
        <v>33</v>
      </c>
    </row>
    <row r="60" spans="1:5" x14ac:dyDescent="0.3">
      <c r="A60" s="6"/>
      <c r="B60" s="6">
        <v>35000</v>
      </c>
      <c r="D60" s="6">
        <v>35000</v>
      </c>
      <c r="E60" s="6"/>
    </row>
  </sheetData>
  <mergeCells count="23">
    <mergeCell ref="A5:B5"/>
    <mergeCell ref="D5:E5"/>
    <mergeCell ref="A10:B10"/>
    <mergeCell ref="D10:E10"/>
    <mergeCell ref="D15:E15"/>
    <mergeCell ref="A15:B15"/>
    <mergeCell ref="G39:H39"/>
    <mergeCell ref="A48:B48"/>
    <mergeCell ref="D48:E48"/>
    <mergeCell ref="A20:B20"/>
    <mergeCell ref="D20:E20"/>
    <mergeCell ref="D25:E25"/>
    <mergeCell ref="A25:B25"/>
    <mergeCell ref="A29:B29"/>
    <mergeCell ref="A34:B34"/>
    <mergeCell ref="D34:E34"/>
    <mergeCell ref="A53:B53"/>
    <mergeCell ref="D53:E53"/>
    <mergeCell ref="A58:B58"/>
    <mergeCell ref="D58:E58"/>
    <mergeCell ref="A39:B39"/>
    <mergeCell ref="A43:B43"/>
    <mergeCell ref="D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5CD5-3701-4665-9145-1E7EFC564500}">
  <dimension ref="A3:E49"/>
  <sheetViews>
    <sheetView tabSelected="1" topLeftCell="A28" zoomScale="160" zoomScaleNormal="160" workbookViewId="0">
      <selection activeCell="G42" sqref="G42"/>
    </sheetView>
  </sheetViews>
  <sheetFormatPr defaultRowHeight="14.4" x14ac:dyDescent="0.3"/>
  <cols>
    <col min="1" max="1" width="12.88671875" customWidth="1"/>
    <col min="2" max="2" width="15.5546875" customWidth="1"/>
    <col min="3" max="3" width="16.109375" customWidth="1"/>
    <col min="4" max="4" width="14.44140625" customWidth="1"/>
    <col min="5" max="5" width="12.5546875" bestFit="1" customWidth="1"/>
    <col min="6" max="6" width="15" customWidth="1"/>
    <col min="10" max="10" width="11" bestFit="1" customWidth="1"/>
  </cols>
  <sheetData>
    <row r="3" spans="1:4" x14ac:dyDescent="0.3">
      <c r="B3" t="s">
        <v>58</v>
      </c>
    </row>
    <row r="5" spans="1:4" x14ac:dyDescent="0.3">
      <c r="A5" s="2" t="s">
        <v>59</v>
      </c>
      <c r="B5" s="2" t="s">
        <v>60</v>
      </c>
      <c r="C5" s="2" t="s">
        <v>61</v>
      </c>
      <c r="D5" s="2" t="s">
        <v>62</v>
      </c>
    </row>
    <row r="6" spans="1:4" ht="14.4" customHeight="1" x14ac:dyDescent="0.3">
      <c r="A6" s="22" t="s">
        <v>68</v>
      </c>
      <c r="B6" s="22"/>
      <c r="C6" s="22" t="s">
        <v>63</v>
      </c>
      <c r="D6" s="22"/>
    </row>
    <row r="7" spans="1:4" x14ac:dyDescent="0.3">
      <c r="A7" s="2">
        <v>111</v>
      </c>
      <c r="B7" s="6">
        <v>2000000</v>
      </c>
      <c r="C7" s="2">
        <v>331</v>
      </c>
      <c r="D7" s="6">
        <v>4000000</v>
      </c>
    </row>
    <row r="8" spans="1:4" x14ac:dyDescent="0.3">
      <c r="A8" s="2">
        <v>112</v>
      </c>
      <c r="B8" s="6">
        <v>10000000</v>
      </c>
      <c r="C8" s="2">
        <v>334</v>
      </c>
      <c r="D8" s="6">
        <v>1000000</v>
      </c>
    </row>
    <row r="9" spans="1:4" x14ac:dyDescent="0.3">
      <c r="A9" s="2">
        <v>131</v>
      </c>
      <c r="B9" s="6">
        <v>4000000</v>
      </c>
      <c r="C9" s="2">
        <v>3411</v>
      </c>
      <c r="D9" s="6">
        <v>6000000</v>
      </c>
    </row>
    <row r="10" spans="1:4" x14ac:dyDescent="0.3">
      <c r="A10" s="2">
        <v>152</v>
      </c>
      <c r="B10" s="6">
        <v>5000000</v>
      </c>
      <c r="C10" s="22" t="s">
        <v>64</v>
      </c>
      <c r="D10" s="22"/>
    </row>
    <row r="11" spans="1:4" x14ac:dyDescent="0.3">
      <c r="A11" s="2">
        <v>155</v>
      </c>
      <c r="B11" s="6">
        <v>6000000</v>
      </c>
      <c r="C11" s="2">
        <v>411</v>
      </c>
      <c r="D11" s="6">
        <v>48000000</v>
      </c>
    </row>
    <row r="12" spans="1:4" x14ac:dyDescent="0.3">
      <c r="A12" s="22" t="s">
        <v>65</v>
      </c>
      <c r="B12" s="22"/>
      <c r="C12" s="2">
        <v>414</v>
      </c>
      <c r="D12" s="6">
        <v>2000000</v>
      </c>
    </row>
    <row r="13" spans="1:4" x14ac:dyDescent="0.3">
      <c r="A13" s="2">
        <v>211</v>
      </c>
      <c r="B13" s="19">
        <v>38000000</v>
      </c>
      <c r="C13" s="2">
        <v>421</v>
      </c>
      <c r="D13" s="6">
        <v>4000000</v>
      </c>
    </row>
    <row r="14" spans="1:4" x14ac:dyDescent="0.3">
      <c r="A14" s="2" t="s">
        <v>66</v>
      </c>
      <c r="B14" s="10">
        <f>SUM(B7:B11)+ B13</f>
        <v>65000000</v>
      </c>
      <c r="C14" s="2" t="s">
        <v>67</v>
      </c>
      <c r="D14" s="10">
        <f>SUM(D7:D9) +SUM(D11:D13)</f>
        <v>65000000</v>
      </c>
    </row>
    <row r="17" spans="1:5" x14ac:dyDescent="0.3">
      <c r="A17" s="4">
        <v>1</v>
      </c>
    </row>
    <row r="18" spans="1:5" x14ac:dyDescent="0.3">
      <c r="A18" s="20" t="s">
        <v>46</v>
      </c>
      <c r="B18" s="21"/>
      <c r="D18" s="20" t="s">
        <v>47</v>
      </c>
      <c r="E18" s="21"/>
    </row>
    <row r="19" spans="1:5" x14ac:dyDescent="0.3">
      <c r="A19" s="9" t="s">
        <v>31</v>
      </c>
      <c r="B19" s="9" t="s">
        <v>33</v>
      </c>
      <c r="D19" s="9" t="s">
        <v>31</v>
      </c>
      <c r="E19" s="9" t="s">
        <v>33</v>
      </c>
    </row>
    <row r="20" spans="1:5" x14ac:dyDescent="0.3">
      <c r="A20" s="6">
        <v>2000000</v>
      </c>
      <c r="B20" s="19">
        <v>1500000</v>
      </c>
      <c r="D20" s="6">
        <v>3000000</v>
      </c>
      <c r="E20" s="6">
        <v>2000000</v>
      </c>
    </row>
    <row r="21" spans="1:5" x14ac:dyDescent="0.3">
      <c r="A21" s="8">
        <v>1000000</v>
      </c>
      <c r="B21" s="8">
        <v>1000000</v>
      </c>
      <c r="E21">
        <v>1500000</v>
      </c>
    </row>
    <row r="22" spans="1:5" x14ac:dyDescent="0.3">
      <c r="E22" s="6">
        <v>3000000</v>
      </c>
    </row>
    <row r="25" spans="1:5" x14ac:dyDescent="0.3">
      <c r="A25" s="20" t="s">
        <v>38</v>
      </c>
      <c r="B25" s="21"/>
      <c r="D25" s="20" t="s">
        <v>42</v>
      </c>
      <c r="E25" s="21"/>
    </row>
    <row r="26" spans="1:5" x14ac:dyDescent="0.3">
      <c r="A26" s="9" t="s">
        <v>31</v>
      </c>
      <c r="B26" s="9" t="s">
        <v>33</v>
      </c>
      <c r="D26" s="9" t="s">
        <v>31</v>
      </c>
      <c r="E26" s="9" t="s">
        <v>33</v>
      </c>
    </row>
    <row r="27" spans="1:5" x14ac:dyDescent="0.3">
      <c r="A27" s="6"/>
      <c r="B27" s="19">
        <v>3000000</v>
      </c>
      <c r="D27" s="19">
        <v>4000000</v>
      </c>
      <c r="E27" s="8">
        <v>3000000</v>
      </c>
    </row>
    <row r="28" spans="1:5" x14ac:dyDescent="0.3">
      <c r="D28" s="19">
        <v>1500000</v>
      </c>
    </row>
    <row r="31" spans="1:5" x14ac:dyDescent="0.3">
      <c r="A31" s="20" t="s">
        <v>69</v>
      </c>
      <c r="B31" s="21"/>
      <c r="D31" s="20" t="s">
        <v>53</v>
      </c>
      <c r="E31" s="21"/>
    </row>
    <row r="32" spans="1:5" x14ac:dyDescent="0.3">
      <c r="A32" s="9" t="s">
        <v>31</v>
      </c>
      <c r="B32" s="9" t="s">
        <v>33</v>
      </c>
      <c r="D32" s="9" t="s">
        <v>31</v>
      </c>
      <c r="E32" s="9" t="s">
        <v>33</v>
      </c>
    </row>
    <row r="33" spans="1:5" x14ac:dyDescent="0.3">
      <c r="A33" s="19">
        <v>1500000</v>
      </c>
      <c r="D33" s="6">
        <v>3000000</v>
      </c>
      <c r="E33" s="19">
        <v>4000000</v>
      </c>
    </row>
    <row r="34" spans="1:5" x14ac:dyDescent="0.3">
      <c r="A34" s="8">
        <v>3000000</v>
      </c>
      <c r="E34" s="8">
        <v>1000000</v>
      </c>
    </row>
    <row r="37" spans="1:5" x14ac:dyDescent="0.3">
      <c r="A37" s="20" t="s">
        <v>70</v>
      </c>
      <c r="B37" s="21"/>
      <c r="D37" s="20" t="s">
        <v>71</v>
      </c>
      <c r="E37" s="21"/>
    </row>
    <row r="38" spans="1:5" x14ac:dyDescent="0.3">
      <c r="A38" s="9" t="s">
        <v>31</v>
      </c>
      <c r="B38" s="9" t="s">
        <v>33</v>
      </c>
      <c r="D38" s="9" t="s">
        <v>31</v>
      </c>
      <c r="E38" s="9" t="s">
        <v>33</v>
      </c>
    </row>
    <row r="39" spans="1:5" x14ac:dyDescent="0.3">
      <c r="A39" s="19">
        <v>2000000</v>
      </c>
      <c r="E39" s="19">
        <v>2000000</v>
      </c>
    </row>
    <row r="40" spans="1:5" x14ac:dyDescent="0.3">
      <c r="A40" s="8">
        <v>1000000</v>
      </c>
      <c r="E40" s="19">
        <v>38000000</v>
      </c>
    </row>
    <row r="41" spans="1:5" x14ac:dyDescent="0.3">
      <c r="D41" s="20" t="s">
        <v>72</v>
      </c>
      <c r="E41" s="21"/>
    </row>
    <row r="42" spans="1:5" x14ac:dyDescent="0.3">
      <c r="A42" s="20" t="s">
        <v>73</v>
      </c>
      <c r="B42" s="21"/>
      <c r="D42" s="9" t="s">
        <v>31</v>
      </c>
      <c r="E42" s="9" t="s">
        <v>33</v>
      </c>
    </row>
    <row r="43" spans="1:5" x14ac:dyDescent="0.3">
      <c r="A43" s="9" t="s">
        <v>31</v>
      </c>
      <c r="B43" s="9" t="s">
        <v>33</v>
      </c>
      <c r="E43" s="8">
        <v>1000000</v>
      </c>
    </row>
    <row r="44" spans="1:5" x14ac:dyDescent="0.3">
      <c r="A44" s="19">
        <v>38000000</v>
      </c>
    </row>
    <row r="47" spans="1:5" x14ac:dyDescent="0.3">
      <c r="A47" s="20" t="s">
        <v>74</v>
      </c>
      <c r="B47" s="21"/>
    </row>
    <row r="48" spans="1:5" x14ac:dyDescent="0.3">
      <c r="A48" s="9" t="s">
        <v>31</v>
      </c>
      <c r="B48" s="9" t="s">
        <v>33</v>
      </c>
    </row>
    <row r="49" spans="1:1" x14ac:dyDescent="0.3">
      <c r="A49" s="8">
        <v>1000000</v>
      </c>
    </row>
  </sheetData>
  <mergeCells count="15">
    <mergeCell ref="A6:B6"/>
    <mergeCell ref="C6:D6"/>
    <mergeCell ref="C10:D10"/>
    <mergeCell ref="A12:B12"/>
    <mergeCell ref="A18:B18"/>
    <mergeCell ref="D18:E18"/>
    <mergeCell ref="D41:E41"/>
    <mergeCell ref="A42:B42"/>
    <mergeCell ref="A47:B47"/>
    <mergeCell ref="A25:B25"/>
    <mergeCell ref="A31:B31"/>
    <mergeCell ref="D31:E31"/>
    <mergeCell ref="D25:E25"/>
    <mergeCell ref="A37:B37"/>
    <mergeCell ref="D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Kế hoạch sản xuất</vt:lpstr>
      <vt:lpstr>Bài 1 FI</vt:lpstr>
      <vt:lpstr>Định khoản</vt:lpstr>
      <vt:lpstr>Bảng cân đối kế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</dc:creator>
  <cp:lastModifiedBy>Nguyễn Thị Trinh</cp:lastModifiedBy>
  <dcterms:created xsi:type="dcterms:W3CDTF">2015-06-05T18:17:20Z</dcterms:created>
  <dcterms:modified xsi:type="dcterms:W3CDTF">2025-01-20T08:01:25Z</dcterms:modified>
</cp:coreProperties>
</file>