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51080" windowHeight="26820" tabRatio="500"/>
  </bookViews>
  <sheets>
    <sheet name="Dropdown Master" sheetId="13" r:id="rId1"/>
    <sheet name="Your Module Table" sheetId="12" r:id="rId2"/>
  </sheets>
  <definedNames>
    <definedName name="_xlnm._FilterDatabase" localSheetId="1" hidden="1">'Your Module Table'!$A$1:$H$1</definedName>
    <definedName name="Model">'Dropdown Master'!$U$1:$U$2</definedName>
    <definedName name="Voltag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1" i="13" l="1"/>
  <c r="C29" i="13"/>
  <c r="C28" i="13"/>
  <c r="C14" i="13"/>
  <c r="C13" i="13"/>
  <c r="C12" i="13"/>
  <c r="C11" i="13"/>
  <c r="C10" i="13"/>
  <c r="C9" i="13"/>
  <c r="K20" i="13"/>
  <c r="L20" i="13"/>
  <c r="M20" i="13"/>
  <c r="N20" i="13"/>
  <c r="N31" i="13"/>
  <c r="M31" i="13"/>
  <c r="L31" i="13"/>
  <c r="K31" i="13"/>
  <c r="J20" i="13"/>
  <c r="J31" i="13"/>
  <c r="I20" i="13"/>
  <c r="I31" i="13"/>
  <c r="H20" i="13"/>
  <c r="H31" i="13"/>
  <c r="N28" i="13"/>
  <c r="N29" i="13"/>
  <c r="N30" i="13"/>
  <c r="M28" i="13"/>
  <c r="M29" i="13"/>
  <c r="M30" i="13"/>
  <c r="L28" i="13"/>
  <c r="L29" i="13"/>
  <c r="L30" i="13"/>
  <c r="K28" i="13"/>
  <c r="K29" i="13"/>
  <c r="K30" i="13"/>
  <c r="J28" i="13"/>
  <c r="J29" i="13"/>
  <c r="J30" i="13"/>
  <c r="I28" i="13"/>
  <c r="I29" i="13"/>
  <c r="I30" i="13"/>
  <c r="H28" i="13"/>
  <c r="H29" i="13"/>
  <c r="H30" i="13"/>
  <c r="N25" i="13"/>
  <c r="N26" i="13"/>
  <c r="N27" i="13"/>
  <c r="M25" i="13"/>
  <c r="M26" i="13"/>
  <c r="M27" i="13"/>
  <c r="L25" i="13"/>
  <c r="L26" i="13"/>
  <c r="L27" i="13"/>
  <c r="K25" i="13"/>
  <c r="K26" i="13"/>
  <c r="K27" i="13"/>
  <c r="J25" i="13"/>
  <c r="J26" i="13"/>
  <c r="J27" i="13"/>
  <c r="I25" i="13"/>
  <c r="I26" i="13"/>
  <c r="I27" i="13"/>
  <c r="H25" i="13"/>
  <c r="H26" i="13"/>
  <c r="H27" i="13"/>
  <c r="N22" i="13"/>
  <c r="N23" i="13"/>
  <c r="N24" i="13"/>
  <c r="M22" i="13"/>
  <c r="M23" i="13"/>
  <c r="M24" i="13"/>
  <c r="L22" i="13"/>
  <c r="L23" i="13"/>
  <c r="L24" i="13"/>
  <c r="K22" i="13"/>
  <c r="K23" i="13"/>
  <c r="K24" i="13"/>
  <c r="J22" i="13"/>
  <c r="J23" i="13"/>
  <c r="J24" i="13"/>
  <c r="I22" i="13"/>
  <c r="I23" i="13"/>
  <c r="I24" i="13"/>
  <c r="H22" i="13"/>
  <c r="H23" i="13"/>
  <c r="H24" i="13"/>
  <c r="N21" i="13"/>
  <c r="M21" i="13"/>
  <c r="L21" i="13"/>
  <c r="K21" i="13"/>
  <c r="J21" i="13"/>
  <c r="I21" i="13"/>
  <c r="H21" i="13"/>
</calcChain>
</file>

<file path=xl/comments1.xml><?xml version="1.0" encoding="utf-8"?>
<comments xmlns="http://schemas.openxmlformats.org/spreadsheetml/2006/main">
  <authors>
    <author>Guy Foster</author>
  </authors>
  <commentList>
    <comment ref="G5" authorId="0">
      <text>
        <r>
          <rPr>
            <b/>
            <sz val="9"/>
            <color indexed="81"/>
            <rFont val="Calibri"/>
            <family val="2"/>
          </rPr>
          <t>Scale of % Vmppt to % Voc range</t>
        </r>
      </text>
    </comment>
    <comment ref="C8" authorId="0">
      <text>
        <r>
          <rPr>
            <b/>
            <sz val="9"/>
            <color indexed="81"/>
            <rFont val="Calibri"/>
            <family val="2"/>
          </rPr>
          <t>Guy Foster:</t>
        </r>
        <r>
          <rPr>
            <sz val="9"/>
            <color indexed="81"/>
            <rFont val="Calibri"/>
            <family val="2"/>
          </rPr>
          <t xml:space="preserve">
Dropdown, driven from "Module Table" tab</t>
        </r>
      </text>
    </comment>
    <comment ref="G9" authorId="0">
      <text>
        <r>
          <rPr>
            <b/>
            <sz val="9"/>
            <color indexed="81"/>
            <rFont val="Calibri"/>
            <family val="2"/>
          </rPr>
          <t>Power scale compared to inverter nominal output power</t>
        </r>
      </text>
    </comment>
    <comment ref="B14" authorId="0">
      <text>
        <r>
          <rPr>
            <sz val="9"/>
            <color indexed="81"/>
            <rFont val="Calibri"/>
            <family val="2"/>
          </rPr>
          <t>Usually difference between Normal Cell Operating Temperature (NOCT) and STC temperature</t>
        </r>
      </text>
    </comment>
    <comment ref="F18" authorId="0">
      <text>
        <r>
          <rPr>
            <sz val="9"/>
            <color indexed="81"/>
            <rFont val="Calibri"/>
            <family val="2"/>
          </rPr>
          <t>Calculations are based on STC. Temperature derating applied to voltage but not current values. Powers calculated from Vmppt (temp derated) and Imp (not derated). Tool gives order of magnitude guidance but is not a substitute for a system design tool.</t>
        </r>
      </text>
    </comment>
    <comment ref="B28" authorId="0">
      <text>
        <r>
          <rPr>
            <sz val="9"/>
            <color indexed="81"/>
            <rFont val="Calibri"/>
            <family val="2"/>
          </rPr>
          <t>Input cells populated with correct info for HiQ Solar TrueString inverter</t>
        </r>
      </text>
    </comment>
    <comment ref="F31" authorId="0">
      <text>
        <r>
          <rPr>
            <b/>
            <sz val="9"/>
            <color indexed="81"/>
            <rFont val="Calibri"/>
            <family val="2"/>
          </rPr>
          <t>STC module power vs. inverter nominal power rating</t>
        </r>
      </text>
    </comment>
  </commentList>
</comments>
</file>

<file path=xl/comments2.xml><?xml version="1.0" encoding="utf-8"?>
<comments xmlns="http://schemas.openxmlformats.org/spreadsheetml/2006/main">
  <authors>
    <author>Guy Foster</author>
  </authors>
  <commentList>
    <comment ref="H1" authorId="0">
      <text>
        <r>
          <rPr>
            <sz val="9"/>
            <color indexed="81"/>
            <rFont val="Calibri"/>
            <family val="2"/>
          </rPr>
          <t>Usually difference between Normal Cell Operating Temperature (NOCT) and STC temperature</t>
        </r>
      </text>
    </comment>
  </commentList>
</comments>
</file>

<file path=xl/sharedStrings.xml><?xml version="1.0" encoding="utf-8"?>
<sst xmlns="http://schemas.openxmlformats.org/spreadsheetml/2006/main" count="147" uniqueCount="116">
  <si>
    <t>Module Input Data</t>
  </si>
  <si>
    <t>V Temp Coeff (%)</t>
  </si>
  <si>
    <t>Module Name</t>
  </si>
  <si>
    <t>Module Power (STC, W)</t>
  </si>
  <si>
    <t>Cell T Rise (°C)</t>
  </si>
  <si>
    <t>Voc (V)</t>
  </si>
  <si>
    <t>Vmppt (V)</t>
  </si>
  <si>
    <t>Imppt (A)</t>
  </si>
  <si>
    <t>Min Temp (°C)</t>
  </si>
  <si>
    <t>Max Temp (°C)</t>
  </si>
  <si>
    <t>Nominal Temp (°C)</t>
  </si>
  <si>
    <t>Power Rating (W)</t>
  </si>
  <si>
    <t># Strings</t>
  </si>
  <si>
    <t>Min Vmppt (V)</t>
  </si>
  <si>
    <t>Average Efficiency (%)</t>
  </si>
  <si>
    <t>Max Voc (V)</t>
  </si>
  <si>
    <t>Min Temp</t>
  </si>
  <si>
    <t>Pdc (W)</t>
  </si>
  <si>
    <t>Pac (W)</t>
  </si>
  <si>
    <t>Nom Temp</t>
  </si>
  <si>
    <t>Max Temp</t>
  </si>
  <si>
    <t>V</t>
  </si>
  <si>
    <t>W</t>
  </si>
  <si>
    <t>Key</t>
  </si>
  <si>
    <t>User Input</t>
  </si>
  <si>
    <t>&gt;100%</t>
  </si>
  <si>
    <t>90-100%</t>
  </si>
  <si>
    <t>&lt;90%</t>
  </si>
  <si>
    <t>&lt;100%</t>
  </si>
  <si>
    <t>100-110%</t>
  </si>
  <si>
    <t>&gt;110%</t>
  </si>
  <si>
    <t>&lt;80%</t>
  </si>
  <si>
    <t>80-90%</t>
  </si>
  <si>
    <t>TrueString Inverter Input Data</t>
  </si>
  <si>
    <t>Notes</t>
  </si>
  <si>
    <t>SunPower 345W</t>
  </si>
  <si>
    <t>Min Vmppt</t>
  </si>
  <si>
    <t>&lt;-------|</t>
  </si>
  <si>
    <t>&lt;--------------&gt;</t>
  </si>
  <si>
    <t>|&lt;-------------</t>
  </si>
  <si>
    <t>-------------&gt;|</t>
  </si>
  <si>
    <t>Min Temp Voc</t>
  </si>
  <si>
    <t>&lt;-------------&gt;</t>
  </si>
  <si>
    <t>Voltage Scale</t>
  </si>
  <si>
    <t>Power Scale</t>
  </si>
  <si>
    <t>|---------&gt;</t>
  </si>
  <si>
    <t>Ambient Temperature Assumptions</t>
  </si>
  <si>
    <t>STC Stacking Ratio</t>
  </si>
  <si>
    <t>Be careful</t>
  </si>
  <si>
    <t>Great</t>
  </si>
  <si>
    <t>90-125%</t>
  </si>
  <si>
    <t>125-150%</t>
  </si>
  <si>
    <t>&gt;150%</t>
  </si>
  <si>
    <t>System</t>
  </si>
  <si>
    <t>NEC no go…</t>
  </si>
  <si>
    <t>Low</t>
  </si>
  <si>
    <t>&gt; Should not exceed Min Temp Voc maximum voltage (either 600 or 1,000V)</t>
  </si>
  <si>
    <r>
      <t xml:space="preserve">&gt; Change </t>
    </r>
    <r>
      <rPr>
        <b/>
        <sz val="12"/>
        <color theme="1" tint="0.34998626667073579"/>
        <rFont val="Calibri"/>
        <scheme val="minor"/>
      </rPr>
      <t>String Length Input Cell</t>
    </r>
    <r>
      <rPr>
        <sz val="12"/>
        <color theme="1" tint="0.34998626667073579"/>
        <rFont val="Calibri"/>
        <scheme val="minor"/>
      </rPr>
      <t xml:space="preserve"> to be under Min-Temp Voc limit, make sure inverter power level and other parameters look good</t>
    </r>
  </si>
  <si>
    <t>Use at own risk, HiQ Solar, Inc. accepts no responsibility for errors, omissions, etc.</t>
  </si>
  <si>
    <t>Scale</t>
  </si>
  <si>
    <t>Ok, but underpowered….</t>
  </si>
  <si>
    <t>Rugged Solar Inverters for Commercial 3-Phase Installations</t>
  </si>
  <si>
    <t>www.hiqsolar.com</t>
  </si>
  <si>
    <t xml:space="preserve">String Length: </t>
  </si>
  <si>
    <t>Your title here…..</t>
  </si>
  <si>
    <t>(Note Min Vmppt is 425V: Above this unit will give full power, but unit will still track down to 200V or below)</t>
  </si>
  <si>
    <t>String Length Input</t>
  </si>
  <si>
    <t>ET-P672305WW</t>
  </si>
  <si>
    <t>Suniva 330W</t>
  </si>
  <si>
    <t>Stion 150W</t>
  </si>
  <si>
    <t>Suniva 325W</t>
  </si>
  <si>
    <t>LG 305W</t>
  </si>
  <si>
    <t>SunPower 327W</t>
  </si>
  <si>
    <t>Heliene 305W</t>
  </si>
  <si>
    <t>Model #</t>
  </si>
  <si>
    <t>Canadian Solar 310W</t>
  </si>
  <si>
    <t>ET Solar 305W</t>
  </si>
  <si>
    <t>Module Power 
(STC, W)</t>
  </si>
  <si>
    <t>&lt;&lt;&lt;&lt;</t>
  </si>
  <si>
    <t xml:space="preserve">'Vlookup' list that drives "Dropdown Master" tab. </t>
  </si>
  <si>
    <t>Feel free to add your own modules to the list as needed</t>
  </si>
  <si>
    <t>Suniva 275W</t>
  </si>
  <si>
    <t>OPT275-60-4-1B0</t>
  </si>
  <si>
    <t>OPT 325-72-4-100-BAA</t>
  </si>
  <si>
    <t>CS6X-305P</t>
  </si>
  <si>
    <t>72M305</t>
  </si>
  <si>
    <t>LG305N1C-B3</t>
  </si>
  <si>
    <t>STL-150A (CIGS module)</t>
  </si>
  <si>
    <t>OPT 330-72-4-100</t>
  </si>
  <si>
    <t>(- COM is 1,000V model)</t>
  </si>
  <si>
    <t>Trina 240W</t>
  </si>
  <si>
    <t>TSM-240PA05</t>
  </si>
  <si>
    <t>Yingli 245W</t>
  </si>
  <si>
    <t>YL245P-29b</t>
  </si>
  <si>
    <t>Trina 250W</t>
  </si>
  <si>
    <t>TSM-250PA05</t>
  </si>
  <si>
    <t>SolarWorld 270W</t>
  </si>
  <si>
    <t>SW270 Mono</t>
  </si>
  <si>
    <t>Canadian Solar 295W</t>
  </si>
  <si>
    <t>CS6X-295P</t>
  </si>
  <si>
    <t>Yingli 295W</t>
  </si>
  <si>
    <t>YL295P-35b</t>
  </si>
  <si>
    <t>Hyundai 300W</t>
  </si>
  <si>
    <t>HiS-S300MI</t>
  </si>
  <si>
    <t>BenQ 96 cell 333W</t>
  </si>
  <si>
    <t>PM096B00</t>
  </si>
  <si>
    <t>Sunpreme 360W</t>
  </si>
  <si>
    <t>Maxima GXB 360W</t>
  </si>
  <si>
    <t>Sunpreme 370W</t>
  </si>
  <si>
    <t>SNPM-GxB-370</t>
  </si>
  <si>
    <t>HiQ Solar, Inc. v3.0, July 2015</t>
  </si>
  <si>
    <t>Model</t>
  </si>
  <si>
    <t>TrueString String Length Calculator</t>
  </si>
  <si>
    <t>TS480</t>
  </si>
  <si>
    <t>TS208</t>
  </si>
  <si>
    <t>Listed choices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</si>
</sst>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_-* #,##0.0_-;\-* #,##0.0_-;_-* &quot;-&quot;??_-;_-@_-"/>
    <numFmt numFmtId="166" formatCode="_-* #,##0_-;\-* #,##0_-;_-* &quot;-&quot;??_-;_-@_-"/>
    <numFmt numFmtId="167" formatCode="0.000%"/>
  </numFmts>
  <fonts count="34" x14ac:knownFonts="1">
    <font>
      <sz val="12"/>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theme="1" tint="0.34998626667073579"/>
      <name val="Calibri"/>
      <scheme val="minor"/>
    </font>
    <font>
      <sz val="12"/>
      <color theme="1" tint="0.34998626667073579"/>
      <name val="Calibri"/>
      <scheme val="minor"/>
    </font>
    <font>
      <u/>
      <sz val="12"/>
      <color theme="10"/>
      <name val="Calibri"/>
      <family val="2"/>
      <scheme val="minor"/>
    </font>
    <font>
      <u/>
      <sz val="12"/>
      <color theme="11"/>
      <name val="Calibri"/>
      <family val="2"/>
      <scheme val="minor"/>
    </font>
    <font>
      <i/>
      <sz val="12"/>
      <color theme="1" tint="0.34998626667073579"/>
      <name val="Calibri"/>
      <scheme val="minor"/>
    </font>
    <font>
      <sz val="12"/>
      <color theme="0" tint="-0.249977111117893"/>
      <name val="Calibri"/>
      <scheme val="minor"/>
    </font>
    <font>
      <sz val="9"/>
      <color indexed="81"/>
      <name val="Calibri"/>
      <family val="2"/>
    </font>
    <font>
      <b/>
      <sz val="9"/>
      <color indexed="81"/>
      <name val="Calibri"/>
      <family val="2"/>
    </font>
    <font>
      <b/>
      <sz val="12"/>
      <color rgb="FF3F3F76"/>
      <name val="Calibri"/>
      <scheme val="minor"/>
    </font>
    <font>
      <sz val="12"/>
      <color theme="0" tint="-0.499984740745262"/>
      <name val="Calibri"/>
      <scheme val="minor"/>
    </font>
    <font>
      <sz val="12"/>
      <color theme="9" tint="-0.249977111117893"/>
      <name val="Calibri"/>
      <scheme val="minor"/>
    </font>
    <font>
      <sz val="12"/>
      <color rgb="FF008000"/>
      <name val="Calibri"/>
      <scheme val="minor"/>
    </font>
    <font>
      <i/>
      <sz val="9"/>
      <color theme="0" tint="-0.499984740745262"/>
      <name val="Calibri"/>
      <scheme val="minor"/>
    </font>
    <font>
      <b/>
      <sz val="12"/>
      <color theme="8" tint="-0.249977111117893"/>
      <name val="Calibri"/>
      <scheme val="minor"/>
    </font>
    <font>
      <b/>
      <i/>
      <sz val="12"/>
      <color rgb="FF008000"/>
      <name val="Calibri"/>
      <scheme val="minor"/>
    </font>
    <font>
      <sz val="12"/>
      <color theme="0"/>
      <name val="Calibri"/>
      <family val="2"/>
      <scheme val="minor"/>
    </font>
    <font>
      <b/>
      <sz val="18"/>
      <color rgb="FF000090"/>
      <name val="Calibri"/>
      <scheme val="minor"/>
    </font>
    <font>
      <i/>
      <u/>
      <sz val="12"/>
      <color theme="10"/>
      <name val="Calibri"/>
      <scheme val="minor"/>
    </font>
    <font>
      <i/>
      <sz val="12"/>
      <color theme="0" tint="-0.499984740745262"/>
      <name val="Calibri"/>
      <scheme val="minor"/>
    </font>
    <font>
      <b/>
      <sz val="14"/>
      <color rgb="FF008000"/>
      <name val="Calibri"/>
      <scheme val="minor"/>
    </font>
    <font>
      <b/>
      <i/>
      <sz val="11"/>
      <color theme="1" tint="0.34998626667073579"/>
      <name val="Calibri"/>
      <scheme val="minor"/>
    </font>
    <font>
      <i/>
      <sz val="10"/>
      <color theme="0" tint="-0.499984740745262"/>
      <name val="Calibri"/>
      <scheme val="minor"/>
    </font>
    <font>
      <b/>
      <sz val="18"/>
      <color rgb="FF3F3F76"/>
      <name val="Calibri"/>
      <scheme val="minor"/>
    </font>
    <font>
      <b/>
      <i/>
      <sz val="12"/>
      <color theme="1" tint="0.34998626667073579"/>
      <name val="Calibri"/>
      <scheme val="minor"/>
    </font>
    <font>
      <b/>
      <sz val="12"/>
      <color theme="1"/>
      <name val="Calibri"/>
      <family val="2"/>
      <scheme val="minor"/>
    </font>
    <font>
      <sz val="12"/>
      <name val="Calibri"/>
      <scheme val="minor"/>
    </font>
    <font>
      <b/>
      <sz val="12"/>
      <color theme="3"/>
      <name val="Calibri"/>
      <scheme val="minor"/>
    </font>
    <font>
      <sz val="12"/>
      <color theme="3"/>
      <name val="Calibri"/>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8" tint="0.79998168889431442"/>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499984740745262"/>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diagonal/>
    </border>
    <border>
      <left/>
      <right style="thin">
        <color theme="0" tint="-0.499984740745262"/>
      </right>
      <top/>
      <bottom style="thin">
        <color theme="0" tint="-0.499984740745262"/>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
      <left style="thin">
        <color auto="1"/>
      </left>
      <right style="thin">
        <color theme="0" tint="-0.499984740745262"/>
      </right>
      <top style="thin">
        <color auto="1"/>
      </top>
      <bottom style="thin">
        <color auto="1"/>
      </bottom>
      <diagonal/>
    </border>
    <border>
      <left style="thin">
        <color auto="1"/>
      </left>
      <right style="thin">
        <color auto="1"/>
      </right>
      <top style="thin">
        <color auto="1"/>
      </top>
      <bottom style="thin">
        <color auto="1"/>
      </bottom>
      <diagonal/>
    </border>
    <border>
      <left style="thin">
        <color theme="0" tint="-0.249977111117893"/>
      </left>
      <right/>
      <top style="thin">
        <color theme="0" tint="-0.499984740745262"/>
      </top>
      <bottom style="thin">
        <color theme="0" tint="-0.499984740745262"/>
      </bottom>
      <diagonal/>
    </border>
    <border>
      <left style="thin">
        <color rgb="FF7F7F7F"/>
      </left>
      <right style="thin">
        <color rgb="FF7F7F7F"/>
      </right>
      <top style="thin">
        <color rgb="FF7F7F7F"/>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09">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68">
    <xf numFmtId="0" fontId="0" fillId="0" borderId="0" xfId="0"/>
    <xf numFmtId="0" fontId="0" fillId="0" borderId="0" xfId="0" applyProtection="1">
      <protection locked="0"/>
    </xf>
    <xf numFmtId="0" fontId="0" fillId="7" borderId="0" xfId="0" applyFill="1" applyBorder="1" applyProtection="1">
      <protection locked="0"/>
    </xf>
    <xf numFmtId="0" fontId="14" fillId="5" borderId="1" xfId="6" applyFont="1" applyBorder="1" applyAlignment="1" applyProtection="1">
      <alignment horizontal="center" wrapText="1"/>
      <protection locked="0"/>
    </xf>
    <xf numFmtId="0" fontId="14" fillId="7" borderId="0" xfId="6" applyFont="1" applyFill="1" applyBorder="1" applyAlignment="1" applyProtection="1">
      <alignment horizontal="center" wrapText="1"/>
      <protection locked="0"/>
    </xf>
    <xf numFmtId="0" fontId="7" fillId="0" borderId="0" xfId="0" applyFont="1" applyProtection="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0" fontId="0" fillId="7" borderId="6" xfId="0" applyFill="1" applyBorder="1" applyProtection="1"/>
    <xf numFmtId="0" fontId="0" fillId="7" borderId="7" xfId="0" applyFill="1" applyBorder="1" applyAlignment="1" applyProtection="1">
      <alignment horizontal="center" wrapText="1"/>
    </xf>
    <xf numFmtId="0" fontId="0" fillId="7" borderId="7" xfId="0" applyFill="1" applyBorder="1" applyProtection="1"/>
    <xf numFmtId="0" fontId="0" fillId="7" borderId="7" xfId="0" applyFill="1" applyBorder="1" applyAlignment="1" applyProtection="1">
      <alignment horizontal="center"/>
    </xf>
    <xf numFmtId="0" fontId="0" fillId="7" borderId="7" xfId="0" applyFill="1" applyBorder="1" applyAlignment="1" applyProtection="1">
      <alignment horizontal="left"/>
    </xf>
    <xf numFmtId="0" fontId="0" fillId="7" borderId="8" xfId="0" applyFill="1" applyBorder="1" applyProtection="1"/>
    <xf numFmtId="0" fontId="0" fillId="0" borderId="0" xfId="0" applyProtection="1"/>
    <xf numFmtId="0" fontId="0" fillId="7" borderId="9" xfId="0" applyFill="1" applyBorder="1" applyProtection="1"/>
    <xf numFmtId="0" fontId="7" fillId="7" borderId="0" xfId="0" applyFont="1" applyFill="1" applyBorder="1" applyProtection="1"/>
    <xf numFmtId="0" fontId="0" fillId="7" borderId="0" xfId="0" applyFill="1" applyBorder="1" applyAlignment="1" applyProtection="1">
      <alignment horizontal="center" wrapText="1"/>
    </xf>
    <xf numFmtId="0" fontId="6" fillId="7" borderId="6" xfId="0" applyFont="1" applyFill="1" applyBorder="1" applyProtection="1"/>
    <xf numFmtId="0" fontId="0" fillId="7" borderId="8" xfId="0" applyFill="1" applyBorder="1" applyAlignment="1" applyProtection="1">
      <alignment horizontal="left"/>
    </xf>
    <xf numFmtId="0" fontId="0" fillId="7" borderId="10" xfId="0" applyFill="1" applyBorder="1" applyProtection="1"/>
    <xf numFmtId="0" fontId="0" fillId="7" borderId="0" xfId="0" applyFill="1" applyProtection="1"/>
    <xf numFmtId="0" fontId="0" fillId="7" borderId="0" xfId="0" applyFill="1" applyBorder="1" applyProtection="1"/>
    <xf numFmtId="0" fontId="7" fillId="7" borderId="0" xfId="0" applyFont="1" applyFill="1" applyBorder="1" applyAlignment="1" applyProtection="1">
      <alignment horizontal="center" wrapText="1"/>
    </xf>
    <xf numFmtId="0" fontId="0" fillId="7" borderId="0" xfId="0" applyFill="1" applyBorder="1" applyAlignment="1" applyProtection="1">
      <alignment horizontal="center"/>
    </xf>
    <xf numFmtId="0" fontId="7" fillId="7" borderId="0" xfId="0" applyFont="1" applyFill="1" applyBorder="1" applyAlignment="1" applyProtection="1">
      <alignment horizontal="center"/>
    </xf>
    <xf numFmtId="0" fontId="0" fillId="7" borderId="10" xfId="0" applyFill="1" applyBorder="1" applyAlignment="1" applyProtection="1">
      <alignment horizontal="left"/>
    </xf>
    <xf numFmtId="9" fontId="7" fillId="7" borderId="0" xfId="0" applyNumberFormat="1" applyFont="1" applyFill="1" applyBorder="1" applyAlignment="1" applyProtection="1">
      <alignment horizontal="right"/>
    </xf>
    <xf numFmtId="9" fontId="7" fillId="7" borderId="0" xfId="0" applyNumberFormat="1" applyFont="1" applyFill="1" applyBorder="1" applyAlignment="1" applyProtection="1">
      <alignment horizontal="center" wrapText="1"/>
    </xf>
    <xf numFmtId="9" fontId="7" fillId="7" borderId="0" xfId="0" applyNumberFormat="1" applyFont="1" applyFill="1" applyBorder="1" applyAlignment="1" applyProtection="1">
      <alignment horizontal="left"/>
    </xf>
    <xf numFmtId="9" fontId="7" fillId="7" borderId="0" xfId="0" applyNumberFormat="1" applyFont="1" applyFill="1" applyBorder="1" applyAlignment="1" applyProtection="1">
      <alignment horizontal="center"/>
    </xf>
    <xf numFmtId="0" fontId="5" fillId="7" borderId="0" xfId="6" applyFill="1" applyBorder="1" applyProtection="1"/>
    <xf numFmtId="0" fontId="5" fillId="7" borderId="10" xfId="6" applyFill="1" applyBorder="1" applyProtection="1"/>
    <xf numFmtId="0" fontId="10" fillId="7" borderId="9" xfId="0" applyFont="1" applyFill="1" applyBorder="1" applyProtection="1"/>
    <xf numFmtId="0" fontId="3" fillId="3" borderId="14" xfId="4" applyBorder="1" applyAlignment="1" applyProtection="1">
      <alignment horizontal="right"/>
    </xf>
    <xf numFmtId="0" fontId="4" fillId="4" borderId="14" xfId="5" applyBorder="1" applyProtection="1"/>
    <xf numFmtId="0" fontId="2" fillId="2" borderId="14" xfId="3" applyBorder="1" applyAlignment="1" applyProtection="1">
      <alignment horizontal="center"/>
    </xf>
    <xf numFmtId="0" fontId="2" fillId="2" borderId="14" xfId="3" quotePrefix="1" applyBorder="1" applyAlignment="1" applyProtection="1">
      <alignment horizontal="center"/>
    </xf>
    <xf numFmtId="0" fontId="4" fillId="4" borderId="14" xfId="5" applyBorder="1" applyAlignment="1" applyProtection="1">
      <alignment horizontal="center"/>
    </xf>
    <xf numFmtId="0" fontId="3" fillId="3" borderId="14" xfId="4" applyBorder="1" applyAlignment="1" applyProtection="1">
      <alignment horizontal="left"/>
    </xf>
    <xf numFmtId="0" fontId="7" fillId="7" borderId="9" xfId="0" applyFont="1" applyFill="1" applyBorder="1" applyProtection="1"/>
    <xf numFmtId="0" fontId="3" fillId="9" borderId="14" xfId="4" applyFill="1" applyBorder="1" applyAlignment="1" applyProtection="1">
      <alignment horizontal="right"/>
    </xf>
    <xf numFmtId="0" fontId="4" fillId="9" borderId="14" xfId="5" applyFill="1" applyBorder="1" applyProtection="1"/>
    <xf numFmtId="0" fontId="2" fillId="9" borderId="14" xfId="3" applyFill="1" applyBorder="1" applyAlignment="1" applyProtection="1">
      <alignment horizontal="center"/>
    </xf>
    <xf numFmtId="0" fontId="4" fillId="9" borderId="14" xfId="5" applyFill="1" applyBorder="1" applyAlignment="1" applyProtection="1">
      <alignment horizontal="center"/>
    </xf>
    <xf numFmtId="0" fontId="3" fillId="9" borderId="14" xfId="4" applyFill="1" applyBorder="1" applyAlignment="1" applyProtection="1">
      <alignment horizontal="center"/>
    </xf>
    <xf numFmtId="0" fontId="3" fillId="7" borderId="0" xfId="4" applyFill="1" applyBorder="1" applyAlignment="1" applyProtection="1">
      <alignment horizontal="right"/>
    </xf>
    <xf numFmtId="0" fontId="4" fillId="7" borderId="0" xfId="5" applyFill="1" applyBorder="1" applyProtection="1"/>
    <xf numFmtId="0" fontId="2" fillId="7" borderId="0" xfId="3" applyFill="1" applyBorder="1" applyAlignment="1" applyProtection="1">
      <alignment horizontal="center"/>
    </xf>
    <xf numFmtId="0" fontId="2" fillId="7" borderId="0" xfId="3" quotePrefix="1" applyFill="1" applyBorder="1" applyAlignment="1" applyProtection="1">
      <alignment horizontal="center"/>
    </xf>
    <xf numFmtId="0" fontId="4" fillId="7" borderId="0" xfId="5" applyFill="1" applyBorder="1" applyAlignment="1" applyProtection="1">
      <alignment horizontal="center"/>
    </xf>
    <xf numFmtId="0" fontId="3" fillId="7" borderId="0" xfId="4" applyFill="1" applyBorder="1" applyAlignment="1" applyProtection="1">
      <alignment horizontal="left"/>
    </xf>
    <xf numFmtId="0" fontId="0" fillId="7" borderId="13" xfId="0" applyFill="1" applyBorder="1" applyAlignment="1" applyProtection="1">
      <alignment horizontal="left"/>
    </xf>
    <xf numFmtId="0" fontId="6" fillId="7" borderId="0" xfId="0" applyFont="1" applyFill="1" applyBorder="1" applyProtection="1"/>
    <xf numFmtId="0" fontId="0" fillId="7" borderId="6" xfId="0" applyFill="1" applyBorder="1" applyAlignment="1" applyProtection="1">
      <alignment horizontal="center" wrapText="1"/>
    </xf>
    <xf numFmtId="0" fontId="7" fillId="7" borderId="7" xfId="0" applyFont="1" applyFill="1" applyBorder="1" applyProtection="1"/>
    <xf numFmtId="0" fontId="7" fillId="7" borderId="7" xfId="0" applyFont="1" applyFill="1" applyBorder="1" applyAlignment="1" applyProtection="1">
      <alignment horizontal="center"/>
    </xf>
    <xf numFmtId="0" fontId="7" fillId="6" borderId="2" xfId="0" applyFont="1" applyFill="1" applyBorder="1" applyProtection="1"/>
    <xf numFmtId="0" fontId="7" fillId="6" borderId="2" xfId="0" applyFont="1" applyFill="1" applyBorder="1" applyAlignment="1" applyProtection="1">
      <alignment horizontal="left"/>
    </xf>
    <xf numFmtId="0" fontId="18" fillId="7" borderId="0" xfId="0" applyFont="1" applyFill="1" applyBorder="1" applyProtection="1"/>
    <xf numFmtId="0" fontId="23" fillId="7" borderId="0" xfId="75" applyFont="1" applyFill="1" applyBorder="1" applyProtection="1"/>
    <xf numFmtId="0" fontId="0" fillId="7" borderId="11" xfId="0" applyFill="1" applyBorder="1" applyProtection="1"/>
    <xf numFmtId="0" fontId="0" fillId="7" borderId="12" xfId="0" applyFill="1" applyBorder="1" applyProtection="1"/>
    <xf numFmtId="0" fontId="15" fillId="6" borderId="14" xfId="4" applyFont="1" applyFill="1" applyBorder="1" applyAlignment="1" applyProtection="1">
      <alignment horizontal="right"/>
    </xf>
    <xf numFmtId="0" fontId="17" fillId="7" borderId="14" xfId="5" applyFont="1" applyFill="1" applyBorder="1" applyProtection="1"/>
    <xf numFmtId="0" fontId="17" fillId="2" borderId="14" xfId="3" applyFont="1" applyBorder="1" applyProtection="1"/>
    <xf numFmtId="0" fontId="16" fillId="8" borderId="14" xfId="4" applyFont="1" applyFill="1" applyBorder="1" applyAlignment="1" applyProtection="1">
      <alignment horizontal="left"/>
    </xf>
    <xf numFmtId="0" fontId="7" fillId="9" borderId="14" xfId="4" applyFont="1" applyFill="1" applyBorder="1" applyAlignment="1" applyProtection="1">
      <alignment horizontal="left"/>
    </xf>
    <xf numFmtId="0" fontId="15" fillId="9" borderId="14" xfId="5" applyFont="1" applyFill="1" applyBorder="1" applyProtection="1"/>
    <xf numFmtId="0" fontId="7" fillId="7" borderId="11" xfId="0" applyFont="1" applyFill="1" applyBorder="1" applyProtection="1"/>
    <xf numFmtId="0" fontId="11" fillId="7" borderId="12" xfId="4" applyFont="1" applyFill="1" applyBorder="1" applyAlignment="1" applyProtection="1">
      <alignment horizontal="right"/>
    </xf>
    <xf numFmtId="0" fontId="15" fillId="7" borderId="12" xfId="5" applyFont="1" applyFill="1" applyBorder="1" applyProtection="1"/>
    <xf numFmtId="0" fontId="17" fillId="7" borderId="12" xfId="3" applyFont="1" applyFill="1" applyBorder="1" applyProtection="1"/>
    <xf numFmtId="0" fontId="4" fillId="7" borderId="12" xfId="5" applyFill="1" applyBorder="1" applyProtection="1"/>
    <xf numFmtId="0" fontId="16" fillId="7" borderId="12" xfId="4" applyFont="1" applyFill="1" applyBorder="1" applyAlignment="1" applyProtection="1">
      <alignment horizontal="left"/>
    </xf>
    <xf numFmtId="0" fontId="0" fillId="7" borderId="12" xfId="0" applyFill="1" applyBorder="1" applyAlignment="1" applyProtection="1">
      <alignment horizontal="center"/>
    </xf>
    <xf numFmtId="0" fontId="0" fillId="7" borderId="0" xfId="0" applyFill="1" applyBorder="1" applyAlignment="1" applyProtection="1">
      <alignment horizontal="left"/>
    </xf>
    <xf numFmtId="0" fontId="14" fillId="7" borderId="9" xfId="6" applyFont="1" applyFill="1" applyBorder="1" applyAlignment="1" applyProtection="1">
      <alignment horizontal="center" wrapText="1"/>
    </xf>
    <xf numFmtId="0" fontId="7" fillId="7" borderId="0" xfId="0" applyFont="1" applyFill="1" applyBorder="1" applyAlignment="1" applyProtection="1">
      <alignment horizontal="left"/>
    </xf>
    <xf numFmtId="10" fontId="14" fillId="7" borderId="0" xfId="2" applyNumberFormat="1" applyFont="1" applyFill="1" applyBorder="1" applyAlignment="1" applyProtection="1">
      <alignment horizontal="center" wrapText="1"/>
    </xf>
    <xf numFmtId="0" fontId="15" fillId="7" borderId="0" xfId="0" applyFont="1" applyFill="1" applyBorder="1" applyAlignment="1" applyProtection="1">
      <alignment horizontal="center"/>
    </xf>
    <xf numFmtId="0" fontId="14" fillId="7" borderId="0" xfId="6" applyFont="1" applyFill="1" applyBorder="1" applyAlignment="1" applyProtection="1">
      <alignment horizontal="center" wrapText="1"/>
    </xf>
    <xf numFmtId="0" fontId="24" fillId="7" borderId="0" xfId="0" applyFont="1" applyFill="1" applyBorder="1" applyProtection="1"/>
    <xf numFmtId="0" fontId="7" fillId="9" borderId="15" xfId="0" applyFont="1" applyFill="1" applyBorder="1" applyProtection="1"/>
    <xf numFmtId="0" fontId="7" fillId="9" borderId="3" xfId="0" applyFont="1" applyFill="1" applyBorder="1" applyProtection="1"/>
    <xf numFmtId="165" fontId="7" fillId="0" borderId="3" xfId="1" applyNumberFormat="1" applyFont="1" applyBorder="1" applyAlignment="1" applyProtection="1">
      <alignment horizontal="center"/>
    </xf>
    <xf numFmtId="165" fontId="7" fillId="0" borderId="16" xfId="1" applyNumberFormat="1" applyFont="1" applyBorder="1" applyAlignment="1" applyProtection="1">
      <alignment horizontal="center"/>
    </xf>
    <xf numFmtId="0" fontId="7" fillId="9" borderId="17" xfId="0" applyFont="1" applyFill="1" applyBorder="1" applyProtection="1"/>
    <xf numFmtId="0" fontId="19" fillId="9" borderId="0" xfId="0" applyFont="1" applyFill="1" applyBorder="1" applyProtection="1"/>
    <xf numFmtId="166" fontId="7" fillId="0" borderId="0" xfId="1" applyNumberFormat="1" applyFont="1" applyBorder="1" applyAlignment="1" applyProtection="1">
      <alignment horizontal="center"/>
    </xf>
    <xf numFmtId="0" fontId="19" fillId="7" borderId="0" xfId="0" applyFont="1" applyFill="1" applyBorder="1" applyAlignment="1" applyProtection="1">
      <alignment horizontal="left"/>
    </xf>
    <xf numFmtId="0" fontId="7" fillId="9" borderId="18" xfId="0" applyFont="1" applyFill="1" applyBorder="1" applyProtection="1"/>
    <xf numFmtId="3" fontId="7" fillId="7" borderId="0" xfId="0" applyNumberFormat="1" applyFont="1" applyFill="1" applyBorder="1" applyAlignment="1" applyProtection="1">
      <alignment horizontal="center"/>
    </xf>
    <xf numFmtId="164" fontId="7" fillId="7" borderId="0" xfId="0" applyNumberFormat="1" applyFont="1" applyFill="1" applyBorder="1" applyAlignment="1" applyProtection="1">
      <alignment horizontal="center"/>
    </xf>
    <xf numFmtId="0" fontId="7" fillId="9" borderId="19" xfId="0" applyFont="1" applyFill="1" applyBorder="1" applyProtection="1"/>
    <xf numFmtId="0" fontId="19" fillId="9" borderId="5" xfId="0" applyFont="1" applyFill="1" applyBorder="1" applyProtection="1"/>
    <xf numFmtId="9" fontId="7" fillId="0" borderId="3" xfId="2" applyFont="1" applyBorder="1" applyAlignment="1" applyProtection="1">
      <alignment horizontal="right"/>
    </xf>
    <xf numFmtId="9" fontId="7" fillId="0" borderId="16" xfId="2" applyFont="1" applyBorder="1" applyAlignment="1" applyProtection="1">
      <alignment horizontal="right"/>
    </xf>
    <xf numFmtId="0" fontId="20" fillId="7" borderId="0" xfId="0" applyFont="1" applyFill="1" applyBorder="1" applyAlignment="1" applyProtection="1">
      <alignment horizontal="right"/>
    </xf>
    <xf numFmtId="0" fontId="0" fillId="7" borderId="13" xfId="0" applyFill="1" applyBorder="1" applyProtection="1"/>
    <xf numFmtId="0" fontId="7" fillId="6" borderId="2" xfId="0" applyFont="1" applyFill="1" applyBorder="1" applyAlignment="1" applyProtection="1">
      <alignment horizontal="center"/>
    </xf>
    <xf numFmtId="3" fontId="7" fillId="6" borderId="2" xfId="0" applyNumberFormat="1" applyFont="1" applyFill="1" applyBorder="1" applyAlignment="1" applyProtection="1">
      <alignment horizontal="center"/>
    </xf>
    <xf numFmtId="164" fontId="7" fillId="6" borderId="2" xfId="0" applyNumberFormat="1" applyFont="1" applyFill="1" applyBorder="1" applyAlignment="1" applyProtection="1">
      <alignment horizontal="center"/>
    </xf>
    <xf numFmtId="0" fontId="14" fillId="7" borderId="7" xfId="6" applyFont="1" applyFill="1" applyBorder="1" applyAlignment="1" applyProtection="1">
      <alignment horizontal="center" wrapText="1"/>
    </xf>
    <xf numFmtId="0" fontId="0" fillId="7" borderId="12" xfId="0" applyFill="1" applyBorder="1" applyAlignment="1" applyProtection="1">
      <alignment horizontal="center" wrapText="1"/>
    </xf>
    <xf numFmtId="0" fontId="0" fillId="0" borderId="15" xfId="0" applyBorder="1" applyProtection="1"/>
    <xf numFmtId="0" fontId="7" fillId="9" borderId="16" xfId="0" applyFont="1" applyFill="1" applyBorder="1" applyAlignment="1" applyProtection="1">
      <alignment horizontal="right"/>
    </xf>
    <xf numFmtId="0" fontId="6" fillId="9" borderId="4" xfId="0" applyFont="1" applyFill="1" applyBorder="1" applyAlignment="1" applyProtection="1">
      <alignment horizontal="center"/>
    </xf>
    <xf numFmtId="0" fontId="25" fillId="7" borderId="0" xfId="0" applyFont="1" applyFill="1" applyBorder="1" applyProtection="1"/>
    <xf numFmtId="166" fontId="7" fillId="0" borderId="20" xfId="1" applyNumberFormat="1" applyFont="1" applyBorder="1" applyAlignment="1" applyProtection="1">
      <alignment horizontal="center"/>
    </xf>
    <xf numFmtId="166" fontId="7" fillId="0" borderId="21" xfId="1" applyNumberFormat="1" applyFont="1" applyBorder="1" applyAlignment="1" applyProtection="1">
      <alignment horizontal="center"/>
    </xf>
    <xf numFmtId="0" fontId="26" fillId="7" borderId="0" xfId="0" applyFont="1" applyFill="1" applyBorder="1" applyAlignment="1" applyProtection="1">
      <alignment horizontal="center"/>
    </xf>
    <xf numFmtId="0" fontId="24" fillId="7" borderId="7" xfId="0" applyFont="1" applyFill="1" applyBorder="1" applyProtection="1">
      <protection locked="0"/>
    </xf>
    <xf numFmtId="0" fontId="27" fillId="7" borderId="0" xfId="0" applyFont="1" applyFill="1" applyBorder="1" applyProtection="1"/>
    <xf numFmtId="0" fontId="22" fillId="6" borderId="1" xfId="6" applyFont="1" applyFill="1" applyBorder="1" applyAlignment="1" applyProtection="1">
      <alignment horizontal="center"/>
    </xf>
    <xf numFmtId="0" fontId="28" fillId="5" borderId="25" xfId="6" applyFont="1" applyBorder="1" applyAlignment="1" applyProtection="1">
      <alignment horizontal="center" wrapText="1"/>
      <protection locked="0"/>
    </xf>
    <xf numFmtId="0" fontId="29" fillId="6" borderId="15" xfId="0" applyFont="1" applyFill="1" applyBorder="1" applyProtection="1"/>
    <xf numFmtId="0" fontId="0" fillId="0" borderId="0" xfId="0" applyAlignment="1">
      <alignment horizontal="center"/>
    </xf>
    <xf numFmtId="9" fontId="7" fillId="0" borderId="28" xfId="2" applyFont="1" applyBorder="1" applyAlignment="1" applyProtection="1">
      <alignment horizontal="right"/>
    </xf>
    <xf numFmtId="0" fontId="0" fillId="6" borderId="0" xfId="0" applyFill="1"/>
    <xf numFmtId="0" fontId="6" fillId="6" borderId="27" xfId="0" applyFont="1" applyFill="1" applyBorder="1" applyAlignment="1" applyProtection="1">
      <alignment horizontal="center" wrapText="1"/>
    </xf>
    <xf numFmtId="0" fontId="6" fillId="6" borderId="26" xfId="0" applyFont="1" applyFill="1" applyBorder="1" applyAlignment="1" applyProtection="1">
      <alignment horizontal="center" wrapText="1"/>
    </xf>
    <xf numFmtId="0" fontId="14" fillId="10" borderId="1" xfId="6" applyFont="1" applyFill="1" applyBorder="1" applyAlignment="1" applyProtection="1">
      <alignment horizontal="center" wrapText="1"/>
      <protection locked="0"/>
    </xf>
    <xf numFmtId="0" fontId="6" fillId="6" borderId="0" xfId="0" applyFont="1" applyFill="1" applyAlignment="1">
      <alignment horizontal="center" wrapText="1"/>
    </xf>
    <xf numFmtId="0" fontId="6" fillId="0" borderId="0" xfId="0" applyFont="1" applyAlignment="1">
      <alignment horizontal="center" wrapText="1"/>
    </xf>
    <xf numFmtId="0" fontId="6" fillId="6" borderId="27" xfId="0" applyFont="1" applyFill="1" applyBorder="1" applyAlignment="1">
      <alignment horizontal="left" wrapText="1"/>
    </xf>
    <xf numFmtId="0" fontId="0" fillId="6" borderId="0" xfId="0" quotePrefix="1" applyFill="1"/>
    <xf numFmtId="10" fontId="7" fillId="6" borderId="1" xfId="2" applyNumberFormat="1" applyFont="1" applyFill="1" applyBorder="1" applyAlignment="1" applyProtection="1">
      <alignment horizontal="center" wrapText="1"/>
    </xf>
    <xf numFmtId="0" fontId="7" fillId="6" borderId="1" xfId="6" applyFont="1" applyFill="1" applyBorder="1" applyAlignment="1" applyProtection="1">
      <alignment horizontal="center" wrapText="1"/>
    </xf>
    <xf numFmtId="0" fontId="30" fillId="6" borderId="0" xfId="0" applyFont="1" applyFill="1"/>
    <xf numFmtId="0" fontId="0" fillId="0" borderId="0" xfId="0" applyAlignment="1">
      <alignment horizontal="left"/>
    </xf>
    <xf numFmtId="0" fontId="31" fillId="0" borderId="0" xfId="0" applyFont="1" applyFill="1" applyBorder="1" applyAlignment="1" applyProtection="1">
      <alignment horizontal="left" wrapText="1"/>
      <protection locked="0"/>
    </xf>
    <xf numFmtId="0" fontId="17" fillId="9" borderId="22" xfId="3" applyFont="1" applyFill="1" applyBorder="1" applyAlignment="1" applyProtection="1">
      <alignment horizontal="center"/>
    </xf>
    <xf numFmtId="0" fontId="17" fillId="9" borderId="23" xfId="3" applyFont="1" applyFill="1" applyBorder="1" applyAlignment="1" applyProtection="1">
      <alignment horizontal="center"/>
    </xf>
    <xf numFmtId="0" fontId="17" fillId="9" borderId="24" xfId="3" applyFont="1" applyFill="1" applyBorder="1" applyAlignment="1" applyProtection="1">
      <alignment horizontal="center"/>
    </xf>
    <xf numFmtId="9" fontId="0" fillId="6" borderId="0" xfId="2" applyFont="1" applyFill="1"/>
    <xf numFmtId="0" fontId="0" fillId="0" borderId="0" xfId="0" applyFont="1" applyFill="1" applyAlignment="1">
      <alignment horizontal="left"/>
    </xf>
    <xf numFmtId="0" fontId="0" fillId="0" borderId="0" xfId="0" applyFill="1" applyAlignment="1">
      <alignment horizontal="left"/>
    </xf>
    <xf numFmtId="10" fontId="0" fillId="0" borderId="0" xfId="0" applyNumberFormat="1" applyFill="1" applyAlignment="1">
      <alignment horizontal="center"/>
    </xf>
    <xf numFmtId="0" fontId="0" fillId="0" borderId="0" xfId="0" applyFill="1" applyAlignment="1">
      <alignment horizontal="center"/>
    </xf>
    <xf numFmtId="0" fontId="0" fillId="0" borderId="0" xfId="0" applyFill="1"/>
    <xf numFmtId="0" fontId="0" fillId="0" borderId="0" xfId="0" applyFont="1" applyFill="1" applyAlignment="1">
      <alignment horizontal="center"/>
    </xf>
    <xf numFmtId="0" fontId="0" fillId="0" borderId="0" xfId="0" applyFont="1" applyFill="1"/>
    <xf numFmtId="167" fontId="0" fillId="0" borderId="0" xfId="0" applyNumberFormat="1" applyFont="1" applyFill="1" applyAlignment="1">
      <alignment horizontal="center"/>
    </xf>
    <xf numFmtId="0" fontId="31" fillId="0" borderId="0" xfId="0" applyFont="1" applyFill="1"/>
    <xf numFmtId="167" fontId="31" fillId="0" borderId="0" xfId="0" applyNumberFormat="1" applyFont="1" applyFill="1" applyAlignment="1">
      <alignment horizontal="center"/>
    </xf>
    <xf numFmtId="0" fontId="31" fillId="0" borderId="0" xfId="0" applyFont="1" applyFill="1" applyAlignment="1">
      <alignment horizontal="center"/>
    </xf>
    <xf numFmtId="0" fontId="30" fillId="0" borderId="0" xfId="0" applyFont="1" applyFill="1"/>
    <xf numFmtId="0" fontId="0" fillId="0" borderId="0" xfId="0" applyFont="1" applyFill="1" applyBorder="1" applyAlignment="1">
      <alignment horizontal="left"/>
    </xf>
    <xf numFmtId="0" fontId="0" fillId="0" borderId="0" xfId="0" quotePrefix="1" applyFont="1" applyFill="1" applyAlignment="1">
      <alignment horizontal="left"/>
    </xf>
    <xf numFmtId="0" fontId="6" fillId="7" borderId="9" xfId="0" applyFont="1" applyFill="1" applyBorder="1" applyAlignment="1" applyProtection="1">
      <alignment horizontal="center" wrapText="1"/>
    </xf>
    <xf numFmtId="0" fontId="6" fillId="7" borderId="0" xfId="0" applyFont="1" applyFill="1" applyBorder="1" applyAlignment="1" applyProtection="1">
      <alignment horizontal="center" wrapText="1"/>
    </xf>
    <xf numFmtId="0" fontId="0" fillId="7" borderId="0" xfId="0" applyFill="1" applyAlignment="1" applyProtection="1">
      <alignment horizontal="center" wrapText="1"/>
      <protection locked="0"/>
    </xf>
    <xf numFmtId="0" fontId="0" fillId="7" borderId="0" xfId="0" applyFill="1" applyProtection="1">
      <protection locked="0"/>
    </xf>
    <xf numFmtId="0" fontId="31" fillId="0" borderId="0" xfId="0" applyFont="1" applyProtection="1"/>
    <xf numFmtId="0" fontId="31" fillId="0" borderId="0" xfId="0" applyFont="1" applyProtection="1">
      <protection locked="0"/>
    </xf>
    <xf numFmtId="0" fontId="7" fillId="6" borderId="2" xfId="0" applyFont="1" applyFill="1" applyBorder="1" applyProtection="1">
      <protection locked="0"/>
    </xf>
    <xf numFmtId="0" fontId="32" fillId="10" borderId="2" xfId="0" applyFont="1" applyFill="1" applyBorder="1" applyAlignment="1" applyProtection="1">
      <alignment horizontal="center" wrapText="1"/>
      <protection locked="0"/>
    </xf>
    <xf numFmtId="0" fontId="32" fillId="10" borderId="2" xfId="0" applyFont="1" applyFill="1" applyBorder="1" applyAlignment="1" applyProtection="1">
      <alignment horizontal="center"/>
      <protection locked="0"/>
    </xf>
    <xf numFmtId="3" fontId="32" fillId="10" borderId="1" xfId="6" applyNumberFormat="1" applyFont="1" applyFill="1" applyBorder="1" applyAlignment="1" applyProtection="1">
      <alignment horizontal="center"/>
      <protection locked="0"/>
    </xf>
    <xf numFmtId="0" fontId="5" fillId="5" borderId="29" xfId="6" applyBorder="1" applyProtection="1"/>
    <xf numFmtId="0" fontId="33" fillId="10" borderId="30" xfId="0" applyFont="1" applyFill="1" applyBorder="1" applyAlignment="1" applyProtection="1">
      <alignment horizontal="left"/>
    </xf>
    <xf numFmtId="0" fontId="33" fillId="10" borderId="31" xfId="0" applyFont="1" applyFill="1" applyBorder="1" applyAlignment="1" applyProtection="1">
      <alignment horizontal="left"/>
    </xf>
    <xf numFmtId="0" fontId="21" fillId="0" borderId="0" xfId="0" applyFont="1" applyFill="1" applyProtection="1"/>
    <xf numFmtId="0" fontId="21" fillId="0" borderId="0" xfId="0" applyFont="1" applyFill="1" applyProtection="1">
      <protection locked="0"/>
    </xf>
    <xf numFmtId="0" fontId="21" fillId="0" borderId="0" xfId="0" applyFont="1" applyFill="1"/>
    <xf numFmtId="3" fontId="21" fillId="0" borderId="0" xfId="0" applyNumberFormat="1" applyFont="1" applyFill="1" applyProtection="1"/>
  </cellXfs>
  <cellStyles count="109">
    <cellStyle name="Bad" xfId="4" builtinId="27"/>
    <cellStyle name="Comma" xfId="1" builtinId="3"/>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Good" xfId="3"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cellStyle name="Input" xfId="6" builtinId="20"/>
    <cellStyle name="Neutral" xfId="5" builtinId="28"/>
    <cellStyle name="Normal" xfId="0" builtinId="0"/>
    <cellStyle name="Percent" xfId="2" builtinId="5"/>
  </cellStyles>
  <dxfs count="42">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8000"/>
      </font>
      <fill>
        <patternFill patternType="solid">
          <fgColor indexed="64"/>
          <bgColor theme="6" tint="0.79998168889431442"/>
        </patternFill>
      </fill>
    </dxf>
    <dxf>
      <font>
        <color rgb="FF006100"/>
      </font>
      <fill>
        <patternFill>
          <bgColor rgb="FFC6EFCE"/>
        </patternFill>
      </fill>
    </dxf>
    <dxf>
      <font>
        <color rgb="FF9C6500"/>
      </font>
      <fill>
        <patternFill>
          <bgColor rgb="FFFFEB9C"/>
        </patternFill>
      </fill>
    </dxf>
    <dxf>
      <font>
        <color theme="9"/>
      </font>
      <fill>
        <patternFill patternType="solid">
          <fgColor indexed="64"/>
          <bgColor theme="9" tint="0.59999389629810485"/>
        </patternFill>
      </fill>
    </dxf>
    <dxf>
      <font>
        <color rgb="FF008000"/>
      </font>
      <fill>
        <patternFill patternType="solid">
          <fgColor indexed="64"/>
          <bgColor theme="6" tint="0.79998168889431442"/>
        </patternFill>
      </fill>
    </dxf>
    <dxf>
      <font>
        <color rgb="FF006100"/>
      </font>
      <fill>
        <patternFill>
          <bgColor rgb="FFC6EFCE"/>
        </patternFill>
      </fill>
    </dxf>
    <dxf>
      <font>
        <color rgb="FF9C6500"/>
      </font>
      <fill>
        <patternFill>
          <bgColor rgb="FFFFEB9C"/>
        </patternFill>
      </fill>
    </dxf>
    <dxf>
      <font>
        <color theme="9"/>
      </font>
      <fill>
        <patternFill patternType="solid">
          <fgColor indexed="64"/>
          <bgColor theme="9" tint="0.59999389629810485"/>
        </patternFill>
      </fill>
    </dxf>
    <dxf>
      <font>
        <color rgb="FF008000"/>
      </font>
      <fill>
        <patternFill patternType="solid">
          <fgColor indexed="64"/>
          <bgColor theme="6" tint="0.79998168889431442"/>
        </patternFill>
      </fill>
    </dxf>
    <dxf>
      <font>
        <color rgb="FF006100"/>
      </font>
      <fill>
        <patternFill>
          <bgColor rgb="FFC6EFCE"/>
        </patternFill>
      </fill>
    </dxf>
    <dxf>
      <font>
        <color rgb="FF9C6500"/>
      </font>
      <fill>
        <patternFill>
          <bgColor rgb="FFFFEB9C"/>
        </patternFill>
      </fill>
    </dxf>
    <dxf>
      <font>
        <color theme="9"/>
      </font>
      <fill>
        <patternFill patternType="solid">
          <fgColor indexed="64"/>
          <bgColor theme="9" tint="0.59999389629810485"/>
        </patternFill>
      </fill>
    </dxf>
    <dxf>
      <font>
        <color rgb="FF008000"/>
      </font>
      <fill>
        <patternFill patternType="solid">
          <fgColor indexed="64"/>
          <bgColor theme="6" tint="0.79998168889431442"/>
        </patternFill>
      </fill>
    </dxf>
    <dxf>
      <font>
        <color rgb="FF006100"/>
      </font>
      <fill>
        <patternFill>
          <bgColor rgb="FFC6EFCE"/>
        </patternFill>
      </fill>
    </dxf>
    <dxf>
      <font>
        <color rgb="FF9C6500"/>
      </font>
      <fill>
        <patternFill>
          <bgColor rgb="FFFFEB9C"/>
        </patternFill>
      </fill>
    </dxf>
    <dxf>
      <font>
        <color theme="9"/>
      </font>
      <fill>
        <patternFill patternType="solid">
          <fgColor indexed="64"/>
          <bgColor theme="9" tint="0.59999389629810485"/>
        </patternFill>
      </fill>
    </dxf>
    <dxf>
      <font>
        <color rgb="FF008000"/>
      </font>
      <fill>
        <patternFill patternType="solid">
          <fgColor indexed="64"/>
          <bgColor theme="6" tint="0.79998168889431442"/>
        </patternFill>
      </fill>
    </dxf>
    <dxf>
      <font>
        <color rgb="FF006100"/>
      </font>
      <fill>
        <patternFill>
          <bgColor rgb="FFC6EFCE"/>
        </patternFill>
      </fill>
    </dxf>
    <dxf>
      <font>
        <color rgb="FF9C6500"/>
      </font>
      <fill>
        <patternFill>
          <bgColor rgb="FFFFEB9C"/>
        </patternFill>
      </fill>
    </dxf>
    <dxf>
      <font>
        <color theme="9"/>
      </font>
      <fill>
        <patternFill patternType="solid">
          <fgColor indexed="64"/>
          <bgColor theme="9" tint="0.59999389629810485"/>
        </patternFill>
      </fill>
    </dxf>
    <dxf>
      <font>
        <color rgb="FF008000"/>
      </font>
      <fill>
        <patternFill patternType="solid">
          <fgColor indexed="64"/>
          <bgColor theme="6" tint="0.79998168889431442"/>
        </patternFill>
      </fill>
    </dxf>
    <dxf>
      <font>
        <color rgb="FF006100"/>
      </font>
      <fill>
        <patternFill>
          <bgColor rgb="FFC6EFCE"/>
        </patternFill>
      </fill>
    </dxf>
    <dxf>
      <font>
        <color rgb="FF9C6500"/>
      </font>
      <fill>
        <patternFill>
          <bgColor rgb="FFFFEB9C"/>
        </patternFill>
      </fill>
    </dxf>
    <dxf>
      <font>
        <color theme="9"/>
      </font>
      <fill>
        <patternFill patternType="solid">
          <fgColor indexed="64"/>
          <bgColor theme="9" tint="0.59999389629810485"/>
        </patternFill>
      </fill>
    </dxf>
    <dxf>
      <font>
        <color rgb="FF008000"/>
      </font>
      <fill>
        <patternFill patternType="solid">
          <fgColor indexed="64"/>
          <bgColor theme="6" tint="0.79998168889431442"/>
        </patternFill>
      </fill>
    </dxf>
    <dxf>
      <font>
        <color rgb="FF006100"/>
      </font>
      <fill>
        <patternFill>
          <bgColor rgb="FFC6EFCE"/>
        </patternFill>
      </fill>
    </dxf>
    <dxf>
      <font>
        <color rgb="FF9C6500"/>
      </font>
      <fill>
        <patternFill>
          <bgColor rgb="FFFFEB9C"/>
        </patternFill>
      </fill>
    </dxf>
    <dxf>
      <font>
        <color theme="9"/>
      </font>
      <fill>
        <patternFill patternType="solid">
          <fgColor indexed="64"/>
          <bgColor theme="9" tint="0.59999389629810485"/>
        </patternFill>
      </fill>
    </dxf>
    <dxf>
      <font>
        <color theme="0" tint="-0.499984740745262"/>
      </font>
      <fill>
        <patternFill patternType="solid">
          <fgColor indexed="64"/>
          <bgColor theme="0" tint="-0.14999847407452621"/>
        </patternFill>
      </fill>
    </dxf>
    <dxf>
      <font>
        <color rgb="FF006100"/>
      </font>
      <fill>
        <patternFill>
          <bgColor rgb="FFC6EFCE"/>
        </patternFill>
      </fill>
    </dxf>
    <dxf>
      <font>
        <color rgb="FF9C6500"/>
      </font>
      <fill>
        <patternFill>
          <bgColor rgb="FFFFEB9C"/>
        </patternFill>
      </fill>
    </dxf>
    <dxf>
      <font>
        <color theme="9" tint="-0.249977111117893"/>
      </font>
      <fill>
        <patternFill patternType="solid">
          <fgColor indexed="64"/>
          <bgColor theme="9" tint="0.59999389629810485"/>
        </patternFill>
      </fill>
    </dxf>
    <dxf>
      <font>
        <color rgb="FF008000"/>
      </font>
      <fill>
        <patternFill patternType="solid">
          <fgColor indexed="64"/>
          <bgColor theme="6" tint="0.79998168889431442"/>
        </patternFill>
      </fill>
    </dxf>
    <dxf>
      <font>
        <color rgb="FF006100"/>
      </font>
      <fill>
        <patternFill>
          <bgColor rgb="FFC6EFCE"/>
        </patternFill>
      </fill>
    </dxf>
    <dxf>
      <font>
        <color rgb="FF9C6500"/>
      </font>
      <fill>
        <patternFill>
          <bgColor rgb="FFFFEB9C"/>
        </patternFill>
      </fill>
    </dxf>
    <dxf>
      <font>
        <color theme="9"/>
      </font>
      <fill>
        <patternFill patternType="solid">
          <fgColor indexed="64"/>
          <bgColor theme="9" tint="0.59999389629810485"/>
        </patternFill>
      </fill>
    </dxf>
    <dxf>
      <font>
        <color theme="0" tint="-0.499984740745262"/>
      </font>
      <fill>
        <patternFill patternType="solid">
          <fgColor indexed="64"/>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6351</xdr:colOff>
      <xdr:row>1</xdr:row>
      <xdr:rowOff>88901</xdr:rowOff>
    </xdr:from>
    <xdr:to>
      <xdr:col>2</xdr:col>
      <xdr:colOff>304800</xdr:colOff>
      <xdr:row>5</xdr:row>
      <xdr:rowOff>122575</xdr:rowOff>
    </xdr:to>
    <xdr:pic>
      <xdr:nvPicPr>
        <xdr:cNvPr id="2" name="Picture 1" descr="HiQ_Solar_logo_sm.pn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4403" b="-1"/>
        <a:stretch/>
      </xdr:blipFill>
      <xdr:spPr>
        <a:xfrm>
          <a:off x="158751" y="279401"/>
          <a:ext cx="1847849" cy="7956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www.hiqsola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X55"/>
  <sheetViews>
    <sheetView tabSelected="1" zoomScale="200" zoomScaleNormal="200" zoomScalePageLayoutView="200" workbookViewId="0">
      <selection activeCell="C17" sqref="C17"/>
    </sheetView>
  </sheetViews>
  <sheetFormatPr baseColWidth="10" defaultColWidth="10.83203125" defaultRowHeight="15" x14ac:dyDescent="0"/>
  <cols>
    <col min="1" max="1" width="2" style="1" customWidth="1"/>
    <col min="2" max="2" width="20.33203125" style="5" customWidth="1"/>
    <col min="3" max="3" width="19.33203125" style="6" customWidth="1"/>
    <col min="4" max="4" width="2.83203125" style="6" customWidth="1"/>
    <col min="5" max="5" width="2.33203125" style="1" customWidth="1"/>
    <col min="6" max="6" width="10.5" style="1" customWidth="1"/>
    <col min="7" max="7" width="9.83203125" style="1" customWidth="1"/>
    <col min="8" max="14" width="11.33203125" style="7" customWidth="1"/>
    <col min="15" max="15" width="2.5" style="8" customWidth="1"/>
    <col min="16" max="16" width="6.33203125" style="1" customWidth="1"/>
    <col min="17" max="16384" width="10.83203125" style="1"/>
  </cols>
  <sheetData>
    <row r="1" spans="1:24">
      <c r="A1" s="9"/>
      <c r="B1" s="113" t="s">
        <v>64</v>
      </c>
      <c r="C1" s="10"/>
      <c r="D1" s="10"/>
      <c r="E1" s="11"/>
      <c r="F1" s="11"/>
      <c r="G1" s="11"/>
      <c r="H1" s="12"/>
      <c r="I1" s="12"/>
      <c r="J1" s="12"/>
      <c r="K1" s="12"/>
      <c r="L1" s="12"/>
      <c r="M1" s="12"/>
      <c r="N1" s="12"/>
      <c r="O1" s="13"/>
      <c r="P1" s="14"/>
      <c r="Q1" s="155"/>
      <c r="R1" s="164">
        <v>600</v>
      </c>
      <c r="S1" s="164">
        <v>2</v>
      </c>
      <c r="T1" s="165"/>
      <c r="U1" s="166" t="s">
        <v>113</v>
      </c>
      <c r="V1" s="166">
        <v>8000</v>
      </c>
      <c r="W1" s="166">
        <v>0.98</v>
      </c>
      <c r="X1" s="166">
        <v>200</v>
      </c>
    </row>
    <row r="2" spans="1:24">
      <c r="A2" s="16"/>
      <c r="B2" s="17"/>
      <c r="C2" s="18"/>
      <c r="D2" s="18"/>
      <c r="E2" s="19" t="s">
        <v>23</v>
      </c>
      <c r="F2" s="11"/>
      <c r="G2" s="19" t="s">
        <v>59</v>
      </c>
      <c r="H2" s="12"/>
      <c r="I2" s="12"/>
      <c r="J2" s="12"/>
      <c r="K2" s="12"/>
      <c r="L2" s="12"/>
      <c r="M2" s="12"/>
      <c r="N2" s="12"/>
      <c r="O2" s="20"/>
      <c r="P2" s="21"/>
      <c r="Q2" s="155"/>
      <c r="R2" s="167">
        <v>1000</v>
      </c>
      <c r="S2" s="164">
        <v>4</v>
      </c>
      <c r="T2" s="165"/>
      <c r="U2" s="166" t="s">
        <v>114</v>
      </c>
      <c r="V2" s="166">
        <v>5750</v>
      </c>
      <c r="W2" s="166">
        <v>0.97499999999999998</v>
      </c>
      <c r="X2" s="166">
        <v>200</v>
      </c>
    </row>
    <row r="3" spans="1:24">
      <c r="A3" s="16"/>
      <c r="B3" s="17"/>
      <c r="C3" s="18"/>
      <c r="D3" s="18"/>
      <c r="E3" s="161" t="s">
        <v>24</v>
      </c>
      <c r="F3" s="161"/>
      <c r="G3" s="22"/>
      <c r="H3" s="23"/>
      <c r="I3" s="23"/>
      <c r="J3" s="24" t="s">
        <v>36</v>
      </c>
      <c r="K3" s="25"/>
      <c r="L3" s="25"/>
      <c r="M3" s="26" t="s">
        <v>41</v>
      </c>
      <c r="N3" s="25"/>
      <c r="O3" s="27"/>
      <c r="P3" s="21"/>
      <c r="Q3" s="155"/>
      <c r="R3" s="155"/>
      <c r="S3" s="155"/>
      <c r="T3" s="156"/>
      <c r="U3" s="156"/>
    </row>
    <row r="4" spans="1:24">
      <c r="A4" s="16"/>
      <c r="B4" s="17"/>
      <c r="C4" s="18"/>
      <c r="D4" s="18"/>
      <c r="E4" s="162" t="s">
        <v>115</v>
      </c>
      <c r="F4" s="163"/>
      <c r="G4" s="18"/>
      <c r="H4" s="23"/>
      <c r="I4" s="28" t="s">
        <v>28</v>
      </c>
      <c r="J4" s="29" t="s">
        <v>29</v>
      </c>
      <c r="K4" s="30" t="s">
        <v>30</v>
      </c>
      <c r="L4" s="28" t="s">
        <v>27</v>
      </c>
      <c r="M4" s="31" t="s">
        <v>26</v>
      </c>
      <c r="N4" s="26" t="s">
        <v>25</v>
      </c>
      <c r="O4" s="27"/>
      <c r="P4" s="21"/>
      <c r="Q4" s="155"/>
      <c r="R4" s="155"/>
      <c r="S4" s="155"/>
      <c r="T4" s="156"/>
      <c r="U4" s="156"/>
    </row>
    <row r="5" spans="1:24">
      <c r="A5" s="16"/>
      <c r="B5" s="17"/>
      <c r="C5" s="18"/>
      <c r="D5" s="18"/>
      <c r="E5" s="32"/>
      <c r="F5" s="33"/>
      <c r="G5" s="34" t="s">
        <v>43</v>
      </c>
      <c r="H5" s="25"/>
      <c r="I5" s="35" t="s">
        <v>37</v>
      </c>
      <c r="J5" s="36" t="s">
        <v>38</v>
      </c>
      <c r="K5" s="37" t="s">
        <v>39</v>
      </c>
      <c r="L5" s="38" t="s">
        <v>40</v>
      </c>
      <c r="M5" s="39" t="s">
        <v>42</v>
      </c>
      <c r="N5" s="40" t="s">
        <v>45</v>
      </c>
      <c r="O5" s="27"/>
      <c r="P5" s="21"/>
      <c r="Q5" s="155"/>
      <c r="R5" s="155"/>
      <c r="S5" s="155"/>
      <c r="T5" s="156"/>
      <c r="U5" s="156"/>
    </row>
    <row r="6" spans="1:24">
      <c r="A6" s="16"/>
      <c r="B6" s="17"/>
      <c r="C6" s="18"/>
      <c r="D6" s="18"/>
      <c r="E6" s="23"/>
      <c r="F6" s="21"/>
      <c r="G6" s="41"/>
      <c r="H6" s="25"/>
      <c r="I6" s="42"/>
      <c r="J6" s="43" t="s">
        <v>55</v>
      </c>
      <c r="K6" s="44" t="s">
        <v>49</v>
      </c>
      <c r="L6" s="44"/>
      <c r="M6" s="45" t="s">
        <v>48</v>
      </c>
      <c r="N6" s="46" t="s">
        <v>54</v>
      </c>
      <c r="O6" s="27"/>
      <c r="P6" s="21"/>
      <c r="Q6" s="155"/>
      <c r="R6" s="155"/>
      <c r="S6" s="155"/>
      <c r="T6" s="156"/>
      <c r="U6" s="156"/>
    </row>
    <row r="7" spans="1:24">
      <c r="A7" s="16"/>
      <c r="B7" s="54" t="s">
        <v>0</v>
      </c>
      <c r="C7" s="18"/>
      <c r="D7" s="18"/>
      <c r="E7" s="18"/>
      <c r="F7" s="21"/>
      <c r="G7" s="41"/>
      <c r="H7" s="25"/>
      <c r="I7" s="47"/>
      <c r="J7" s="48"/>
      <c r="K7" s="49"/>
      <c r="L7" s="50"/>
      <c r="M7" s="51"/>
      <c r="N7" s="52"/>
      <c r="O7" s="53"/>
      <c r="P7" s="21"/>
      <c r="Q7" s="155"/>
      <c r="R7" s="155"/>
      <c r="S7" s="155"/>
      <c r="T7" s="156"/>
      <c r="U7" s="156"/>
    </row>
    <row r="8" spans="1:24" ht="17" customHeight="1">
      <c r="A8" s="16"/>
      <c r="B8" s="58" t="s">
        <v>2</v>
      </c>
      <c r="C8" s="123" t="s">
        <v>81</v>
      </c>
      <c r="D8" s="151" t="s">
        <v>78</v>
      </c>
      <c r="E8" s="152"/>
      <c r="F8" s="21"/>
      <c r="G8" s="55"/>
      <c r="H8" s="11"/>
      <c r="I8" s="56" t="s">
        <v>31</v>
      </c>
      <c r="J8" s="56" t="s">
        <v>32</v>
      </c>
      <c r="K8" s="57" t="s">
        <v>50</v>
      </c>
      <c r="L8" s="57" t="s">
        <v>51</v>
      </c>
      <c r="M8" s="57" t="s">
        <v>52</v>
      </c>
      <c r="N8" s="12"/>
      <c r="O8" s="27"/>
      <c r="P8" s="21"/>
      <c r="Q8" s="155"/>
      <c r="R8" s="155"/>
      <c r="S8" s="155"/>
      <c r="T8" s="156"/>
      <c r="U8" s="156"/>
    </row>
    <row r="9" spans="1:24" ht="16" customHeight="1">
      <c r="A9" s="16"/>
      <c r="B9" s="58" t="s">
        <v>1</v>
      </c>
      <c r="C9" s="128">
        <f>VLOOKUP(C$8,'Your Module Table'!A:H,3,FALSE)</f>
        <v>-3.3500000000000001E-3</v>
      </c>
      <c r="D9" s="18"/>
      <c r="E9" s="18"/>
      <c r="F9" s="21"/>
      <c r="G9" s="34" t="s">
        <v>44</v>
      </c>
      <c r="H9" s="23"/>
      <c r="I9" s="64" t="s">
        <v>37</v>
      </c>
      <c r="J9" s="65" t="s">
        <v>38</v>
      </c>
      <c r="K9" s="66" t="s">
        <v>38</v>
      </c>
      <c r="L9" s="36" t="s">
        <v>38</v>
      </c>
      <c r="M9" s="67" t="s">
        <v>45</v>
      </c>
      <c r="N9" s="25"/>
      <c r="O9" s="27"/>
      <c r="P9" s="21"/>
      <c r="Q9" s="155"/>
      <c r="R9" s="155"/>
      <c r="S9" s="155"/>
      <c r="T9" s="155"/>
      <c r="U9" s="156"/>
    </row>
    <row r="10" spans="1:24">
      <c r="A10" s="16"/>
      <c r="B10" s="58" t="s">
        <v>3</v>
      </c>
      <c r="C10" s="129">
        <f>VLOOKUP(C$8,'Your Module Table'!A:H,4,FALSE)</f>
        <v>275</v>
      </c>
      <c r="D10" s="18"/>
      <c r="E10" s="23"/>
      <c r="F10" s="21"/>
      <c r="G10" s="41"/>
      <c r="H10" s="23"/>
      <c r="I10" s="68" t="s">
        <v>60</v>
      </c>
      <c r="J10" s="69"/>
      <c r="K10" s="133" t="s">
        <v>49</v>
      </c>
      <c r="L10" s="134"/>
      <c r="M10" s="135"/>
      <c r="N10" s="25"/>
      <c r="O10" s="27"/>
      <c r="P10" s="21"/>
      <c r="Q10" s="155"/>
      <c r="R10" s="155"/>
      <c r="S10" s="155"/>
      <c r="T10" s="155"/>
      <c r="U10" s="156"/>
    </row>
    <row r="11" spans="1:24">
      <c r="A11" s="16"/>
      <c r="B11" s="58" t="s">
        <v>5</v>
      </c>
      <c r="C11" s="129">
        <f>VLOOKUP(C$8,'Your Module Table'!A:H,5,FALSE)</f>
        <v>38.6</v>
      </c>
      <c r="D11" s="18"/>
      <c r="E11" s="23"/>
      <c r="F11" s="22"/>
      <c r="G11" s="70"/>
      <c r="H11" s="63"/>
      <c r="I11" s="71"/>
      <c r="J11" s="72"/>
      <c r="K11" s="73"/>
      <c r="L11" s="74"/>
      <c r="M11" s="75"/>
      <c r="N11" s="76"/>
      <c r="O11" s="53"/>
      <c r="P11" s="21"/>
      <c r="Q11" s="15"/>
      <c r="R11" s="15"/>
      <c r="S11" s="15"/>
      <c r="T11" s="15"/>
    </row>
    <row r="12" spans="1:24">
      <c r="A12" s="16"/>
      <c r="B12" s="58" t="s">
        <v>6</v>
      </c>
      <c r="C12" s="129">
        <f>VLOOKUP(C$8,'Your Module Table'!A:H,6,FALSE)</f>
        <v>31.5</v>
      </c>
      <c r="D12" s="78"/>
      <c r="E12" s="23"/>
      <c r="F12" s="54" t="s">
        <v>34</v>
      </c>
      <c r="G12" s="23"/>
      <c r="H12" s="25"/>
      <c r="I12" s="25"/>
      <c r="J12" s="25"/>
      <c r="K12" s="25"/>
      <c r="L12" s="25"/>
      <c r="M12" s="25"/>
      <c r="N12" s="25"/>
      <c r="O12" s="77"/>
      <c r="P12" s="21"/>
      <c r="Q12" s="15"/>
      <c r="R12" s="15"/>
      <c r="S12" s="15"/>
      <c r="T12" s="15"/>
    </row>
    <row r="13" spans="1:24">
      <c r="A13" s="16"/>
      <c r="B13" s="58" t="s">
        <v>7</v>
      </c>
      <c r="C13" s="129">
        <f>VLOOKUP(C$8,'Your Module Table'!A:H,7,FALSE)</f>
        <v>8.74</v>
      </c>
      <c r="D13" s="80"/>
      <c r="E13" s="23"/>
      <c r="F13" s="17" t="s">
        <v>56</v>
      </c>
      <c r="G13" s="23"/>
      <c r="H13" s="25"/>
      <c r="I13" s="25"/>
      <c r="J13" s="25"/>
      <c r="K13" s="26"/>
      <c r="L13" s="26"/>
      <c r="M13" s="26"/>
      <c r="N13" s="26"/>
      <c r="O13" s="79"/>
      <c r="P13" s="21"/>
      <c r="Q13" s="15"/>
      <c r="R13" s="15"/>
      <c r="S13" s="15"/>
      <c r="T13" s="15"/>
    </row>
    <row r="14" spans="1:24">
      <c r="A14" s="16"/>
      <c r="B14" s="58" t="s">
        <v>4</v>
      </c>
      <c r="C14" s="129">
        <f>VLOOKUP(C$8,'Your Module Table'!A:H,8,FALSE)</f>
        <v>20</v>
      </c>
      <c r="D14" s="78"/>
      <c r="E14" s="23"/>
      <c r="F14" s="17" t="s">
        <v>57</v>
      </c>
      <c r="G14" s="23"/>
      <c r="H14" s="25"/>
      <c r="I14" s="25"/>
      <c r="J14" s="25"/>
      <c r="K14" s="25"/>
      <c r="L14" s="25"/>
      <c r="M14" s="25"/>
      <c r="N14" s="25"/>
      <c r="O14" s="77"/>
      <c r="P14" s="21"/>
      <c r="Q14"/>
    </row>
    <row r="15" spans="1:24" ht="16" thickBot="1">
      <c r="A15" s="16"/>
      <c r="B15" s="17"/>
      <c r="C15" s="104"/>
      <c r="D15" s="82"/>
      <c r="E15" s="23"/>
      <c r="F15" s="114" t="s">
        <v>65</v>
      </c>
      <c r="G15" s="23"/>
      <c r="H15" s="25"/>
      <c r="I15" s="25"/>
      <c r="J15" s="25"/>
      <c r="K15" s="81"/>
      <c r="L15" s="25"/>
      <c r="M15" s="25"/>
      <c r="N15" s="25"/>
      <c r="O15" s="77"/>
      <c r="P15" s="21"/>
      <c r="Q15" s="15"/>
      <c r="R15" s="15"/>
      <c r="T15" s="15"/>
    </row>
    <row r="16" spans="1:24" ht="25" thickTop="1" thickBot="1">
      <c r="A16" s="16"/>
      <c r="B16" s="117" t="s">
        <v>66</v>
      </c>
      <c r="C16" s="116">
        <v>18</v>
      </c>
      <c r="D16" s="82"/>
      <c r="E16" s="23"/>
      <c r="F16" s="83"/>
      <c r="G16" s="23"/>
      <c r="H16" s="25"/>
      <c r="I16" s="25"/>
      <c r="J16" s="25"/>
      <c r="K16" s="81"/>
      <c r="L16" s="25"/>
      <c r="M16" s="25"/>
      <c r="N16" s="25"/>
      <c r="O16" s="77"/>
      <c r="P16" s="21"/>
      <c r="Q16" s="15"/>
      <c r="R16" s="15"/>
      <c r="T16" s="15"/>
    </row>
    <row r="17" spans="1:20" ht="16" thickTop="1">
      <c r="A17" s="16"/>
      <c r="B17" s="17"/>
      <c r="C17" s="18"/>
      <c r="D17" s="82"/>
      <c r="E17" s="23"/>
      <c r="F17" s="83"/>
      <c r="G17" s="23"/>
      <c r="H17" s="25"/>
      <c r="I17" s="25"/>
      <c r="J17" s="25"/>
      <c r="K17" s="81"/>
      <c r="L17" s="25"/>
      <c r="M17" s="25"/>
      <c r="N17" s="25"/>
      <c r="O17" s="77"/>
      <c r="P17" s="21"/>
      <c r="Q17" s="15"/>
      <c r="R17" s="15"/>
      <c r="T17" s="15"/>
    </row>
    <row r="18" spans="1:20" ht="18">
      <c r="A18" s="16"/>
      <c r="B18" s="54" t="s">
        <v>53</v>
      </c>
      <c r="C18" s="105"/>
      <c r="D18" s="82"/>
      <c r="E18" s="23"/>
      <c r="F18" s="109" t="s">
        <v>112</v>
      </c>
      <c r="G18" s="17"/>
      <c r="H18" s="26"/>
      <c r="I18" s="25"/>
      <c r="J18" s="25"/>
      <c r="K18" s="112"/>
      <c r="L18" s="26"/>
      <c r="M18" s="25"/>
      <c r="N18" s="25"/>
      <c r="O18" s="79"/>
      <c r="P18" s="21"/>
      <c r="Q18" s="15"/>
      <c r="R18" s="15"/>
      <c r="S18" s="15"/>
      <c r="T18" s="15"/>
    </row>
    <row r="19" spans="1:20">
      <c r="A19" s="16"/>
      <c r="B19" s="59" t="s">
        <v>15</v>
      </c>
      <c r="C19" s="160">
        <v>1000</v>
      </c>
      <c r="D19" s="4"/>
      <c r="E19" s="2"/>
      <c r="F19" s="154"/>
      <c r="G19" s="17"/>
      <c r="H19" s="26"/>
      <c r="I19" s="26"/>
      <c r="J19" s="26"/>
      <c r="K19" s="112"/>
      <c r="L19" s="26"/>
      <c r="M19" s="26"/>
      <c r="N19" s="26"/>
      <c r="O19" s="79"/>
      <c r="P19" s="21"/>
      <c r="Q19" s="15"/>
      <c r="R19" s="15"/>
      <c r="S19" s="15"/>
      <c r="T19" s="15"/>
    </row>
    <row r="20" spans="1:20" ht="23">
      <c r="A20" s="16"/>
      <c r="B20" s="17"/>
      <c r="C20" s="10"/>
      <c r="D20" s="82"/>
      <c r="E20" s="23"/>
      <c r="F20" s="106"/>
      <c r="G20" s="107" t="s">
        <v>63</v>
      </c>
      <c r="H20" s="108">
        <f t="shared" ref="H20:I20" si="0">I20-1</f>
        <v>15</v>
      </c>
      <c r="I20" s="108">
        <f t="shared" si="0"/>
        <v>16</v>
      </c>
      <c r="J20" s="108">
        <f>K20-1</f>
        <v>17</v>
      </c>
      <c r="K20" s="115">
        <f>C16</f>
        <v>18</v>
      </c>
      <c r="L20" s="108">
        <f>K20+1</f>
        <v>19</v>
      </c>
      <c r="M20" s="108">
        <f t="shared" ref="M20:N20" si="1">L20+1</f>
        <v>20</v>
      </c>
      <c r="N20" s="108">
        <f t="shared" si="1"/>
        <v>21</v>
      </c>
      <c r="O20" s="79"/>
      <c r="P20" s="21"/>
      <c r="Q20" s="15"/>
      <c r="R20" s="15"/>
      <c r="S20" s="15"/>
      <c r="T20" s="15"/>
    </row>
    <row r="21" spans="1:20">
      <c r="A21" s="16"/>
      <c r="B21" s="54" t="s">
        <v>46</v>
      </c>
      <c r="C21" s="18"/>
      <c r="D21" s="18"/>
      <c r="E21" s="23"/>
      <c r="F21" s="84" t="s">
        <v>16</v>
      </c>
      <c r="G21" s="85" t="s">
        <v>5</v>
      </c>
      <c r="H21" s="86">
        <f>SUM($C$11+(($C$11*$C$9)*($C$22-$C$24)))*H20</f>
        <v>646.88774999999998</v>
      </c>
      <c r="I21" s="86">
        <f>SUM($C$11+(($C$11*$C$9)*($C$22-$C$24)))*I20</f>
        <v>690.0136</v>
      </c>
      <c r="J21" s="86">
        <f>SUM($C$11+(($C$11*$C$9)*($C$22-$C$24)))*J20</f>
        <v>733.13945000000001</v>
      </c>
      <c r="K21" s="86">
        <f>SUM($C$11+(($C$11*$C$9)*($C$22-$C$24)))*K20</f>
        <v>776.26530000000002</v>
      </c>
      <c r="L21" s="86">
        <f>SUM($C$11+(($C$11*$C$9)*($C$22-$C$24)))*L20</f>
        <v>819.39115000000004</v>
      </c>
      <c r="M21" s="86">
        <f>SUM($C$11+(($C$11*$C$9)*($C$22-$C$24)))*M20</f>
        <v>862.51700000000005</v>
      </c>
      <c r="N21" s="87">
        <f>SUM($C$11+(($C$11*$C$9)*($C$22-$C$24)))*N20</f>
        <v>905.64284999999995</v>
      </c>
      <c r="O21" s="79" t="s">
        <v>21</v>
      </c>
      <c r="P21" s="21"/>
      <c r="Q21" s="15"/>
      <c r="R21" s="15"/>
      <c r="S21" s="15"/>
      <c r="T21" s="15"/>
    </row>
    <row r="22" spans="1:20">
      <c r="A22" s="16"/>
      <c r="B22" s="58" t="s">
        <v>8</v>
      </c>
      <c r="C22" s="3">
        <v>-10</v>
      </c>
      <c r="D22" s="18"/>
      <c r="E22" s="23"/>
      <c r="F22" s="88" t="s">
        <v>16</v>
      </c>
      <c r="G22" s="85" t="s">
        <v>6</v>
      </c>
      <c r="H22" s="86">
        <f>SUM($C$12+(($C$9*$C$12)*($C$22-$C$24+$C$14)))*H20</f>
        <v>496.24312500000002</v>
      </c>
      <c r="I22" s="86">
        <f>SUM($C$12+(($C$9*$C$12)*($C$22-$C$24+$C$14)))*I20</f>
        <v>529.32600000000002</v>
      </c>
      <c r="J22" s="86">
        <f>SUM($C$12+(($C$9*$C$12)*($C$22-$C$24+$C$14)))*J20</f>
        <v>562.40887500000008</v>
      </c>
      <c r="K22" s="86">
        <f>SUM($C$12+(($C$9*$C$12)*($C$22-$C$24+$C$14)))*K20</f>
        <v>595.49175000000002</v>
      </c>
      <c r="L22" s="86">
        <f>SUM($C$12+(($C$9*$C$12)*($C$22-$C$24+$C$14)))*L20</f>
        <v>628.57462499999997</v>
      </c>
      <c r="M22" s="86">
        <f>SUM($C$12+(($C$9*$C$12)*($C$22-$C$24+$C$14)))*M20</f>
        <v>661.65750000000003</v>
      </c>
      <c r="N22" s="87">
        <f>SUM($C$12+(($C$9*$C$12)*($C$22-$C$24+$C$14)))*N20</f>
        <v>694.74037500000009</v>
      </c>
      <c r="O22" s="79" t="s">
        <v>21</v>
      </c>
      <c r="P22" s="21"/>
      <c r="Q22" s="15"/>
      <c r="R22" s="15"/>
      <c r="S22" s="15"/>
      <c r="T22" s="15"/>
    </row>
    <row r="23" spans="1:20">
      <c r="A23" s="16"/>
      <c r="B23" s="58" t="s">
        <v>9</v>
      </c>
      <c r="C23" s="3">
        <v>45</v>
      </c>
      <c r="D23" s="78"/>
      <c r="E23" s="23"/>
      <c r="F23" s="88"/>
      <c r="G23" s="89" t="s">
        <v>17</v>
      </c>
      <c r="H23" s="90">
        <f>SUM(H22*$C$13*$C$30)</f>
        <v>8674.3298250000007</v>
      </c>
      <c r="I23" s="90">
        <f>SUM(I22*$C$13*$C$30)</f>
        <v>9252.618480000001</v>
      </c>
      <c r="J23" s="90">
        <f>SUM(J22*$C$13*$C$30)</f>
        <v>9830.9071350000013</v>
      </c>
      <c r="K23" s="90">
        <f>SUM(K22*$C$13*$C$30)</f>
        <v>10409.195790000002</v>
      </c>
      <c r="L23" s="90">
        <f>SUM(L22*$C$13*$C$30)</f>
        <v>10987.484445</v>
      </c>
      <c r="M23" s="90">
        <f>SUM(M22*$C$13*$C$30)</f>
        <v>11565.7731</v>
      </c>
      <c r="N23" s="110">
        <f>SUM(N22*$C$13*$C$30)</f>
        <v>12144.061755000002</v>
      </c>
      <c r="O23" s="91" t="s">
        <v>22</v>
      </c>
      <c r="P23" s="21"/>
      <c r="Q23" s="15"/>
      <c r="R23" s="15"/>
      <c r="S23" s="15"/>
      <c r="T23" s="15"/>
    </row>
    <row r="24" spans="1:20">
      <c r="A24" s="16"/>
      <c r="B24" s="58" t="s">
        <v>10</v>
      </c>
      <c r="C24" s="3">
        <v>25</v>
      </c>
      <c r="D24" s="78"/>
      <c r="E24" s="23"/>
      <c r="F24" s="88"/>
      <c r="G24" s="89" t="s">
        <v>18</v>
      </c>
      <c r="H24" s="90">
        <f t="shared" ref="H24:N24" si="2">SUM(H23*$C$29)</f>
        <v>8500.8432284999999</v>
      </c>
      <c r="I24" s="90">
        <f t="shared" si="2"/>
        <v>9067.566110400001</v>
      </c>
      <c r="J24" s="90">
        <f t="shared" si="2"/>
        <v>9634.2889923000002</v>
      </c>
      <c r="K24" s="90">
        <f t="shared" si="2"/>
        <v>10201.011874200001</v>
      </c>
      <c r="L24" s="90">
        <f t="shared" si="2"/>
        <v>10767.734756100001</v>
      </c>
      <c r="M24" s="90">
        <f t="shared" si="2"/>
        <v>11334.457638</v>
      </c>
      <c r="N24" s="111">
        <f t="shared" si="2"/>
        <v>11901.180519900003</v>
      </c>
      <c r="O24" s="91" t="s">
        <v>22</v>
      </c>
      <c r="P24" s="21"/>
      <c r="Q24" s="15"/>
      <c r="R24" s="15"/>
      <c r="S24" s="15"/>
      <c r="T24" s="15"/>
    </row>
    <row r="25" spans="1:20">
      <c r="A25" s="16"/>
      <c r="B25" s="17"/>
      <c r="C25" s="10"/>
      <c r="D25" s="82"/>
      <c r="E25" s="23"/>
      <c r="F25" s="92" t="s">
        <v>19</v>
      </c>
      <c r="G25" s="85" t="s">
        <v>6</v>
      </c>
      <c r="H25" s="86">
        <f>SUM(($C$12+(($C$12*$C$9)*($C$24-$C$24+$C$14)))*H20)</f>
        <v>440.84249999999997</v>
      </c>
      <c r="I25" s="86">
        <f>SUM(($C$12+(($C$12*$C$9)*($C$24-$C$24+$C$14)))*I20)</f>
        <v>470.23199999999997</v>
      </c>
      <c r="J25" s="86">
        <f>SUM(($C$12+(($C$12*$C$9)*($C$24-$C$24+$C$14)))*J20)</f>
        <v>499.62149999999997</v>
      </c>
      <c r="K25" s="86">
        <f>SUM(($C$12+(($C$12*$C$9)*($C$24-$C$24+$C$14)))*K20)</f>
        <v>529.01099999999997</v>
      </c>
      <c r="L25" s="86">
        <f>SUM(($C$12+(($C$12*$C$9)*($C$24-$C$24+$C$14)))*L20)</f>
        <v>558.40049999999997</v>
      </c>
      <c r="M25" s="86">
        <f>SUM(($C$12+(($C$12*$C$9)*($C$24-$C$24+$C$14)))*M20)</f>
        <v>587.79</v>
      </c>
      <c r="N25" s="87">
        <f>SUM(($C$12+(($C$12*$C$9)*($C$24-$C$24+$C$14)))*N20)</f>
        <v>617.17949999999996</v>
      </c>
      <c r="O25" s="79" t="s">
        <v>21</v>
      </c>
      <c r="P25" s="21"/>
      <c r="Q25" s="15"/>
      <c r="R25" s="15"/>
      <c r="S25" s="15"/>
      <c r="T25" s="15"/>
    </row>
    <row r="26" spans="1:20">
      <c r="A26" s="16"/>
      <c r="B26" s="54" t="s">
        <v>33</v>
      </c>
      <c r="C26" s="18"/>
      <c r="D26" s="18"/>
      <c r="E26" s="23"/>
      <c r="F26" s="88"/>
      <c r="G26" s="89" t="s">
        <v>17</v>
      </c>
      <c r="H26" s="90">
        <f>SUM(H25*$C$13*$C$30)</f>
        <v>7705.9268999999995</v>
      </c>
      <c r="I26" s="90">
        <f>SUM(I25*$C$13*$C$30)</f>
        <v>8219.6553599999988</v>
      </c>
      <c r="J26" s="90">
        <f>SUM(J25*$C$13*$C$30)</f>
        <v>8733.3838199999991</v>
      </c>
      <c r="K26" s="90">
        <f>SUM(K25*$C$13*$C$30)</f>
        <v>9247.1122799999994</v>
      </c>
      <c r="L26" s="90">
        <f>SUM(L25*$C$13*$C$30)</f>
        <v>9760.8407399999996</v>
      </c>
      <c r="M26" s="90">
        <f>SUM(M25*$C$13*$C$30)</f>
        <v>10274.5692</v>
      </c>
      <c r="N26" s="110">
        <f>SUM(N25*$C$13*$C$30)</f>
        <v>10788.29766</v>
      </c>
      <c r="O26" s="91" t="s">
        <v>22</v>
      </c>
      <c r="P26" s="21"/>
      <c r="Q26" s="15"/>
      <c r="R26" s="15"/>
      <c r="S26" s="15"/>
      <c r="T26" s="15"/>
    </row>
    <row r="27" spans="1:20">
      <c r="A27" s="16"/>
      <c r="B27" s="157" t="s">
        <v>111</v>
      </c>
      <c r="C27" s="158" t="s">
        <v>113</v>
      </c>
      <c r="D27" s="153"/>
      <c r="E27" s="154"/>
      <c r="F27" s="88"/>
      <c r="G27" s="89" t="s">
        <v>18</v>
      </c>
      <c r="H27" s="90">
        <f t="shared" ref="H27:N27" si="3">SUM(H26*$C$29)</f>
        <v>7551.8083619999998</v>
      </c>
      <c r="I27" s="90">
        <f t="shared" si="3"/>
        <v>8055.2622527999984</v>
      </c>
      <c r="J27" s="90">
        <f t="shared" si="3"/>
        <v>8558.7161435999988</v>
      </c>
      <c r="K27" s="90">
        <f t="shared" si="3"/>
        <v>9062.1700344000001</v>
      </c>
      <c r="L27" s="90">
        <f t="shared" si="3"/>
        <v>9565.6239251999996</v>
      </c>
      <c r="M27" s="90">
        <f t="shared" si="3"/>
        <v>10069.077815999999</v>
      </c>
      <c r="N27" s="111">
        <f t="shared" si="3"/>
        <v>10572.5317068</v>
      </c>
      <c r="O27" s="91" t="s">
        <v>22</v>
      </c>
      <c r="P27" s="21"/>
      <c r="Q27" s="15"/>
      <c r="R27" s="15"/>
      <c r="S27" s="15"/>
      <c r="T27" s="15"/>
    </row>
    <row r="28" spans="1:20">
      <c r="A28" s="16"/>
      <c r="B28" s="58" t="s">
        <v>11</v>
      </c>
      <c r="C28" s="102">
        <f>VLOOKUP(C27,U1:X2,2,FALSE)</f>
        <v>8000</v>
      </c>
      <c r="D28" s="18"/>
      <c r="E28" s="23"/>
      <c r="F28" s="92" t="s">
        <v>20</v>
      </c>
      <c r="G28" s="85" t="s">
        <v>6</v>
      </c>
      <c r="H28" s="86">
        <f>SUM(($C$12+(($C$12*$C$9)*($C$23-$C$24+$C$14)))*H20)</f>
        <v>409.185</v>
      </c>
      <c r="I28" s="86">
        <f>SUM(($C$12+(($C$12*$C$9)*($C$23-$C$24+$C$14)))*I20)</f>
        <v>436.464</v>
      </c>
      <c r="J28" s="86">
        <f>SUM(($C$12+(($C$12*$C$9)*($C$23-$C$24+$C$14)))*J20)</f>
        <v>463.74299999999999</v>
      </c>
      <c r="K28" s="86">
        <f>SUM(($C$12+(($C$12*$C$9)*($C$23-$C$24+$C$14)))*K20)</f>
        <v>491.02199999999999</v>
      </c>
      <c r="L28" s="86">
        <f>SUM(($C$12+(($C$12*$C$9)*($C$23-$C$24+$C$14)))*L20)</f>
        <v>518.30100000000004</v>
      </c>
      <c r="M28" s="86">
        <f>SUM(($C$12+(($C$12*$C$9)*($C$23-$C$24+$C$14)))*M20)</f>
        <v>545.58000000000004</v>
      </c>
      <c r="N28" s="87">
        <f>SUM(($C$12+(($C$12*$C$9)*($C$23-$C$24+$C$14)))*N20)</f>
        <v>572.85900000000004</v>
      </c>
      <c r="O28" s="79" t="s">
        <v>21</v>
      </c>
      <c r="P28" s="21"/>
      <c r="Q28" s="15"/>
      <c r="R28" s="15"/>
      <c r="S28" s="15"/>
      <c r="T28" s="15"/>
    </row>
    <row r="29" spans="1:20">
      <c r="A29" s="16"/>
      <c r="B29" s="58" t="s">
        <v>14</v>
      </c>
      <c r="C29" s="103">
        <f>VLOOKUP(C27,U1:X2,3,FALSE)</f>
        <v>0.98</v>
      </c>
      <c r="D29" s="93"/>
      <c r="E29" s="23"/>
      <c r="F29" s="88"/>
      <c r="G29" s="89" t="s">
        <v>17</v>
      </c>
      <c r="H29" s="90">
        <f>SUM(H28*$C$13*$C$30)</f>
        <v>7152.5538000000006</v>
      </c>
      <c r="I29" s="90">
        <f>SUM(I28*$C$13*$C$30)</f>
        <v>7629.3907200000003</v>
      </c>
      <c r="J29" s="90">
        <f>SUM(J28*$C$13*$C$30)</f>
        <v>8106.2276400000001</v>
      </c>
      <c r="K29" s="90">
        <f>SUM(K28*$C$13*$C$30)</f>
        <v>8583.0645600000007</v>
      </c>
      <c r="L29" s="90">
        <f>SUM(L28*$C$13*$C$30)</f>
        <v>9059.9014800000004</v>
      </c>
      <c r="M29" s="90">
        <f>SUM(M28*$C$13*$C$30)</f>
        <v>9536.7384000000002</v>
      </c>
      <c r="N29" s="110">
        <f>SUM(N28*$C$13*$C$30)</f>
        <v>10013.575320000002</v>
      </c>
      <c r="O29" s="91" t="s">
        <v>22</v>
      </c>
      <c r="P29" s="21"/>
      <c r="Q29" s="15"/>
      <c r="R29" s="15"/>
      <c r="S29" s="15"/>
      <c r="T29" s="15"/>
    </row>
    <row r="30" spans="1:20">
      <c r="A30" s="16"/>
      <c r="B30" s="58" t="s">
        <v>12</v>
      </c>
      <c r="C30" s="159">
        <v>2</v>
      </c>
      <c r="D30" s="94"/>
      <c r="E30" s="23"/>
      <c r="F30" s="95"/>
      <c r="G30" s="96" t="s">
        <v>18</v>
      </c>
      <c r="H30" s="90">
        <f t="shared" ref="H30:N30" si="4">SUM(H29*$C$29)</f>
        <v>7009.5027240000009</v>
      </c>
      <c r="I30" s="90">
        <f t="shared" si="4"/>
        <v>7476.8029056000005</v>
      </c>
      <c r="J30" s="90">
        <f t="shared" si="4"/>
        <v>7944.1030872000001</v>
      </c>
      <c r="K30" s="90">
        <f t="shared" si="4"/>
        <v>8411.4032688000007</v>
      </c>
      <c r="L30" s="90">
        <f t="shared" si="4"/>
        <v>8878.7034504000003</v>
      </c>
      <c r="M30" s="90">
        <f t="shared" si="4"/>
        <v>9346.0036319999999</v>
      </c>
      <c r="N30" s="111">
        <f t="shared" si="4"/>
        <v>9813.3038136000014</v>
      </c>
      <c r="O30" s="91" t="s">
        <v>22</v>
      </c>
      <c r="P30" s="21"/>
      <c r="Q30" s="15"/>
      <c r="R30" s="15"/>
      <c r="S30" s="15"/>
      <c r="T30" s="15"/>
    </row>
    <row r="31" spans="1:20">
      <c r="A31" s="16"/>
      <c r="B31" s="58" t="s">
        <v>13</v>
      </c>
      <c r="C31" s="101">
        <f>VLOOKUP(C27,U1:X2,4,FALSE)</f>
        <v>200</v>
      </c>
      <c r="D31" s="26"/>
      <c r="E31" s="23"/>
      <c r="F31" s="84" t="s">
        <v>47</v>
      </c>
      <c r="G31" s="85"/>
      <c r="H31" s="119">
        <f>SUM((H20*$C$10*$C$30)/$C$28)</f>
        <v>1.03125</v>
      </c>
      <c r="I31" s="97">
        <f>SUM((I20*$C$10*$C$30)/$C$28)</f>
        <v>1.1000000000000001</v>
      </c>
      <c r="J31" s="97">
        <f>SUM((J20*$C$10*$C$30)/$C$28)</f>
        <v>1.16875</v>
      </c>
      <c r="K31" s="97">
        <f>SUM((K20*$C$10*$C$30)/$C$28)</f>
        <v>1.2375</v>
      </c>
      <c r="L31" s="97">
        <f>SUM((L20*$C$10*$C$30)/$C$28)</f>
        <v>1.3062499999999999</v>
      </c>
      <c r="M31" s="97">
        <f>SUM((M20*$C$10*$C$30)/$C$28)</f>
        <v>1.375</v>
      </c>
      <c r="N31" s="98">
        <f>SUM((N20*$C$10*$C$30)/$C$28)</f>
        <v>1.4437500000000001</v>
      </c>
      <c r="O31" s="79"/>
      <c r="P31" s="21"/>
      <c r="Q31" s="15"/>
      <c r="R31" s="15"/>
      <c r="S31" s="15"/>
      <c r="T31" s="15"/>
    </row>
    <row r="32" spans="1:20">
      <c r="A32" s="16"/>
      <c r="B32" s="60" t="s">
        <v>110</v>
      </c>
      <c r="C32" s="18"/>
      <c r="D32" s="26"/>
      <c r="E32" s="23"/>
      <c r="F32" s="60" t="s">
        <v>58</v>
      </c>
      <c r="G32" s="23"/>
      <c r="H32" s="25"/>
      <c r="I32" s="25"/>
      <c r="J32" s="25"/>
      <c r="K32" s="25"/>
      <c r="L32" s="25"/>
      <c r="M32" s="25"/>
      <c r="N32" s="25"/>
      <c r="O32" s="77"/>
      <c r="P32" s="21"/>
      <c r="Q32" s="15"/>
      <c r="R32" s="15"/>
      <c r="S32" s="15"/>
      <c r="T32" s="15"/>
    </row>
    <row r="33" spans="1:20">
      <c r="A33" s="16"/>
      <c r="B33" s="61" t="s">
        <v>62</v>
      </c>
      <c r="C33" s="18"/>
      <c r="D33" s="18"/>
      <c r="E33" s="23"/>
      <c r="F33" s="23"/>
      <c r="G33" s="23"/>
      <c r="H33" s="23"/>
      <c r="I33" s="23"/>
      <c r="J33" s="23"/>
      <c r="K33" s="23"/>
      <c r="L33" s="23"/>
      <c r="M33" s="23"/>
      <c r="N33" s="25"/>
      <c r="O33" s="99" t="s">
        <v>61</v>
      </c>
      <c r="P33" s="21"/>
      <c r="Q33" s="15"/>
      <c r="R33" s="15"/>
      <c r="S33" s="15"/>
      <c r="T33" s="15"/>
    </row>
    <row r="34" spans="1:20">
      <c r="A34" s="62"/>
      <c r="B34" s="63"/>
      <c r="C34" s="63"/>
      <c r="D34" s="63"/>
      <c r="E34" s="63"/>
      <c r="F34" s="63"/>
      <c r="G34" s="63"/>
      <c r="H34" s="63"/>
      <c r="I34" s="63"/>
      <c r="J34" s="63"/>
      <c r="K34" s="63"/>
      <c r="L34" s="63"/>
      <c r="M34" s="63"/>
      <c r="N34" s="63"/>
      <c r="O34" s="63"/>
      <c r="P34" s="100"/>
      <c r="Q34" s="15"/>
      <c r="R34" s="15"/>
      <c r="S34" s="15"/>
      <c r="T34" s="15"/>
    </row>
    <row r="35" spans="1:20">
      <c r="B35" s="1"/>
      <c r="C35" s="1"/>
      <c r="D35" s="1"/>
      <c r="H35" s="1"/>
      <c r="I35" s="1"/>
      <c r="J35" s="1"/>
      <c r="K35" s="1"/>
      <c r="L35" s="1"/>
      <c r="M35" s="1"/>
      <c r="N35" s="1"/>
      <c r="O35" s="1"/>
    </row>
    <row r="36" spans="1:20">
      <c r="B36" s="1"/>
      <c r="C36" s="1"/>
      <c r="D36" s="1"/>
      <c r="H36" s="1"/>
      <c r="I36" s="1"/>
      <c r="J36" s="1"/>
      <c r="K36" s="1"/>
      <c r="L36" s="1"/>
      <c r="M36" s="1"/>
      <c r="N36" s="1"/>
      <c r="O36" s="1"/>
    </row>
    <row r="37" spans="1:20">
      <c r="B37" s="1"/>
      <c r="C37" s="1"/>
      <c r="D37" s="1"/>
      <c r="H37" s="1"/>
      <c r="I37" s="1"/>
      <c r="J37" s="1"/>
      <c r="K37" s="1"/>
      <c r="L37" s="1"/>
      <c r="M37" s="1"/>
      <c r="N37" s="1"/>
      <c r="O37" s="1"/>
    </row>
    <row r="38" spans="1:20">
      <c r="B38" s="1"/>
      <c r="C38" s="1"/>
      <c r="D38" s="1"/>
      <c r="H38" s="1"/>
      <c r="I38" s="1"/>
      <c r="J38" s="1"/>
      <c r="K38" s="1"/>
      <c r="L38" s="1"/>
      <c r="M38" s="1"/>
      <c r="N38" s="1"/>
      <c r="O38" s="1"/>
    </row>
    <row r="39" spans="1:20">
      <c r="B39" s="1"/>
      <c r="C39" s="1"/>
      <c r="D39" s="1"/>
      <c r="H39" s="1"/>
      <c r="I39" s="1"/>
      <c r="J39" s="1"/>
      <c r="K39" s="1"/>
      <c r="L39" s="1"/>
      <c r="M39" s="1"/>
      <c r="N39" s="1"/>
      <c r="O39" s="1"/>
    </row>
    <row r="40" spans="1:20">
      <c r="B40" s="1"/>
      <c r="C40" s="1"/>
      <c r="D40" s="1"/>
      <c r="H40" s="1"/>
      <c r="I40" s="1"/>
      <c r="J40" s="1"/>
      <c r="K40" s="1"/>
      <c r="L40" s="1"/>
      <c r="M40" s="1"/>
      <c r="N40" s="1"/>
      <c r="O40" s="1"/>
    </row>
    <row r="41" spans="1:20">
      <c r="B41" s="1"/>
      <c r="C41" s="1"/>
      <c r="D41" s="1"/>
      <c r="H41" s="1"/>
      <c r="I41" s="1"/>
      <c r="J41" s="1"/>
      <c r="K41" s="1"/>
      <c r="L41" s="1"/>
      <c r="M41" s="1"/>
      <c r="N41" s="1"/>
      <c r="O41" s="1"/>
    </row>
    <row r="42" spans="1:20">
      <c r="B42" s="1"/>
      <c r="C42" s="1"/>
      <c r="D42" s="1"/>
      <c r="H42" s="1"/>
      <c r="I42" s="1"/>
      <c r="J42" s="1"/>
      <c r="K42" s="1"/>
      <c r="L42" s="1"/>
      <c r="M42" s="1"/>
      <c r="N42" s="1"/>
      <c r="O42" s="1"/>
    </row>
    <row r="43" spans="1:20">
      <c r="B43" s="1"/>
      <c r="C43" s="1"/>
      <c r="D43" s="1"/>
      <c r="H43" s="1"/>
      <c r="I43" s="1"/>
      <c r="J43" s="1"/>
      <c r="K43" s="1"/>
      <c r="L43" s="1"/>
      <c r="M43" s="1"/>
      <c r="N43" s="1"/>
      <c r="O43" s="1"/>
    </row>
    <row r="44" spans="1:20">
      <c r="B44" s="1"/>
      <c r="C44" s="1"/>
      <c r="D44" s="1"/>
      <c r="H44" s="1"/>
      <c r="I44" s="1"/>
      <c r="J44" s="1"/>
      <c r="K44" s="1"/>
      <c r="L44" s="1"/>
      <c r="M44" s="1"/>
      <c r="N44" s="1"/>
      <c r="O44" s="1"/>
    </row>
    <row r="45" spans="1:20">
      <c r="B45" s="1"/>
      <c r="C45" s="1"/>
      <c r="D45" s="1"/>
      <c r="H45" s="1"/>
      <c r="I45" s="1"/>
      <c r="J45" s="1"/>
      <c r="K45" s="1"/>
      <c r="L45" s="1"/>
      <c r="M45" s="1"/>
      <c r="N45" s="1"/>
      <c r="O45" s="1"/>
    </row>
    <row r="46" spans="1:20">
      <c r="B46" s="1"/>
      <c r="C46" s="1"/>
      <c r="D46" s="1"/>
      <c r="H46" s="1"/>
      <c r="I46" s="1"/>
      <c r="J46" s="1"/>
      <c r="K46" s="1"/>
      <c r="L46" s="1"/>
      <c r="M46" s="1"/>
      <c r="N46" s="1"/>
      <c r="O46" s="1"/>
    </row>
    <row r="47" spans="1:20">
      <c r="B47" s="1"/>
      <c r="C47" s="1"/>
      <c r="D47" s="1"/>
      <c r="H47" s="1"/>
      <c r="I47" s="1"/>
      <c r="J47" s="1"/>
      <c r="K47" s="1"/>
      <c r="L47" s="1"/>
      <c r="M47" s="1"/>
      <c r="N47" s="1"/>
      <c r="O47" s="1"/>
    </row>
    <row r="48" spans="1:20">
      <c r="B48" s="1"/>
      <c r="C48" s="1"/>
      <c r="D48" s="1"/>
      <c r="H48" s="1"/>
      <c r="I48" s="1"/>
      <c r="J48" s="1"/>
      <c r="K48" s="1"/>
      <c r="L48" s="1"/>
      <c r="M48" s="1"/>
      <c r="N48" s="1"/>
      <c r="O48" s="1"/>
    </row>
    <row r="49" spans="2:15">
      <c r="B49" s="1"/>
      <c r="C49" s="1"/>
      <c r="D49" s="1"/>
      <c r="H49" s="1"/>
      <c r="I49" s="1"/>
      <c r="J49" s="1"/>
      <c r="K49" s="1"/>
      <c r="L49" s="1"/>
      <c r="M49" s="1"/>
      <c r="N49" s="1"/>
      <c r="O49" s="1"/>
    </row>
    <row r="50" spans="2:15">
      <c r="B50" s="1"/>
      <c r="C50" s="1"/>
      <c r="D50" s="1"/>
      <c r="H50" s="1"/>
      <c r="I50" s="1"/>
      <c r="J50" s="1"/>
      <c r="K50" s="1"/>
      <c r="L50" s="1"/>
      <c r="M50" s="1"/>
      <c r="N50" s="1"/>
      <c r="O50" s="1"/>
    </row>
    <row r="51" spans="2:15">
      <c r="B51" s="1"/>
      <c r="C51" s="1"/>
      <c r="D51" s="1"/>
      <c r="H51" s="1"/>
      <c r="I51" s="1"/>
      <c r="J51" s="1"/>
      <c r="K51" s="1"/>
      <c r="L51" s="1"/>
      <c r="M51" s="1"/>
      <c r="N51" s="1"/>
      <c r="O51" s="1"/>
    </row>
    <row r="52" spans="2:15">
      <c r="B52" s="1"/>
      <c r="C52" s="1"/>
      <c r="D52" s="1"/>
      <c r="H52" s="1"/>
      <c r="I52" s="1"/>
      <c r="J52" s="1"/>
      <c r="K52" s="1"/>
      <c r="L52" s="1"/>
      <c r="M52" s="1"/>
      <c r="N52" s="1"/>
      <c r="O52" s="1"/>
    </row>
    <row r="53" spans="2:15">
      <c r="B53" s="1"/>
      <c r="C53" s="1"/>
      <c r="D53" s="1"/>
      <c r="H53" s="1"/>
      <c r="I53" s="1"/>
      <c r="J53" s="1"/>
      <c r="K53" s="1"/>
      <c r="L53" s="1"/>
      <c r="M53" s="1"/>
      <c r="N53" s="1"/>
      <c r="O53" s="1"/>
    </row>
    <row r="54" spans="2:15">
      <c r="B54" s="1"/>
      <c r="C54" s="1"/>
      <c r="D54" s="1"/>
      <c r="H54" s="1"/>
      <c r="I54" s="1"/>
      <c r="J54" s="1"/>
      <c r="K54" s="1"/>
      <c r="L54" s="1"/>
      <c r="M54" s="1"/>
      <c r="N54" s="1"/>
      <c r="O54" s="1"/>
    </row>
    <row r="55" spans="2:15">
      <c r="B55" s="1"/>
      <c r="C55" s="1"/>
      <c r="D55" s="1"/>
      <c r="H55" s="1"/>
      <c r="I55" s="1"/>
      <c r="J55" s="1"/>
      <c r="K55" s="1"/>
      <c r="L55" s="1"/>
      <c r="M55" s="1"/>
      <c r="N55" s="1"/>
      <c r="O55" s="1"/>
    </row>
  </sheetData>
  <sheetProtection password="E5F0" sheet="1" objects="1" scenarios="1"/>
  <mergeCells count="3">
    <mergeCell ref="K10:M10"/>
    <mergeCell ref="D8:E8"/>
    <mergeCell ref="E4:F4"/>
  </mergeCells>
  <conditionalFormatting sqref="H26:N27 H29:N30 H23:N24">
    <cfRule type="cellIs" dxfId="41" priority="39" operator="lessThan">
      <formula>$C$28*0.8</formula>
    </cfRule>
  </conditionalFormatting>
  <conditionalFormatting sqref="H26:N27 H23:N24">
    <cfRule type="cellIs" dxfId="40" priority="40" operator="greaterThan">
      <formula>$C$28*1.5</formula>
    </cfRule>
    <cfRule type="cellIs" dxfId="39" priority="41" operator="between">
      <formula>$C$28*1.25</formula>
      <formula>$C$28*1.5</formula>
    </cfRule>
    <cfRule type="cellIs" dxfId="38" priority="42" operator="between">
      <formula>$C$28*0.9</formula>
      <formula>$C$28*1.25</formula>
    </cfRule>
    <cfRule type="cellIs" dxfId="37" priority="43" operator="between">
      <formula>$C$28*0.8</formula>
      <formula>$C$28*0.9</formula>
    </cfRule>
  </conditionalFormatting>
  <conditionalFormatting sqref="H29:N30 H26:N27">
    <cfRule type="cellIs" dxfId="36" priority="44" operator="greaterThan">
      <formula>$C$28*1.2</formula>
    </cfRule>
    <cfRule type="cellIs" dxfId="35" priority="45" operator="between">
      <formula>$C$28*1.1</formula>
      <formula>$C$28*1.2</formula>
    </cfRule>
    <cfRule type="cellIs" dxfId="34" priority="46" operator="between">
      <formula>$C$28*0.9</formula>
      <formula>$C$28*1.1</formula>
    </cfRule>
    <cfRule type="cellIs" dxfId="33" priority="47" operator="between">
      <formula>$C$28*0.8</formula>
      <formula>$C$28*0.9</formula>
    </cfRule>
  </conditionalFormatting>
  <conditionalFormatting sqref="H26:N27">
    <cfRule type="cellIs" dxfId="32" priority="30" operator="greaterThan">
      <formula>$C$28*1.2</formula>
    </cfRule>
    <cfRule type="cellIs" dxfId="31" priority="31" operator="between">
      <formula>$C$28*1.1</formula>
      <formula>$C$28*1.2</formula>
    </cfRule>
    <cfRule type="cellIs" dxfId="30" priority="32" operator="between">
      <formula>$C$28*0.9</formula>
      <formula>$C$28*1.1</formula>
    </cfRule>
    <cfRule type="cellIs" dxfId="29" priority="33" operator="between">
      <formula>$C$28*0.8</formula>
      <formula>$C$28*0.9</formula>
    </cfRule>
  </conditionalFormatting>
  <conditionalFormatting sqref="H29:N30">
    <cfRule type="cellIs" dxfId="28" priority="26" operator="greaterThan">
      <formula>$C$28*1.2</formula>
    </cfRule>
    <cfRule type="cellIs" dxfId="27" priority="27" operator="between">
      <formula>$C$28*1.1</formula>
      <formula>$C$28*1.2</formula>
    </cfRule>
    <cfRule type="cellIs" dxfId="26" priority="28" operator="between">
      <formula>$C$28*0.9</formula>
      <formula>$C$28*1.1</formula>
    </cfRule>
    <cfRule type="cellIs" dxfId="25" priority="29" operator="between">
      <formula>$C$28*0.8</formula>
      <formula>$C$28*0.9</formula>
    </cfRule>
  </conditionalFormatting>
  <conditionalFormatting sqref="H26:N27">
    <cfRule type="cellIs" dxfId="24" priority="22" operator="greaterThan">
      <formula>$C$28*1.2</formula>
    </cfRule>
    <cfRule type="cellIs" dxfId="23" priority="23" operator="between">
      <formula>$C$28*1.1</formula>
      <formula>$C$28*1.2</formula>
    </cfRule>
    <cfRule type="cellIs" dxfId="22" priority="24" operator="between">
      <formula>$C$28*0.9</formula>
      <formula>$C$28*1.1</formula>
    </cfRule>
    <cfRule type="cellIs" dxfId="21" priority="25" operator="between">
      <formula>$C$28*0.8</formula>
      <formula>$C$28*0.9</formula>
    </cfRule>
  </conditionalFormatting>
  <conditionalFormatting sqref="H26:N27">
    <cfRule type="cellIs" dxfId="20" priority="18" operator="greaterThan">
      <formula>$C$28*1.2</formula>
    </cfRule>
    <cfRule type="cellIs" dxfId="19" priority="19" operator="between">
      <formula>$C$28*1.1</formula>
      <formula>$C$28*1.2</formula>
    </cfRule>
    <cfRule type="cellIs" dxfId="18" priority="20" operator="between">
      <formula>$C$28*0.9</formula>
      <formula>$C$28*1.1</formula>
    </cfRule>
    <cfRule type="cellIs" dxfId="17" priority="21" operator="between">
      <formula>$C$28*0.8</formula>
      <formula>$C$28*0.9</formula>
    </cfRule>
  </conditionalFormatting>
  <conditionalFormatting sqref="H29:N30">
    <cfRule type="cellIs" dxfId="16" priority="14" operator="greaterThan">
      <formula>$C$28*1.2</formula>
    </cfRule>
    <cfRule type="cellIs" dxfId="15" priority="15" operator="between">
      <formula>$C$28*1.1</formula>
      <formula>$C$28*1.2</formula>
    </cfRule>
    <cfRule type="cellIs" dxfId="14" priority="16" operator="between">
      <formula>$C$28*0.9</formula>
      <formula>$C$28*1.1</formula>
    </cfRule>
    <cfRule type="cellIs" dxfId="13" priority="17" operator="between">
      <formula>$C$28*0.8</formula>
      <formula>$C$28*0.9</formula>
    </cfRule>
  </conditionalFormatting>
  <conditionalFormatting sqref="H29:N30">
    <cfRule type="cellIs" dxfId="12" priority="10" operator="greaterThan">
      <formula>$C$28*1.5</formula>
    </cfRule>
    <cfRule type="cellIs" dxfId="11" priority="11" operator="between">
      <formula>$C$28*1.25</formula>
      <formula>$C$28*1.5</formula>
    </cfRule>
    <cfRule type="cellIs" dxfId="10" priority="12" operator="between">
      <formula>$C$28*0.9</formula>
      <formula>$C$28*1.25</formula>
    </cfRule>
    <cfRule type="cellIs" dxfId="9" priority="13" operator="between">
      <formula>$C$28*0.8</formula>
      <formula>$C$28*0.9</formula>
    </cfRule>
  </conditionalFormatting>
  <conditionalFormatting sqref="H29:N30">
    <cfRule type="cellIs" dxfId="8" priority="6" operator="greaterThan">
      <formula>$C$28*1.5</formula>
    </cfRule>
    <cfRule type="cellIs" dxfId="7" priority="7" operator="between">
      <formula>$C$28*1.25</formula>
      <formula>$C$28*1.5</formula>
    </cfRule>
    <cfRule type="cellIs" dxfId="6" priority="8" operator="between">
      <formula>$C$28*0.9</formula>
      <formula>$C$28*1.25</formula>
    </cfRule>
    <cfRule type="cellIs" dxfId="5" priority="9" operator="between">
      <formula>$C$28*0.8</formula>
      <formula>$C$28*0.9</formula>
    </cfRule>
  </conditionalFormatting>
  <conditionalFormatting sqref="H28:N28 H25:N25 H21:N22">
    <cfRule type="cellIs" dxfId="4" priority="53" operator="greaterThan">
      <formula>$C$19</formula>
    </cfRule>
    <cfRule type="cellIs" dxfId="3" priority="54" operator="between">
      <formula>$C$19*0.9</formula>
      <formula>"$I$2"</formula>
    </cfRule>
    <cfRule type="cellIs" dxfId="2" priority="55" operator="between">
      <formula>$C$31*1.1</formula>
      <formula>$C$19*0.9</formula>
    </cfRule>
    <cfRule type="cellIs" dxfId="1" priority="56" operator="between">
      <formula>$C$31</formula>
      <formula>$C$31*1.1</formula>
    </cfRule>
    <cfRule type="cellIs" dxfId="0" priority="57" operator="lessThan">
      <formula>$C$31</formula>
    </cfRule>
  </conditionalFormatting>
  <dataValidations count="6">
    <dataValidation type="list" allowBlank="1" showInputMessage="1" showErrorMessage="1" promptTitle="Usually set to 2" prompt="For low Wattage modules (e.g. 150W), could change to 4, would need to use 'Y' cables to put two strings into each input. Can't violate input current of 10A." sqref="C30">
      <formula1>$S$1:$S$2</formula1>
    </dataValidation>
    <dataValidation type="list" allowBlank="1" showInputMessage="1" showErrorMessage="1" promptTitle="Use drop-down list" prompt="(Arrows on right side of cell)" sqref="C19">
      <formula1>$R$1:$R$2</formula1>
    </dataValidation>
    <dataValidation type="whole" allowBlank="1" showInputMessage="1" showErrorMessage="1" errorTitle="Apologies" error="Needs to be a whole number of 4 or greater" sqref="K20">
      <formula1>4</formula1>
      <formula2>50</formula2>
    </dataValidation>
    <dataValidation type="decimal" allowBlank="1" showInputMessage="1" showErrorMessage="1" errorTitle="Apologies" error="Must be a positive number" promptTitle="FYI" prompt="Must be positive number" sqref="C10:C13">
      <formula1>0</formula1>
      <formula2>1000</formula2>
    </dataValidation>
    <dataValidation type="decimal" showInputMessage="1" showErrorMessage="1" errorTitle="Apologies" error="Must be a negative number" promptTitle="FYI" prompt="Must be a negative percentage" sqref="C9">
      <formula1>-100</formula1>
      <formula2>0</formula2>
    </dataValidation>
    <dataValidation type="list" allowBlank="1" showInputMessage="1" showErrorMessage="1" sqref="C27">
      <formula1>$U$1:$U$2</formula1>
    </dataValidation>
  </dataValidations>
  <hyperlinks>
    <hyperlink ref="B33" r:id="rId1"/>
  </hyperlinks>
  <pageMargins left="0.75" right="0.75" top="1" bottom="1" header="0.5" footer="0.5"/>
  <pageSetup orientation="portrait" horizontalDpi="4294967292" verticalDpi="4294967292"/>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'Your Module Table'!$A$2:$A$49990</xm:f>
          </x14:formula1>
          <xm:sqref>C8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BP25"/>
  <sheetViews>
    <sheetView topLeftCell="A2" zoomScale="200" zoomScaleNormal="200" zoomScalePageLayoutView="200" workbookViewId="0">
      <selection activeCell="A2" sqref="A2:XFD21"/>
    </sheetView>
  </sheetViews>
  <sheetFormatPr baseColWidth="10" defaultColWidth="11" defaultRowHeight="15" x14ac:dyDescent="0"/>
  <cols>
    <col min="1" max="1" width="18.5" customWidth="1"/>
    <col min="2" max="2" width="21" style="131" customWidth="1"/>
    <col min="3" max="8" width="18.5" style="118" customWidth="1"/>
    <col min="9" max="68" width="11" style="120"/>
  </cols>
  <sheetData>
    <row r="1" spans="1:68" s="125" customFormat="1" ht="30">
      <c r="A1" s="126" t="s">
        <v>2</v>
      </c>
      <c r="B1" s="126" t="s">
        <v>74</v>
      </c>
      <c r="C1" s="121" t="s">
        <v>1</v>
      </c>
      <c r="D1" s="121" t="s">
        <v>77</v>
      </c>
      <c r="E1" s="121" t="s">
        <v>5</v>
      </c>
      <c r="F1" s="121" t="s">
        <v>6</v>
      </c>
      <c r="G1" s="121" t="s">
        <v>7</v>
      </c>
      <c r="H1" s="122" t="s">
        <v>4</v>
      </c>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row>
    <row r="2" spans="1:68" s="141" customFormat="1">
      <c r="A2" s="137" t="s">
        <v>104</v>
      </c>
      <c r="B2" s="138" t="s">
        <v>105</v>
      </c>
      <c r="C2" s="139">
        <v>-2.5999999999999999E-3</v>
      </c>
      <c r="D2" s="140">
        <v>333</v>
      </c>
      <c r="E2" s="140">
        <v>64.900000000000006</v>
      </c>
      <c r="F2" s="140">
        <v>54.7</v>
      </c>
      <c r="G2" s="140">
        <v>6.09</v>
      </c>
      <c r="H2" s="140">
        <v>20</v>
      </c>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row>
    <row r="3" spans="1:68" s="141" customFormat="1">
      <c r="A3" s="137" t="s">
        <v>98</v>
      </c>
      <c r="B3" s="138" t="s">
        <v>99</v>
      </c>
      <c r="C3" s="139">
        <v>-3.3999999999999998E-3</v>
      </c>
      <c r="D3" s="140">
        <v>295</v>
      </c>
      <c r="E3" s="140">
        <v>44.5</v>
      </c>
      <c r="F3" s="140">
        <v>36</v>
      </c>
      <c r="G3" s="140">
        <v>8.19</v>
      </c>
      <c r="H3" s="142">
        <v>20</v>
      </c>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row>
    <row r="4" spans="1:68" s="141" customFormat="1">
      <c r="A4" s="143" t="s">
        <v>75</v>
      </c>
      <c r="B4" s="137" t="s">
        <v>84</v>
      </c>
      <c r="C4" s="144">
        <v>-3.3999999999999998E-3</v>
      </c>
      <c r="D4" s="142">
        <v>310</v>
      </c>
      <c r="E4" s="142">
        <v>44.9</v>
      </c>
      <c r="F4" s="142">
        <v>36.4</v>
      </c>
      <c r="G4" s="142">
        <v>8.52</v>
      </c>
      <c r="H4" s="142">
        <v>20</v>
      </c>
      <c r="I4" s="120"/>
      <c r="J4" s="127" t="s">
        <v>79</v>
      </c>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row>
    <row r="5" spans="1:68" s="141" customFormat="1">
      <c r="A5" s="145" t="s">
        <v>76</v>
      </c>
      <c r="B5" s="132" t="s">
        <v>67</v>
      </c>
      <c r="C5" s="146">
        <v>-3.3999999999999998E-3</v>
      </c>
      <c r="D5" s="147">
        <v>305</v>
      </c>
      <c r="E5" s="147">
        <v>45.12</v>
      </c>
      <c r="F5" s="147">
        <v>37.18</v>
      </c>
      <c r="G5" s="147">
        <v>8.2100000000000009</v>
      </c>
      <c r="H5" s="147">
        <v>20</v>
      </c>
      <c r="I5" s="120"/>
      <c r="J5" s="120" t="s">
        <v>80</v>
      </c>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row>
    <row r="6" spans="1:68" s="141" customFormat="1">
      <c r="A6" s="143" t="s">
        <v>73</v>
      </c>
      <c r="B6" s="137" t="s">
        <v>85</v>
      </c>
      <c r="C6" s="144">
        <v>-3.2000000000000002E-3</v>
      </c>
      <c r="D6" s="142">
        <v>305</v>
      </c>
      <c r="E6" s="142">
        <v>45.1</v>
      </c>
      <c r="F6" s="142">
        <v>36.65</v>
      </c>
      <c r="G6" s="142">
        <v>8.32</v>
      </c>
      <c r="H6" s="142">
        <v>20</v>
      </c>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row>
    <row r="7" spans="1:68" s="148" customFormat="1">
      <c r="A7" s="137" t="s">
        <v>102</v>
      </c>
      <c r="B7" s="138" t="s">
        <v>103</v>
      </c>
      <c r="C7" s="139">
        <v>-3.3400000000000001E-3</v>
      </c>
      <c r="D7" s="140">
        <v>300</v>
      </c>
      <c r="E7" s="140">
        <v>45.4</v>
      </c>
      <c r="F7" s="140">
        <v>37.4</v>
      </c>
      <c r="G7" s="140">
        <v>8</v>
      </c>
      <c r="H7" s="142">
        <v>20</v>
      </c>
      <c r="I7" s="120"/>
      <c r="J7" s="120"/>
      <c r="K7" s="120"/>
      <c r="L7" s="12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row>
    <row r="8" spans="1:68" s="148" customFormat="1">
      <c r="A8" s="143" t="s">
        <v>71</v>
      </c>
      <c r="B8" s="137" t="s">
        <v>86</v>
      </c>
      <c r="C8" s="144">
        <v>-2.8999999999999998E-3</v>
      </c>
      <c r="D8" s="142">
        <v>305</v>
      </c>
      <c r="E8" s="142">
        <v>40</v>
      </c>
      <c r="F8" s="142">
        <v>32.1</v>
      </c>
      <c r="G8" s="142">
        <v>9.52</v>
      </c>
      <c r="H8" s="142">
        <v>20</v>
      </c>
      <c r="I8" s="120"/>
      <c r="J8" s="120"/>
      <c r="K8" s="120"/>
      <c r="L8" s="12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row>
    <row r="9" spans="1:68" s="141" customFormat="1">
      <c r="A9" s="137" t="s">
        <v>96</v>
      </c>
      <c r="B9" s="138" t="s">
        <v>97</v>
      </c>
      <c r="C9" s="139">
        <v>-3.0000000000000001E-3</v>
      </c>
      <c r="D9" s="140">
        <v>270</v>
      </c>
      <c r="E9" s="140">
        <v>39.200000000000003</v>
      </c>
      <c r="F9" s="140">
        <v>30.9</v>
      </c>
      <c r="G9" s="140">
        <v>8.81</v>
      </c>
      <c r="H9" s="142">
        <v>20</v>
      </c>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row>
    <row r="10" spans="1:68" s="141" customFormat="1">
      <c r="A10" s="143" t="s">
        <v>69</v>
      </c>
      <c r="B10" s="137" t="s">
        <v>87</v>
      </c>
      <c r="C10" s="144">
        <v>-2.3999999999999998E-3</v>
      </c>
      <c r="D10" s="142">
        <v>150</v>
      </c>
      <c r="E10" s="142">
        <v>80.8</v>
      </c>
      <c r="F10" s="142">
        <v>62.7</v>
      </c>
      <c r="G10" s="142">
        <v>2.39</v>
      </c>
      <c r="H10" s="142">
        <v>20</v>
      </c>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row>
    <row r="11" spans="1:68" s="141" customFormat="1">
      <c r="A11" s="143" t="s">
        <v>81</v>
      </c>
      <c r="B11" s="137" t="s">
        <v>82</v>
      </c>
      <c r="C11" s="144">
        <v>-3.3500000000000001E-3</v>
      </c>
      <c r="D11" s="142">
        <v>275</v>
      </c>
      <c r="E11" s="142">
        <v>38.6</v>
      </c>
      <c r="F11" s="142">
        <v>31.5</v>
      </c>
      <c r="G11" s="142">
        <v>8.74</v>
      </c>
      <c r="H11" s="142">
        <v>20</v>
      </c>
      <c r="I11" s="130"/>
      <c r="J11" s="130"/>
      <c r="K11" s="130"/>
      <c r="L11" s="130"/>
      <c r="M11" s="120"/>
      <c r="N11" s="120"/>
      <c r="O11" s="136"/>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row>
    <row r="12" spans="1:68" s="141" customFormat="1">
      <c r="A12" s="143" t="s">
        <v>70</v>
      </c>
      <c r="B12" s="137" t="s">
        <v>83</v>
      </c>
      <c r="C12" s="144">
        <v>-3.3500000000000001E-3</v>
      </c>
      <c r="D12" s="142">
        <v>325</v>
      </c>
      <c r="E12" s="142">
        <v>46.4</v>
      </c>
      <c r="F12" s="142">
        <v>37.1</v>
      </c>
      <c r="G12" s="142">
        <v>8.76</v>
      </c>
      <c r="H12" s="142">
        <v>20</v>
      </c>
      <c r="I12" s="130"/>
      <c r="J12" s="130"/>
      <c r="K12" s="130"/>
      <c r="L12" s="130"/>
      <c r="M12" s="120"/>
      <c r="N12" s="120"/>
      <c r="O12" s="136"/>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row>
    <row r="13" spans="1:68" s="141" customFormat="1">
      <c r="A13" s="143" t="s">
        <v>68</v>
      </c>
      <c r="B13" s="149" t="s">
        <v>88</v>
      </c>
      <c r="C13" s="144">
        <v>-3.3999999999999998E-3</v>
      </c>
      <c r="D13" s="142">
        <v>330</v>
      </c>
      <c r="E13" s="142">
        <v>46.5</v>
      </c>
      <c r="F13" s="142">
        <v>37.5</v>
      </c>
      <c r="G13" s="142">
        <v>8.8000000000000007</v>
      </c>
      <c r="H13" s="142">
        <v>20</v>
      </c>
      <c r="I13" s="120"/>
      <c r="J13" s="120"/>
      <c r="K13" s="120"/>
      <c r="L13" s="120"/>
      <c r="M13" s="120"/>
      <c r="N13" s="120"/>
      <c r="O13" s="136"/>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row>
    <row r="14" spans="1:68" s="141" customFormat="1">
      <c r="A14" s="143" t="s">
        <v>72</v>
      </c>
      <c r="B14" s="150" t="s">
        <v>89</v>
      </c>
      <c r="C14" s="144">
        <v>-3.2000000000000002E-3</v>
      </c>
      <c r="D14" s="142">
        <v>327</v>
      </c>
      <c r="E14" s="142">
        <v>64.900000000000006</v>
      </c>
      <c r="F14" s="142">
        <v>54.7</v>
      </c>
      <c r="G14" s="142">
        <v>5.98</v>
      </c>
      <c r="H14" s="142">
        <v>20</v>
      </c>
      <c r="I14" s="130"/>
      <c r="J14" s="130"/>
      <c r="K14" s="130"/>
      <c r="L14" s="130"/>
      <c r="M14" s="120"/>
      <c r="N14" s="120"/>
      <c r="O14" s="136"/>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row>
    <row r="15" spans="1:68" s="148" customFormat="1">
      <c r="A15" s="143" t="s">
        <v>35</v>
      </c>
      <c r="B15" s="137"/>
      <c r="C15" s="144">
        <v>-3.2000000000000002E-3</v>
      </c>
      <c r="D15" s="142">
        <v>345</v>
      </c>
      <c r="E15" s="142">
        <v>68.2</v>
      </c>
      <c r="F15" s="142">
        <v>57.3</v>
      </c>
      <c r="G15" s="142">
        <v>6.02</v>
      </c>
      <c r="H15" s="142">
        <v>20</v>
      </c>
      <c r="I15" s="130"/>
      <c r="J15" s="130"/>
      <c r="K15" s="130"/>
      <c r="L15" s="130"/>
      <c r="M15" s="120"/>
      <c r="N15" s="120"/>
      <c r="O15" s="136"/>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row>
    <row r="16" spans="1:68" s="141" customFormat="1">
      <c r="A16" s="138" t="s">
        <v>106</v>
      </c>
      <c r="B16" s="138" t="s">
        <v>107</v>
      </c>
      <c r="C16" s="139">
        <v>-2.7000000000000001E-3</v>
      </c>
      <c r="D16" s="140">
        <v>360</v>
      </c>
      <c r="E16" s="140">
        <v>52.2</v>
      </c>
      <c r="F16" s="140">
        <v>42.4</v>
      </c>
      <c r="G16" s="140">
        <v>8.5</v>
      </c>
      <c r="H16" s="140">
        <v>20</v>
      </c>
      <c r="I16" s="120"/>
      <c r="J16" s="120"/>
      <c r="K16" s="120"/>
      <c r="L16" s="120"/>
      <c r="M16" s="120"/>
      <c r="N16" s="120"/>
      <c r="O16" s="136"/>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row>
    <row r="17" spans="1:68" s="141" customFormat="1">
      <c r="A17" s="138" t="s">
        <v>108</v>
      </c>
      <c r="B17" s="138" t="s">
        <v>109</v>
      </c>
      <c r="C17" s="139">
        <v>-2.8E-3</v>
      </c>
      <c r="D17" s="140">
        <v>370</v>
      </c>
      <c r="E17" s="140">
        <v>54.7</v>
      </c>
      <c r="F17" s="140">
        <v>42.5</v>
      </c>
      <c r="G17" s="140">
        <v>8.6999999999999993</v>
      </c>
      <c r="H17" s="140">
        <v>20</v>
      </c>
      <c r="I17" s="120"/>
      <c r="J17" s="120"/>
      <c r="K17" s="120"/>
      <c r="L17" s="120"/>
      <c r="M17" s="120"/>
      <c r="N17" s="120"/>
      <c r="O17" s="136"/>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row>
    <row r="18" spans="1:68" s="141" customFormat="1">
      <c r="A18" s="138" t="s">
        <v>90</v>
      </c>
      <c r="B18" s="138" t="s">
        <v>91</v>
      </c>
      <c r="C18" s="139">
        <v>-3.5000000000000001E-3</v>
      </c>
      <c r="D18" s="140">
        <v>240</v>
      </c>
      <c r="E18" s="140">
        <v>37.200000000000003</v>
      </c>
      <c r="F18" s="140">
        <v>30.4</v>
      </c>
      <c r="G18" s="140">
        <v>7.89</v>
      </c>
      <c r="H18" s="142">
        <v>20</v>
      </c>
      <c r="I18" s="120"/>
      <c r="J18" s="120"/>
      <c r="K18" s="120"/>
      <c r="L18" s="120"/>
      <c r="M18" s="120"/>
      <c r="N18" s="120"/>
      <c r="O18" s="136"/>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row>
    <row r="19" spans="1:68" s="141" customFormat="1">
      <c r="A19" s="137" t="s">
        <v>94</v>
      </c>
      <c r="B19" s="138" t="s">
        <v>95</v>
      </c>
      <c r="C19" s="139">
        <v>-3.2000000000000002E-3</v>
      </c>
      <c r="D19" s="140">
        <v>250</v>
      </c>
      <c r="E19" s="140">
        <v>37.6</v>
      </c>
      <c r="F19" s="140">
        <v>30.3</v>
      </c>
      <c r="G19" s="140">
        <v>8.26</v>
      </c>
      <c r="H19" s="142">
        <v>20</v>
      </c>
      <c r="I19" s="120"/>
      <c r="J19" s="120"/>
      <c r="K19" s="120"/>
      <c r="L19" s="120"/>
      <c r="M19" s="130"/>
      <c r="N19" s="130"/>
      <c r="O19" s="136"/>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row>
    <row r="20" spans="1:68" s="141" customFormat="1">
      <c r="A20" s="137" t="s">
        <v>92</v>
      </c>
      <c r="B20" s="138" t="s">
        <v>93</v>
      </c>
      <c r="C20" s="139">
        <v>-3.3E-3</v>
      </c>
      <c r="D20" s="140">
        <v>245</v>
      </c>
      <c r="E20" s="140">
        <v>37.799999999999997</v>
      </c>
      <c r="F20" s="140">
        <v>30.2</v>
      </c>
      <c r="G20" s="140">
        <v>8.11</v>
      </c>
      <c r="H20" s="142">
        <v>20</v>
      </c>
      <c r="I20" s="120"/>
      <c r="J20" s="120"/>
      <c r="K20" s="120"/>
      <c r="L20" s="120"/>
      <c r="M20" s="130"/>
      <c r="N20" s="130"/>
      <c r="O20" s="136"/>
      <c r="P20" s="130"/>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row>
    <row r="21" spans="1:68" s="141" customFormat="1">
      <c r="A21" s="137" t="s">
        <v>100</v>
      </c>
      <c r="B21" s="138" t="s">
        <v>101</v>
      </c>
      <c r="C21" s="139">
        <v>-3.3E-3</v>
      </c>
      <c r="D21" s="140">
        <v>295</v>
      </c>
      <c r="E21" s="140">
        <v>45.4</v>
      </c>
      <c r="F21" s="140">
        <v>36.299999999999997</v>
      </c>
      <c r="G21" s="140">
        <v>8.1199999999999992</v>
      </c>
      <c r="H21" s="142">
        <v>20</v>
      </c>
      <c r="I21" s="120"/>
      <c r="J21" s="120"/>
      <c r="K21" s="120"/>
      <c r="L21" s="120"/>
      <c r="M21" s="120"/>
      <c r="N21" s="120"/>
      <c r="O21" s="136"/>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row>
    <row r="22" spans="1:68" s="141" customFormat="1">
      <c r="B22" s="138"/>
      <c r="C22" s="140"/>
      <c r="D22" s="140"/>
      <c r="E22" s="140"/>
      <c r="F22" s="140"/>
      <c r="G22" s="140"/>
      <c r="I22" s="120"/>
      <c r="J22" s="120"/>
      <c r="K22" s="120"/>
      <c r="L22" s="120"/>
      <c r="M22" s="120"/>
      <c r="N22" s="120"/>
      <c r="O22" s="136"/>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row>
    <row r="23" spans="1:68" s="141" customFormat="1">
      <c r="B23" s="138"/>
      <c r="C23" s="140"/>
      <c r="D23" s="140"/>
      <c r="E23" s="140"/>
      <c r="F23" s="140"/>
      <c r="G23" s="140"/>
      <c r="I23" s="120"/>
      <c r="J23" s="120"/>
      <c r="K23" s="120"/>
      <c r="L23" s="120"/>
      <c r="M23" s="130"/>
      <c r="N23" s="130"/>
      <c r="O23" s="136"/>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row>
    <row r="24" spans="1:68" s="141" customFormat="1">
      <c r="B24" s="138"/>
      <c r="C24" s="140"/>
      <c r="D24" s="140"/>
      <c r="E24" s="140"/>
      <c r="F24" s="140"/>
      <c r="G24" s="140"/>
      <c r="I24" s="120"/>
      <c r="J24" s="120"/>
      <c r="K24" s="120"/>
      <c r="L24" s="120"/>
      <c r="M24" s="120"/>
      <c r="N24" s="120"/>
      <c r="O24" s="136"/>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row>
    <row r="25" spans="1:68" s="141" customFormat="1">
      <c r="A25" s="140"/>
      <c r="B25" s="138"/>
      <c r="C25" s="140"/>
      <c r="D25" s="140"/>
      <c r="E25" s="140"/>
      <c r="F25" s="140"/>
      <c r="I25" s="120"/>
      <c r="J25" s="120"/>
      <c r="K25" s="120"/>
      <c r="L25" s="120"/>
      <c r="M25" s="120"/>
      <c r="N25" s="120"/>
      <c r="O25" s="136"/>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row>
  </sheetData>
  <sortState ref="A2:L35">
    <sortCondition ref="A2:A35"/>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Dropdown Master</vt:lpstr>
      <vt:lpstr>Your Module Table</vt:lpstr>
    </vt:vector>
  </TitlesOfParts>
  <Company>HiQ Solar, Inc.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HiQ Solar String Sizing Spreadsheet</dc:title>
  <dc:creator>Guy Foster</dc:creator>
  <dc:description>Use at own risk, no responsibility for errors, omissions, etc.</dc:description>
  <cp:lastModifiedBy>Guy Foster</cp:lastModifiedBy>
  <cp:lastPrinted>2014-12-06T00:50:08Z</cp:lastPrinted>
  <dcterms:created xsi:type="dcterms:W3CDTF">2014-12-02T18:10:42Z</dcterms:created>
  <dcterms:modified xsi:type="dcterms:W3CDTF">2015-07-01T22:03:52Z</dcterms:modified>
</cp:coreProperties>
</file>