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CFC0E580-07E8-4382-9E74-BDB93923E587}" xr6:coauthVersionLast="45" xr6:coauthVersionMax="45" xr10:uidLastSave="{00000000-0000-0000-0000-000000000000}"/>
  <bookViews>
    <workbookView xWindow="-108" yWindow="-108" windowWidth="23256" windowHeight="12576" xr2:uid="{600C55FE-BFEE-468A-9158-E73ABBDDD166}"/>
  </bookViews>
  <sheets>
    <sheet name="Villagers" sheetId="1" r:id="rId1"/>
  </sheets>
  <definedNames>
    <definedName name="Z_31112A93_C99A_4A83_A134_672F2BF4BB65_.wvu.FilterData" localSheetId="0" hidden="1">Villagers!$A$1:$T$392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</calcChain>
</file>

<file path=xl/sharedStrings.xml><?xml version="1.0" encoding="utf-8"?>
<sst xmlns="http://schemas.openxmlformats.org/spreadsheetml/2006/main" count="7058" uniqueCount="3165">
  <si>
    <t>2F5tipHqgmWvWXTLC</t>
  </si>
  <si>
    <t>ocp02</t>
  </si>
  <si>
    <t>log bench;cotton-candy stall;outdoor generator;party garland;party garland;cooler box;party garland;outdoor table;stall;portable radio;stand mixer;cutting board;steamer-basket set;cardboard box;cardboard box</t>
  </si>
  <si>
    <t>4042;4412;7526;4077;4077;3064;4077;3946;3617;3697;4019;3618;3344;3672;3672</t>
  </si>
  <si>
    <t>backyard lawn</t>
  </si>
  <si>
    <t>chain-link fence</t>
  </si>
  <si>
    <t>Yellow</t>
  </si>
  <si>
    <t>Blue</t>
  </si>
  <si>
    <t>Cute</t>
  </si>
  <si>
    <t>Simple</t>
  </si>
  <si>
    <t>Spring Blossoms</t>
  </si>
  <si>
    <t>bloop</t>
  </si>
  <si>
    <t>3/8</t>
  </si>
  <si>
    <t>Nature</t>
  </si>
  <si>
    <t>Lazy</t>
  </si>
  <si>
    <t>Male</t>
  </si>
  <si>
    <t>Octopus</t>
  </si>
  <si>
    <t>Zucker</t>
  </si>
  <si>
    <t>LodBWtdMRZbjFNga9</t>
  </si>
  <si>
    <t>der02</t>
  </si>
  <si>
    <t>grand piano;billiard table;monstera;rattan armchair;rattan armchair;antique console table;phonograph;hanging terrarium;rattan end table;glass holder with candle;piano bench</t>
  </si>
  <si>
    <t>1875;863;4129;4053;4053;3951;794;3775;4046;4230;3681</t>
  </si>
  <si>
    <t>monochromatic tile flooring</t>
  </si>
  <si>
    <t>cityscape wall</t>
  </si>
  <si>
    <t>Gray</t>
  </si>
  <si>
    <t>Purple</t>
  </si>
  <si>
    <t>Gorgeous</t>
  </si>
  <si>
    <t>Cool</t>
  </si>
  <si>
    <t>K.K. Swing</t>
  </si>
  <si>
    <t>pronk</t>
  </si>
  <si>
    <t>6/7</t>
  </si>
  <si>
    <t>Music</t>
  </si>
  <si>
    <t>Smug</t>
  </si>
  <si>
    <t>Deer</t>
  </si>
  <si>
    <t>Zell</t>
  </si>
  <si>
    <t>QDcxk3dCNT6yeD9hk</t>
  </si>
  <si>
    <t>kal00</t>
  </si>
  <si>
    <t>antique bed;antique vanity;double sofa;imperial low table;antique console table;phonograph;pendulum clock;antique wardrobe;antique mini table;incense burner</t>
  </si>
  <si>
    <t>3957;3955;2554;3974;3951;794;4106;3959;3958;997</t>
  </si>
  <si>
    <t>simple purple flooring</t>
  </si>
  <si>
    <t>beige art-deco wall</t>
  </si>
  <si>
    <t>Orange</t>
  </si>
  <si>
    <t>Elegant</t>
  </si>
  <si>
    <t>Soulful K.K.</t>
  </si>
  <si>
    <t>tsk tsk</t>
  </si>
  <si>
    <t>7/20</t>
  </si>
  <si>
    <t>Fashion</t>
  </si>
  <si>
    <t>Snooty</t>
  </si>
  <si>
    <t>Female</t>
  </si>
  <si>
    <t>Koala</t>
  </si>
  <si>
    <t>Yuka</t>
  </si>
  <si>
    <t>RbF2wcn6jRxtgLDRd</t>
  </si>
  <si>
    <t>wol02</t>
  </si>
  <si>
    <t>wood-burning stove;brown wooden-deck rug;brown wooden-deck rug;ironwood clock;double-door refrigerator;ironwood kitchenette;ironwood dresser;portable record player;ironwood bed;iron wall rack;ironwood cupboard;pennant;microwave;ironwood low table;pop-up toaster;ironwood chair;tissue box;protein shaker bottle</t>
  </si>
  <si>
    <t>4117;7323;7323;3275;4109;3270;3196;4338;3200;3562;3271;3818;1043;3194;3282;3193;4114;7800</t>
  </si>
  <si>
    <t>stripe flooring</t>
  </si>
  <si>
    <t>dark wooden-mosaic wall</t>
  </si>
  <si>
    <t>Green</t>
  </si>
  <si>
    <t>Black</t>
  </si>
  <si>
    <t>Active</t>
  </si>
  <si>
    <t>K.K. D&amp;B</t>
  </si>
  <si>
    <t>snarrrl</t>
  </si>
  <si>
    <t>11/25</t>
  </si>
  <si>
    <t>Education</t>
  </si>
  <si>
    <t>Cranky</t>
  </si>
  <si>
    <t>Wolf</t>
  </si>
  <si>
    <t>Wolfgang</t>
  </si>
  <si>
    <t>b4HwfyvThyipScSAv</t>
  </si>
  <si>
    <t>hrs05</t>
  </si>
  <si>
    <t>iron garden chair;iron garden chair;firewood;cute music player;garden bench;hammock;iron garden table;tea set;garden faucet;swinging bench;brick oven</t>
  </si>
  <si>
    <t>1626;1626;5970;4003;3509;1620;1627;3467;1631;1170;1157</t>
  </si>
  <si>
    <t>backyard-fence wall</t>
  </si>
  <si>
    <t>White</t>
  </si>
  <si>
    <t>K.K. Country</t>
  </si>
  <si>
    <t>hay-OK</t>
  </si>
  <si>
    <t>1/31</t>
  </si>
  <si>
    <t>Peppy</t>
  </si>
  <si>
    <t>Horse</t>
  </si>
  <si>
    <t>Winnie</t>
  </si>
  <si>
    <t>HT58xc2w7ootdCRWb</t>
  </si>
  <si>
    <t>shp07</t>
  </si>
  <si>
    <t>wooden stool;old sewing machine;cuckoo clock;imperial low table;antique bed;monstera;music stand;sturdy sewing box;sewing project;cello;antique console table;fireplace;fragrance sticks;tree's bounty lamp</t>
  </si>
  <si>
    <t>3449;1127;915;3974;3957;4129;1058;3442;3443;1449;3951;742;10244;6078</t>
  </si>
  <si>
    <t>arabesque flooring</t>
  </si>
  <si>
    <t>arched-window wall</t>
  </si>
  <si>
    <t>Pink</t>
  </si>
  <si>
    <t>K.K. Soul</t>
  </si>
  <si>
    <t>bo peep</t>
  </si>
  <si>
    <t>11/26</t>
  </si>
  <si>
    <t>Sheep</t>
  </si>
  <si>
    <t>Willow</t>
  </si>
  <si>
    <t>KbixDxCFpoWTimarv</t>
  </si>
  <si>
    <t>wol03</t>
  </si>
  <si>
    <t>rose bed;wooden full-length mirror;wooden-blockstool;hi-fi stereo;iron hanger stand;rattan end table;wall-mounted TV (50 in.);ring;fireplace;monochromatic dotted rug;fragrance sticks;rattan wardrobe;retro radiator</t>
  </si>
  <si>
    <t>7235;7137;5543;790;3561;4046;3428;1889;742;7349;10244;4049;4028</t>
  </si>
  <si>
    <t>blue-paint flooring</t>
  </si>
  <si>
    <t>blue intricate wall</t>
  </si>
  <si>
    <t>Light blue</t>
  </si>
  <si>
    <t>snappy</t>
  </si>
  <si>
    <t>9/17</t>
  </si>
  <si>
    <t>Whitney</t>
  </si>
  <si>
    <t>YyW9WdsWe6EgMF4Mq</t>
  </si>
  <si>
    <t>shp09</t>
  </si>
  <si>
    <t>refrigerator;cushion;magazine;round space heater;wooden end table;snowflake rug;retro radiator;old-fashioned alarm clock;gas range;wooden full-length mirror;wooden double bed;simple kettle;wooden chest;snow globe;cute music player;wooden low table;tea set</t>
  </si>
  <si>
    <t>2713;1792;3586;2771;3438;7346;4028;4111;3251;7137;7132;1845;2560;1145;4003;7134;3467</t>
  </si>
  <si>
    <t>simple white flooring</t>
  </si>
  <si>
    <t>snowflake wall</t>
  </si>
  <si>
    <t>Red</t>
  </si>
  <si>
    <t>Space K.K.</t>
  </si>
  <si>
    <t>lambkins</t>
  </si>
  <si>
    <t>8/15</t>
  </si>
  <si>
    <t>Wendy</t>
  </si>
  <si>
    <t>QrbKSTR4H9tFKBofW</t>
  </si>
  <si>
    <t>duk11</t>
  </si>
  <si>
    <t>grand piano;piano bench;marimba;synthesizer;drum set;acoustic guitar;alto saxophone;electric bass;record box;pro tape recorder;autograph cards</t>
  </si>
  <si>
    <t>1875;3681;4121;1171;1803;383;846;1804;8096;3822;1899</t>
  </si>
  <si>
    <t>cork flooring</t>
  </si>
  <si>
    <t>black perforated-board wall</t>
  </si>
  <si>
    <t>K.K. Fusion</t>
  </si>
  <si>
    <t>quaa</t>
  </si>
  <si>
    <t>6/30</t>
  </si>
  <si>
    <t>Duck</t>
  </si>
  <si>
    <t>Weber</t>
  </si>
  <si>
    <t>HCbj4RPsBexGWd2Sy</t>
  </si>
  <si>
    <t>flg05</t>
  </si>
  <si>
    <t>clay furnace;kotatsu;futon;pile of zen cushions;floor seat;bamboo candleholder;brown wooden-deck rug;brown wooden-deck rug;ventilation fan;bamboo basket;pendulum clock;cardboard box;paper lantern;tape deck</t>
  </si>
  <si>
    <t>717;1849;3230;7048;3622;3554;7323;7323;957;3658;4106;3672;725;787</t>
  </si>
  <si>
    <t>rush tatami</t>
  </si>
  <si>
    <t>dirt-clod wall</t>
  </si>
  <si>
    <t>Steep Hill</t>
  </si>
  <si>
    <t>grr-ribbit</t>
  </si>
  <si>
    <t>8/21</t>
  </si>
  <si>
    <t>Frog</t>
  </si>
  <si>
    <t>Wart Jr.</t>
  </si>
  <si>
    <t>wN36ADi7MxiLNJ3Eu</t>
  </si>
  <si>
    <t>kgr08</t>
  </si>
  <si>
    <t>raccoon figurine;bonsai shelf;pond stone;green-leaf pile;bamboo speaker;deer scare;bamboo bench;simple well</t>
  </si>
  <si>
    <t>7452;3580;7393;4269;10743;677;710;2754</t>
  </si>
  <si>
    <t>mossy-garden flooring</t>
  </si>
  <si>
    <t>bamboo-grove wall</t>
  </si>
  <si>
    <t>K.K. Lament</t>
  </si>
  <si>
    <t>pockets</t>
  </si>
  <si>
    <t>4/24</t>
  </si>
  <si>
    <t>Fitness</t>
  </si>
  <si>
    <t>Kangaroo</t>
  </si>
  <si>
    <t>Walt</t>
  </si>
  <si>
    <t>rh6PGwW3Lg6EFcfo6</t>
  </si>
  <si>
    <t>dog06</t>
  </si>
  <si>
    <t>writing desk;writing chair;wooden bookshelf;wooden simple bed;cute music player;Mom's cushion;wooden end table;old-fashioned alarm clock;wooden-blockstool;toy box;wooden chest;writing poster;globe</t>
  </si>
  <si>
    <t>3701;3702;4125;2605;4003;7144;3438;4111;5543;3623;2560;3584;1411</t>
  </si>
  <si>
    <t>colorful tile flooring</t>
  </si>
  <si>
    <t>yellow playroom wall</t>
  </si>
  <si>
    <t>Two Days Ago</t>
  </si>
  <si>
    <t>wuh</t>
  </si>
  <si>
    <t>6/10</t>
  </si>
  <si>
    <t>Play</t>
  </si>
  <si>
    <t>Dog</t>
  </si>
  <si>
    <t>Walker</t>
  </si>
  <si>
    <t>cy2hRtipGaiHEBPd8</t>
  </si>
  <si>
    <t>pgn09</t>
  </si>
  <si>
    <t>frozen chair;shell lamp;frozen table;shell fountain;shell partition;sea butterfly;shell speaker;olive flounder;sea bass;tuna;dab;squid;horse mackerel;red snapper</t>
  </si>
  <si>
    <t>3503;3984;3497;3982;3978;2255;5150;2269;2266;2274;2268;2270;2264;2267</t>
  </si>
  <si>
    <t>ice flooring</t>
  </si>
  <si>
    <t>ice wall</t>
  </si>
  <si>
    <t>Stale Cupcakes</t>
  </si>
  <si>
    <t>so it goes</t>
  </si>
  <si>
    <t>10/30</t>
  </si>
  <si>
    <t>Penguin</t>
  </si>
  <si>
    <t>Wade</t>
  </si>
  <si>
    <t>Eskwc34f2x6Qx6ZNT</t>
  </si>
  <si>
    <t>cbr06</t>
  </si>
  <si>
    <t>ironwood DIY workbench;tape deck;camping cot;garbage pail;manhole cover;iron frame;cone;iron frame;drink machine;wall-mounted tool board;cone</t>
  </si>
  <si>
    <t>3943;787;4081;2556;144;2553;146;2553;1802;8417;146</t>
  </si>
  <si>
    <t>ramshackle flooring</t>
  </si>
  <si>
    <t>Colorful</t>
  </si>
  <si>
    <t>Agent K.K.</t>
  </si>
  <si>
    <t>nyet</t>
  </si>
  <si>
    <t>8/2</t>
  </si>
  <si>
    <t>Cub</t>
  </si>
  <si>
    <t>Vladimir</t>
  </si>
  <si>
    <t>tWyG3bE5fwvNNGpWM</t>
  </si>
  <si>
    <t>wol08</t>
  </si>
  <si>
    <t>shower booth;ironwood kitchenette;imperial partition;rattan bed;rattan armchair;wall-mounted TV (20 in.);magnetic knife rack;rattan end table;portable record player;rattan low table;pot rack;nail-art set;antique console table;accessories stand;desk mirror;floral swag</t>
  </si>
  <si>
    <t>4015;3270;3971;4052;4053;3986;4118;4046;4338;4054;928;4076;3951;3948;1868;4027</t>
  </si>
  <si>
    <t>dark wood-pattern flooring</t>
  </si>
  <si>
    <t>white-brick wall</t>
  </si>
  <si>
    <t>K.K. Cruisin'</t>
  </si>
  <si>
    <t>piffle</t>
  </si>
  <si>
    <t>1/26</t>
  </si>
  <si>
    <t>Vivian</t>
  </si>
  <si>
    <t>z7N6aubfytXa7Z4Me</t>
  </si>
  <si>
    <t>gor07</t>
  </si>
  <si>
    <t>rose bed;whirlpool bath;cherry-blossom branches;double sofa;rattan low table;fragrance sticks;shower set;bathroom towel rack;antique console table;portable record player;floral swag</t>
  </si>
  <si>
    <t>7235;1840;6031;2554;4054;10244;4017;4030;3951;4338;4027</t>
  </si>
  <si>
    <t>lobby flooring</t>
  </si>
  <si>
    <t>black botanical-tile wall</t>
  </si>
  <si>
    <t>K.K. Bazaar</t>
  </si>
  <si>
    <t>sweetie</t>
  </si>
  <si>
    <t>9/1</t>
  </si>
  <si>
    <t>Gorilla</t>
  </si>
  <si>
    <t>Violet</t>
  </si>
  <si>
    <t>R5zfwZxyxaa6gue4d</t>
  </si>
  <si>
    <t>hrs01</t>
  </si>
  <si>
    <t>hay bed;champion's pennant;springy ride-on;springy ride-on;springy ride-on;springy ride-on;springy ride-on;party garland;party garland;party garland;party garland;party garland;party garland;party garland;party garland;springy ride-on;party garland;party garland;springy ride-on;party garland;party garland</t>
  </si>
  <si>
    <t>3675;7264;4379;4379;4379;4379;4379;4077;4077;4077;4077;4077;4077;4077;4077;4379;4077;4077;4379;4077;4077</t>
  </si>
  <si>
    <t>racetrack flooring</t>
  </si>
  <si>
    <t>stadium wall</t>
  </si>
  <si>
    <t>K.K. Adventure</t>
  </si>
  <si>
    <t>sugar cube</t>
  </si>
  <si>
    <t>7/11</t>
  </si>
  <si>
    <t>Victoria</t>
  </si>
  <si>
    <t>9ouwtyzDNP65WJv77</t>
  </si>
  <si>
    <t>bul08</t>
  </si>
  <si>
    <t>jukebox;barrel;log round table;wooden stool;wooden stool;open-frame kitchen;freezer;barrel;party garland;party garland;party garland;party garland;party garland;party garland;party garland;party garland;party garland;party garland;party garland;party garland;protein shaker bottle</t>
  </si>
  <si>
    <t>791;1266;4043;3449;3449;3615;4135;1266;4077;4077;4077;4077;4077;4077;4077;4077;4077;4077;4077;4077;7800</t>
  </si>
  <si>
    <t>ship deck</t>
  </si>
  <si>
    <t>sea view</t>
  </si>
  <si>
    <t>K.K. March</t>
  </si>
  <si>
    <t>cud</t>
  </si>
  <si>
    <t>12/29</t>
  </si>
  <si>
    <t>Bull</t>
  </si>
  <si>
    <t>Vic</t>
  </si>
  <si>
    <t>pkzxW9Pmtd39TMdDH</t>
  </si>
  <si>
    <t>shp00</t>
  </si>
  <si>
    <t>old-fashioned washtub;utility sink;wall clock;deluxe washer;rattan towel basket;bathroom towel rack;diner counter table;menu chalkboard;air conditioner;rattan end table;automatic washer;portable record player;ironing board;pants press;diner counter table;sewing project;sewing machine</t>
  </si>
  <si>
    <t>4393;4026;1744;1227;4048;4030;4139;1866;929;4046;2740;4338;7531;4023;4139;3443;1128</t>
  </si>
  <si>
    <t>floral mosaic-tile flooring</t>
  </si>
  <si>
    <t>white subway-tile wall</t>
  </si>
  <si>
    <t>Forest Life</t>
  </si>
  <si>
    <t>baaaffo</t>
  </si>
  <si>
    <t>4/16</t>
  </si>
  <si>
    <t>Normal</t>
  </si>
  <si>
    <t>Vesta</t>
  </si>
  <si>
    <t>PkAYXk745ZHBE69a9</t>
  </si>
  <si>
    <t>goa06</t>
  </si>
  <si>
    <t>grand piano;piano bench;antique vanity;music stand;fancy violin;double sofa;antique mini table;antique console table;phonograph;metronome</t>
  </si>
  <si>
    <t>1875;3681;3955;1058;2772;2554;3958;3951;794;1042</t>
  </si>
  <si>
    <t>light parquet flooring</t>
  </si>
  <si>
    <t>classic-library wall</t>
  </si>
  <si>
    <t>Mr. K.K.</t>
  </si>
  <si>
    <t>blih</t>
  </si>
  <si>
    <t>1/14</t>
  </si>
  <si>
    <t>Goat</t>
  </si>
  <si>
    <t>Velma</t>
  </si>
  <si>
    <t>zodRh39TrqXPbGW49</t>
  </si>
  <si>
    <t>bea08</t>
  </si>
  <si>
    <t>deluxe washer;yucca;ironwood kitchenette;wooden end table;wooden double bed;natural garden table;natural garden chair;ironwood DIY workbench;refrigerator;cute music player;hanging terrarium</t>
  </si>
  <si>
    <t>1227;4132;3270;3438;7132;3396;2586;3943;2713;4003;3775</t>
  </si>
  <si>
    <t>green honeycomb tile</t>
  </si>
  <si>
    <t>café-curtain wall</t>
  </si>
  <si>
    <t>Café K.K.</t>
  </si>
  <si>
    <t>grooomph</t>
  </si>
  <si>
    <t>1/16</t>
  </si>
  <si>
    <t>Big Sister</t>
  </si>
  <si>
    <t>Bear</t>
  </si>
  <si>
    <t>Ursala</t>
  </si>
  <si>
    <t>Q49mH4FY3BrgFDoyN</t>
  </si>
  <si>
    <t>tig02</t>
  </si>
  <si>
    <t>weight bench;electric kick scooter;diner counter chair;pull-up-bar stand;diner counter table;DIY workbench;bunk bed;tool cart;diner sofa;cute music player;wall-mounted tool board;throwback wall clock</t>
  </si>
  <si>
    <t>1452;7654;4138;7845;4139;1241;8298;7528;4141;4003;8417;4756</t>
  </si>
  <si>
    <t>tiger-print flooring</t>
  </si>
  <si>
    <t>blue-paint wall</t>
  </si>
  <si>
    <t>K.K. Groove</t>
  </si>
  <si>
    <t>grrrRAH</t>
  </si>
  <si>
    <t>8/19</t>
  </si>
  <si>
    <t>Jock</t>
  </si>
  <si>
    <t>Tiger</t>
  </si>
  <si>
    <t>Tybalt</t>
  </si>
  <si>
    <t>P6sD4cQvXFHHvNcz8</t>
  </si>
  <si>
    <t>brd03</t>
  </si>
  <si>
    <t>log garden lounge;long bathtub;rattan vanity;rattan end table;rattan low table;imperial partition;rattan towel basket;portable record player;accessories stand;birdbath;cypress plant;cypress plant</t>
  </si>
  <si>
    <t>4035;4080;4051;4046;4054;3971;4048;4338;3948;331;1829;1829</t>
  </si>
  <si>
    <t>gray argyle-tile flooring</t>
  </si>
  <si>
    <t>white botanical-tile wall</t>
  </si>
  <si>
    <t>Bubblegum K.K.</t>
  </si>
  <si>
    <t>cheepers</t>
  </si>
  <si>
    <t>7/13</t>
  </si>
  <si>
    <t>Bird</t>
  </si>
  <si>
    <t>Twiggy</t>
  </si>
  <si>
    <t>HqboYio5a8bRbKtcL</t>
  </si>
  <si>
    <t>bea07</t>
  </si>
  <si>
    <t>cute DIY table;cute sofa;cute chair;cute bed;air conditioner;cute wall-mounted clock;cute wardrobe;cute floor lamp;cute tea table;deluxe washer;cute music player</t>
  </si>
  <si>
    <t>3995;3998;3999;3624;929;3996;3997;4002;4000;1227;4003</t>
  </si>
  <si>
    <t>red dot flooring</t>
  </si>
  <si>
    <t>pink-striped wall</t>
  </si>
  <si>
    <t>twinkles</t>
  </si>
  <si>
    <t>9/15</t>
  </si>
  <si>
    <t>Tutu</t>
  </si>
  <si>
    <t>96HCsK6H2c7J2ARMa</t>
  </si>
  <si>
    <t>elp09</t>
  </si>
  <si>
    <t>tiki torch;tiki torch;bamboo speaker;Stonehenge;stone stool;stone stool;shanty mat;bamboo drum;stone stool;classic pitcher</t>
  </si>
  <si>
    <t>343;343;10743;7043;3398;3398;7345;4093;3398;4073</t>
  </si>
  <si>
    <t>swamp flooring</t>
  </si>
  <si>
    <t>jungle wall</t>
  </si>
  <si>
    <t>K.K. Safari</t>
  </si>
  <si>
    <t>fuzzers</t>
  </si>
  <si>
    <t>9/7</t>
  </si>
  <si>
    <t>Elephant</t>
  </si>
  <si>
    <t>Tucker</t>
  </si>
  <si>
    <t>3oNZnyk4zv3zJD2m5</t>
  </si>
  <si>
    <t>pig01</t>
  </si>
  <si>
    <t>refrigerator;cute music player;wall-mounted TV (50 in.);floor lamp;wooden double bed;system kitchen;cute sofa;antique table;simple medium orange mat;rice cooker</t>
  </si>
  <si>
    <t>2713;4003;3428;2561;7132;3616;3998;3952;7536;1888</t>
  </si>
  <si>
    <t>brown honeycomb tile</t>
  </si>
  <si>
    <t>mod wall</t>
  </si>
  <si>
    <t>Neapolitan</t>
  </si>
  <si>
    <t>snoutie</t>
  </si>
  <si>
    <t>7/28</t>
  </si>
  <si>
    <t>Pig</t>
  </si>
  <si>
    <t>Truffles</t>
  </si>
  <si>
    <t>2vHKegY3XyX2DBc6G</t>
  </si>
  <si>
    <t>cat15</t>
  </si>
  <si>
    <t>throwback race-car bed;director's chair;throwback race-car bed;throwback race-car bed;breaker;portable radio;DIY workbench;hose reel;tin bucket;tire stack;tool cart;wall-mounted tool board;broom and dustpan;toolbox</t>
  </si>
  <si>
    <t>4759;2020;4759;4759;875;3697;1241;4113;2592;1189;7528;8417;3967;4687</t>
  </si>
  <si>
    <t>paintball flooring</t>
  </si>
  <si>
    <t>shutter wall</t>
  </si>
  <si>
    <t>K.K. Rock</t>
  </si>
  <si>
    <t>me-YOWZA</t>
  </si>
  <si>
    <t>12/10</t>
  </si>
  <si>
    <t>Cat</t>
  </si>
  <si>
    <t>Tom</t>
  </si>
  <si>
    <t>ZWevBdWKRpz7DC7B4</t>
  </si>
  <si>
    <t>cow01</t>
  </si>
  <si>
    <t>piano bench;double sofa;antique bed;deluxe washer;claw-foot tub;bathroom towel rack;floor lamp;bathroom sink;grand piano;wooden chest;portable record player</t>
  </si>
  <si>
    <t>3681;2554;3957;1227;1757;4030;2561;1229;1875;2560;4338</t>
  </si>
  <si>
    <t>stone tile</t>
  </si>
  <si>
    <t>white hallway wall</t>
  </si>
  <si>
    <t>pushy</t>
  </si>
  <si>
    <t>8/25</t>
  </si>
  <si>
    <t>Cow</t>
  </si>
  <si>
    <t>Tipper</t>
  </si>
  <si>
    <t>yafB94xabfKKPPNSp</t>
  </si>
  <si>
    <t>shp10</t>
  </si>
  <si>
    <t>rocking chair;log bed;log chair;wooden low table;log wall-mounted clock;coffee cup;antique wardrobe;log decorative shelves;fireplace;tree's bounty lamp;tree's bounty little tree;traditional balancing toy;tree's bounty mobile;yellow Persian rug</t>
  </si>
  <si>
    <t>1103;4041;4039;7134;4037;918;3959;4036;742;6078;6079;5975;6075;8036</t>
  </si>
  <si>
    <t>dark parquet flooring</t>
  </si>
  <si>
    <t>Brown</t>
  </si>
  <si>
    <t>K.K. Love Song</t>
  </si>
  <si>
    <t>pine nut</t>
  </si>
  <si>
    <t>10/21</t>
  </si>
  <si>
    <t>Timbra</t>
  </si>
  <si>
    <t>yhaDSkcEFYP6urwjN</t>
  </si>
  <si>
    <t>rbt07</t>
  </si>
  <si>
    <t>billiard table;dartboard;dartboard;pinball machine;double sofa;jukebox;diner neon sign;red carpet;diner counter table;pinball machine;wall-mounted TV (50 in.);exit sign;wall-mounted TV (50 in.)</t>
  </si>
  <si>
    <t>863;937;937;1087;2554;791;4143;7348;4139;1087;3428;955;3428</t>
  </si>
  <si>
    <t>red-and-black vinyl flooring</t>
  </si>
  <si>
    <t>black-crown wall</t>
  </si>
  <si>
    <t>K.K. Ragtime</t>
  </si>
  <si>
    <t>bunbun</t>
  </si>
  <si>
    <t>1/9</t>
  </si>
  <si>
    <t>Rabbit</t>
  </si>
  <si>
    <t>Tiffany</t>
  </si>
  <si>
    <t>2SK8tjSB8JvYLgPn9</t>
  </si>
  <si>
    <t>elp10</t>
  </si>
  <si>
    <t>iron garden table;double sofa;menu chalkboard;iron garden chair;ironwood low table;tea set;cuckoo clock;yellow kitchen mat;refrigerator;gas range;lily record player;simple kettle;ironwood kitchenette;cutting board</t>
  </si>
  <si>
    <t>1627;2554;1866;1626;3194;3467;915;8395;2713;3251;7236;1845;3270;3618</t>
  </si>
  <si>
    <t>brown iron-parquet flooring</t>
  </si>
  <si>
    <t>K.K. Bossa</t>
  </si>
  <si>
    <t>teacup</t>
  </si>
  <si>
    <t>11/18</t>
  </si>
  <si>
    <t>Tia</t>
  </si>
  <si>
    <t>99QcysqkrEZ7ycBWs</t>
  </si>
  <si>
    <t>pgn12</t>
  </si>
  <si>
    <t>electric bass;deer decoration;drum set;frozen counter;frozen pillar;frozen-treat set;red carpet;frozen pillar;DJ's turntable;electric guitar;amp;amp</t>
  </si>
  <si>
    <t>1804;3340;1803;3505;3500;4279;7348;3500;941;1645;849;849</t>
  </si>
  <si>
    <t>picante</t>
  </si>
  <si>
    <t>10/6</t>
  </si>
  <si>
    <t>Tex</t>
  </si>
  <si>
    <t>JhB2GSBmZCpaqRGDv</t>
  </si>
  <si>
    <t>bea00</t>
  </si>
  <si>
    <t>log extra-long sofa;DIY workbench;log bed;log dining table;fan palm;log wall-mounted clock;macrame tapestry;log decorative shelves;portable record player</t>
  </si>
  <si>
    <t>4044;1241;4041;4040;1288;4037;4119;4036;4338</t>
  </si>
  <si>
    <t>cabin wall</t>
  </si>
  <si>
    <t>grooof</t>
  </si>
  <si>
    <t>9/26</t>
  </si>
  <si>
    <t>Teddy</t>
  </si>
  <si>
    <t>i3FzxyjfuBzy7Fnv3</t>
  </si>
  <si>
    <t>squ13</t>
  </si>
  <si>
    <t>iron hanger stand;rose bed;upright piano;iron entrance mat;red carpet;velvet stool;wall-mounted TV (50 in.);standard umbrella stand;monstera;antique console table;wooden full-length mirror;rattan low table;portable record player;fragrance sticks</t>
  </si>
  <si>
    <t>3561;7235;1081;7337;7348;8465;3428;3445;4129;3951;7137;4054;4338;10244</t>
  </si>
  <si>
    <t>rosewood flooring</t>
  </si>
  <si>
    <t>stormy-night wall</t>
  </si>
  <si>
    <t>Beige</t>
  </si>
  <si>
    <t>K.K. Synth</t>
  </si>
  <si>
    <t>nice nice</t>
  </si>
  <si>
    <t>11/30</t>
  </si>
  <si>
    <t>Squirrel</t>
  </si>
  <si>
    <t>Tasha</t>
  </si>
  <si>
    <t>tq4TfLyNJx7un4h2m</t>
  </si>
  <si>
    <t>rhn00</t>
  </si>
  <si>
    <t>bonsai shelf;pond stone;stone stool;stone table;portable radio;cypress bathtub;floating-biotope planter</t>
  </si>
  <si>
    <t>3580;7393;3398;3397;3697;7153;4094</t>
  </si>
  <si>
    <t>sandlot</t>
  </si>
  <si>
    <t>kerPOW</t>
  </si>
  <si>
    <t>5/6</t>
  </si>
  <si>
    <t>Rhino</t>
  </si>
  <si>
    <t>Tank</t>
  </si>
  <si>
    <t>eeMEC83wHWmKuHNvh</t>
  </si>
  <si>
    <t>cat05</t>
  </si>
  <si>
    <t>coconut wall planter;juicy-apple TV;palm-tree lamp;pear bed;orange end table;apple chair;cherry speakers;peach chair;pear wardrobe;cardboard box;cardboard box;fruit basket;fruit wreath;peach surprise box;orange end table;infused-water dispenser;orange wall-mounted clock</t>
  </si>
  <si>
    <t>4130;2596;7259;4546;3975;4134;4011;4127;1263;3672;3672;975;4378;4128;3975;4107;3976</t>
  </si>
  <si>
    <t>green retro flooring</t>
  </si>
  <si>
    <t>orange wall</t>
  </si>
  <si>
    <t>I Love You</t>
  </si>
  <si>
    <t>reeeeOWR</t>
  </si>
  <si>
    <t>6/17</t>
  </si>
  <si>
    <t>Tangy</t>
  </si>
  <si>
    <t>vw7ussv29jkjDdnJ7</t>
  </si>
  <si>
    <t>cbr17</t>
  </si>
  <si>
    <t>cute sofa;cute music player;cute bed;cute DIY table;fan palm;wooden full-length mirror;magazine rack;wooden waste bin;wall-mounted TV (50 in.);retro radiator;simple small orange mat;yellow message mat</t>
  </si>
  <si>
    <t>3998;4003;3624;3995;1288;7137;1032;3490;3428;4028;7541;9311</t>
  </si>
  <si>
    <t>giraffe-print flooring</t>
  </si>
  <si>
    <t>yellow intricate wall</t>
  </si>
  <si>
    <t>DJ K.K.</t>
  </si>
  <si>
    <t>ya heard</t>
  </si>
  <si>
    <t>6/23</t>
  </si>
  <si>
    <t>Tammy</t>
  </si>
  <si>
    <t>vYWvCyge46SGeHfHH</t>
  </si>
  <si>
    <t>mnk03</t>
  </si>
  <si>
    <t>cherry-blossom branches;imperial dining table;imperial dining chair;bamboo speaker;hanging scroll;imperial partition;imperial low table;clay furnace;steamer-basket set;steamer-basket set;serving cart;imperial decorative shelves;traditional tea set</t>
  </si>
  <si>
    <t>6031;7796;7797;10743;7282;3971;3974;717;3344;3344;1606;3970;4033</t>
  </si>
  <si>
    <t>bamboo flooring</t>
  </si>
  <si>
    <t>bamboo wall</t>
  </si>
  <si>
    <t>Imperial K.K.</t>
  </si>
  <si>
    <t>chimpy</t>
  </si>
  <si>
    <t>4/2</t>
  </si>
  <si>
    <t>Monkey</t>
  </si>
  <si>
    <t>Tammi</t>
  </si>
  <si>
    <t>v74Hs9XT2zRC6gDjE</t>
  </si>
  <si>
    <t>flg09</t>
  </si>
  <si>
    <t>simple DIY workbench;outdoor picnic set;tape deck;shanty mat;scarecrow;pond stone;bamboo bench;bamboo lunch box</t>
  </si>
  <si>
    <t>7142;6033;787;7345;1120;7393;710;5978</t>
  </si>
  <si>
    <t>field flooring</t>
  </si>
  <si>
    <t>rice-paddy wall</t>
  </si>
  <si>
    <t>Wandering</t>
  </si>
  <si>
    <t>sluuuurp</t>
  </si>
  <si>
    <t>8/3</t>
  </si>
  <si>
    <t>Tad</t>
  </si>
  <si>
    <t>P3ouRnR3NRSch3LaC</t>
  </si>
  <si>
    <t>cat12</t>
  </si>
  <si>
    <t>futon;stack of books;wooden bookshelf;refrigerator;cushion;LCD TV (50 in.);cardboard box;cute music player;toilet;cardboard box;ironwood low table;magazine rack;gas range;book stands;laptop;simple kettle</t>
  </si>
  <si>
    <t>3230;1759;4125;2713;1792;3252;3672;4003;1929;3672;3194;1032;3251;870;1850;1845</t>
  </si>
  <si>
    <t>manga-library wall</t>
  </si>
  <si>
    <t>me-WOW</t>
  </si>
  <si>
    <t>8/13</t>
  </si>
  <si>
    <t>Tabby</t>
  </si>
  <si>
    <t>QLPX4QqjhiPwCLcko</t>
  </si>
  <si>
    <t>bul05</t>
  </si>
  <si>
    <t>antique bed;double sofa;antique bureau;hanging terrarium;monstera;fireplace;matryoshka;antique mini table;phonograph;cello</t>
  </si>
  <si>
    <t>3957;2554;3956;3775;4129;742;1652;3958;794;1449</t>
  </si>
  <si>
    <t>K.K. Steppe</t>
  </si>
  <si>
    <t>moocher</t>
  </si>
  <si>
    <t>5/20</t>
  </si>
  <si>
    <t>T-Bone</t>
  </si>
  <si>
    <t>PZsBTkeYBg5ACE5xB</t>
  </si>
  <si>
    <t>kgr06</t>
  </si>
  <si>
    <t>throwback race-car bed;DIY workbench;double-door refrigerator;diner sofa;kitchen island;portable radio;black wooden-deck rug;black wooden-deck rug;tool cart;ironwood cupboard;key holder;toolbox;microwave;mixer;wall-mounted tool board</t>
  </si>
  <si>
    <t>4759;1241;4109;4141;998;3697;7382;7382;7528;3271;3992;4687;1043;1050;8417</t>
  </si>
  <si>
    <t>concrete wall</t>
  </si>
  <si>
    <t>boing</t>
  </si>
  <si>
    <t>5/3</t>
  </si>
  <si>
    <t>Sylvia</t>
  </si>
  <si>
    <t>MBkrN9pXkoACmfPdE</t>
  </si>
  <si>
    <t>squ14</t>
  </si>
  <si>
    <t>cherry-blossom branches;outdoor picnic set;picnic basket;colorful vinyl sheet;colorful vinyl sheet;cherry-blossom pond stone;cherry-blossom-petal pile;blossom-viewing lantern;blossom-viewing lantern;bamboo lunch box;cassette player;blossom-viewing lantern</t>
  </si>
  <si>
    <t>6031;6033;1082;7359;7359;7409;6032;6831;6831;5978;1708;6831</t>
  </si>
  <si>
    <t>cherry-blossom flooring</t>
  </si>
  <si>
    <t>cherry-blossom-trees wall</t>
  </si>
  <si>
    <t>hubbub</t>
  </si>
  <si>
    <t>10/22</t>
  </si>
  <si>
    <t>Sylvana</t>
  </si>
  <si>
    <t>crrWmmqsC9RfmZNCS</t>
  </si>
  <si>
    <t>kal03</t>
  </si>
  <si>
    <t>wooden-block bed;wooden-blockstool;anthurium plant;pot rack;gas range;simple kettle;air conditioner;wooden-block stereo;wooden-block chest;wooden-block table;wooden-block bookshelf;humidifier;mini fridge;wooden-block chair;microwave</t>
  </si>
  <si>
    <t>1557;5543;3949;928;3251;1845;929;3205;1561;1565;1558;1836;9766;2558;1043</t>
  </si>
  <si>
    <t>purple puzzle wall</t>
  </si>
  <si>
    <t>Drivin'</t>
  </si>
  <si>
    <t>sunshine</t>
  </si>
  <si>
    <t>6/21</t>
  </si>
  <si>
    <t>Sydney</t>
  </si>
  <si>
    <t>rcPtvvvscvkEWG7AF</t>
  </si>
  <si>
    <t>bul03</t>
  </si>
  <si>
    <t>electric kick scooter;electric kick scooter;cardboard bed;phone box;street organ;destinations signpost;cardboard box;cassette player;mountain bike</t>
  </si>
  <si>
    <t>7654;7654;7161;1185;4070;4309;3672;1708;2614</t>
  </si>
  <si>
    <t>sidewalk flooring</t>
  </si>
  <si>
    <t>K.K. Rockabilly</t>
  </si>
  <si>
    <t>mrooooo</t>
  </si>
  <si>
    <t>4/20</t>
  </si>
  <si>
    <t>Stu</t>
  </si>
  <si>
    <t>SfGuc8givs3kR8kvM</t>
  </si>
  <si>
    <t>cbr05</t>
  </si>
  <si>
    <t>Mom's cushion;wooden-block toy;toy box;wooden simple bed;baby chair;Mom's plushie;wooden chest;Mom's lively kitchen mat;cute music player;wooden-blockstool;Mom's pen stand;wooden mini table;Mom's tissue box;wooden low table;modeling clay;writing poster;Mom's embroidery;yellow checked rug;Baby bear</t>
  </si>
  <si>
    <t>7144;3206;3623;2605;3305;7147;2560;9543;4003;5543;7141;7133;7140;7134;7258;3584;7145;7462;1501</t>
  </si>
  <si>
    <t>patchwork-tile flooring</t>
  </si>
  <si>
    <t>blue quilt wall</t>
  </si>
  <si>
    <t>stuffin'</t>
  </si>
  <si>
    <t>2/10</t>
  </si>
  <si>
    <t>Stitches</t>
  </si>
  <si>
    <t>daE2wDXCWHDJZBkD4</t>
  </si>
  <si>
    <t>cat13</t>
  </si>
  <si>
    <t>weight bench;cassette player;punching bag;barbell;cardboard box;protein shaker bottle;blue corner;iron worktable;throwback wrestling figure;judge's bell</t>
  </si>
  <si>
    <t>1452;1708;4013;4078;3672;7800;7150;3560;4753;1456</t>
  </si>
  <si>
    <t>boxing-ring mat</t>
  </si>
  <si>
    <t>ringside seating</t>
  </si>
  <si>
    <t>K.K. Flamenco</t>
  </si>
  <si>
    <t>GAAHHH</t>
  </si>
  <si>
    <t>8/17</t>
  </si>
  <si>
    <t>Stinky</t>
  </si>
  <si>
    <t>u7tJskupjfv3Ejedt</t>
  </si>
  <si>
    <t>pbr07</t>
  </si>
  <si>
    <t>barrel;den chair;utility sink;bunk bed;jail bars;wall-mounted candle;key holder;jail bars;den desk;cassette player;document stack;tool cart;wall-mounted candle;dinnerware</t>
  </si>
  <si>
    <t>1266;3784;4026;8298;5931;5165;3992;5931;3783;1708;1750;7528;5165;1798</t>
  </si>
  <si>
    <t>basement flooring</t>
  </si>
  <si>
    <t>dungeon wall</t>
  </si>
  <si>
    <t>K.K. Dirge</t>
  </si>
  <si>
    <t>skraaaaw</t>
  </si>
  <si>
    <t>12/11</t>
  </si>
  <si>
    <t>Eagle</t>
  </si>
  <si>
    <t>Sterling</t>
  </si>
  <si>
    <t>PnrARfxc8picdtvL8</t>
  </si>
  <si>
    <t>shp03</t>
  </si>
  <si>
    <t>plain sink;wooden simple bed;cute DIY table;wooden chair;yucca;bathroom towel rack;wooden chest;sturdy sewing box;wooden table mirror;wooden end table;wooden table;wooden waste bin;corkboard;Mom's tissue box;sewing project;cute music player</t>
  </si>
  <si>
    <t>3683;2605;3995;1913;4132;4030;2560;3442;8826;3438;3439;3490;1783;7140;3443;4003</t>
  </si>
  <si>
    <t>dark herringbone flooring</t>
  </si>
  <si>
    <t>rose wall</t>
  </si>
  <si>
    <t>Only Me</t>
  </si>
  <si>
    <t>baa-dabing</t>
  </si>
  <si>
    <t>4/9</t>
  </si>
  <si>
    <t>Stella</t>
  </si>
  <si>
    <t>vqPjvoChWTNpj2t6E</t>
  </si>
  <si>
    <t>squ08</t>
  </si>
  <si>
    <t>DIY workbench;high-end stereo;rattan end table;electric guitar;rattan armchair;rattan bed;electric kick scooter;rock guitar;wall-mounted tool board;ironwood clock;iron wall lamp;tool cart;electronics kit</t>
  </si>
  <si>
    <t>1241;793;4046;1645;4053;4052;7654;1644;8417;3275;3559;7528;4071</t>
  </si>
  <si>
    <t>skull-print flooring</t>
  </si>
  <si>
    <t>Surfin' K.K.</t>
  </si>
  <si>
    <t>krzzt</t>
  </si>
  <si>
    <t>7/9</t>
  </si>
  <si>
    <t>Static</t>
  </si>
  <si>
    <t>mFq536yZgoy7zEbKd</t>
  </si>
  <si>
    <t>ost03</t>
  </si>
  <si>
    <t>electric guitar;DJ's turntable;amp;silver mic;effects rack;pedal board;electric bass;amp;drum set</t>
  </si>
  <si>
    <t>1645;941;849;1045;950;7257;1804;849;1803</t>
  </si>
  <si>
    <t>circuit-board flooring</t>
  </si>
  <si>
    <t>future-tech wall</t>
  </si>
  <si>
    <t>K.K. Metal</t>
  </si>
  <si>
    <t>zort</t>
  </si>
  <si>
    <t>12/1</t>
  </si>
  <si>
    <t>Ostrich</t>
  </si>
  <si>
    <t>Sprocket</t>
  </si>
  <si>
    <t>5ffTHHjgjsXGAcsb3</t>
  </si>
  <si>
    <t>pgn14</t>
  </si>
  <si>
    <t>frozen pillar;frozen pillar;frozen arch;shell bed;shell wreath;shell partition;shell partition;shell speaker;shell fountain;shell lamp</t>
  </si>
  <si>
    <t>3500;3500;3499;3983;4376;3978;3978;5150;3982;3984</t>
  </si>
  <si>
    <t>K.K. Marathon</t>
  </si>
  <si>
    <t>frappe</t>
  </si>
  <si>
    <t>2/20</t>
  </si>
  <si>
    <t>Sprinkle</t>
  </si>
  <si>
    <t>NeqP5jCsuLugbA2PW</t>
  </si>
  <si>
    <t>pig05</t>
  </si>
  <si>
    <t>simple DIY workbench;old-fashioned washtub;log stool;firewood;log round table;lantern;brick oven;picnic basket;portable radio;sleeping bag;pond stone</t>
  </si>
  <si>
    <t>7142;4393;4038;5970;4043;1432;1157;1082;3697;1434;7393</t>
  </si>
  <si>
    <t>woodland wall</t>
  </si>
  <si>
    <t>snork</t>
  </si>
  <si>
    <t>9/3</t>
  </si>
  <si>
    <t>Spork</t>
  </si>
  <si>
    <t>e8bJbKYBcretqhbuR</t>
  </si>
  <si>
    <t>rhn02</t>
  </si>
  <si>
    <t>shower booth;rattan bed;diner sofa;pull-up-bar stand;jukebox;mountain bike;rattan end table;kettlebell;wall-mounted TV (20 in.);iron wall rack;open-frame kitchen;protein shaker bottle</t>
  </si>
  <si>
    <t>4015;4052;4141;7845;791;2614;4046;7535;3986;3562;3615;7800</t>
  </si>
  <si>
    <t>leopard-print flooring</t>
  </si>
  <si>
    <t>K.K. House</t>
  </si>
  <si>
    <t>punk</t>
  </si>
  <si>
    <t>Spike</t>
  </si>
  <si>
    <t>kyF7bCcryEzaErcTJ</t>
  </si>
  <si>
    <t>brd18</t>
  </si>
  <si>
    <t>garbage pail;tricycle;tire toy;sandbox;elephant slide;birdhouse;garden faucet;tire toy</t>
  </si>
  <si>
    <t>2556;1199;2329;1116;86;333;1631;2329</t>
  </si>
  <si>
    <t>like whoa</t>
  </si>
  <si>
    <t>11/20</t>
  </si>
  <si>
    <t>Sparro</t>
  </si>
  <si>
    <t>EzZzup4KP8t2FvL8f</t>
  </si>
  <si>
    <t>ham04</t>
  </si>
  <si>
    <t>Aquarius urn;imperial partition;cherry-blossom branches;whirlpool bath;imperial chest;phonograph;imperial bed;imperial decorative shelves;imperial low table;shower set;incense burner;hanging scroll</t>
  </si>
  <si>
    <t>5956;3971;6031;1840;3972;794;3973;3970;3974;4017;997;7282</t>
  </si>
  <si>
    <t>imperial tile</t>
  </si>
  <si>
    <t>imperial wall</t>
  </si>
  <si>
    <t>K.K. Oasis</t>
  </si>
  <si>
    <t>tarnation</t>
  </si>
  <si>
    <t>8/9</t>
  </si>
  <si>
    <t>Hamster</t>
  </si>
  <si>
    <t>Soleil</t>
  </si>
  <si>
    <t>hZmkhmRhK7xgM6BhP</t>
  </si>
  <si>
    <t>ant06</t>
  </si>
  <si>
    <t>kimono stand;zen cushion;tatami bed;bamboo partition;paper lantern;pile of zen cushions;clay furnace;bamboo wall decoration;tea table;bamboo lunch box</t>
  </si>
  <si>
    <t>7682;7047;7391;3553;725;7048;717;3558;739;5978</t>
  </si>
  <si>
    <t>tatami flooring</t>
  </si>
  <si>
    <t>shoji screen</t>
  </si>
  <si>
    <t>K.K. Folk</t>
  </si>
  <si>
    <t>sniffff</t>
  </si>
  <si>
    <t>10/24</t>
  </si>
  <si>
    <t>Anteater</t>
  </si>
  <si>
    <t>LZcGjneEs8xmxNE3q</t>
  </si>
  <si>
    <t>rbt03</t>
  </si>
  <si>
    <t>bonsai shelf;bamboo partition;bamboo partition;tiki torch;tiki torch;pond stone;bamboo bench;pot</t>
  </si>
  <si>
    <t>3580;3553;3553;343;343;7393;710;2559</t>
  </si>
  <si>
    <t>dirt flooring</t>
  </si>
  <si>
    <t>mortar wall</t>
  </si>
  <si>
    <t>King K.K.</t>
  </si>
  <si>
    <t>bunyip</t>
  </si>
  <si>
    <t>11/3</t>
  </si>
  <si>
    <t>Snake</t>
  </si>
  <si>
    <t>GbXz3ZAtzig3qyKd5</t>
  </si>
  <si>
    <t>crd06</t>
  </si>
  <si>
    <t>throwback dino screen;camping cot;simple DIY workbench;log stool;hedge standee;hedge standee;leaf campfire;toy centipede;grass standee;green-leaf pile;grass standee;tree standee;tree standee</t>
  </si>
  <si>
    <t>4763;4081;7142;4038;531;531;7788;3969;530;4269;530;533;533</t>
  </si>
  <si>
    <t>jungle flooring</t>
  </si>
  <si>
    <t>hoo-rah</t>
  </si>
  <si>
    <t>11/15</t>
  </si>
  <si>
    <t>Alligator</t>
  </si>
  <si>
    <t>Sly</t>
  </si>
  <si>
    <t>y8Mi2cSB26qfaxCa3</t>
  </si>
  <si>
    <t>wol09</t>
  </si>
  <si>
    <t>lily record player;double sofa;floral swag;wooden simple bed;piano bench;upright piano;wooden table;snowflake rug;cream and sugar;wooden chest;humidifier;wooden end table;old-fashioned alarm clock;anthurium plant</t>
  </si>
  <si>
    <t>7236;2554;4027;2605;3681;1081;3439;7346;1161;2560;1836;3438;4111;3949</t>
  </si>
  <si>
    <t>blue heart-pattern wall</t>
  </si>
  <si>
    <t>airmail</t>
  </si>
  <si>
    <t>3/24</t>
  </si>
  <si>
    <t>Skye</t>
  </si>
  <si>
    <t>mTk2qZXe4XwP3WzNT</t>
  </si>
  <si>
    <t>mnk02</t>
  </si>
  <si>
    <t>simple DIY workbench;bonfire;campfire cookware;smoker;cassette player;tiki torch;hammock</t>
  </si>
  <si>
    <t>7142;1430;1433;1143;1708;343;1620</t>
  </si>
  <si>
    <t>Saharah's desert</t>
  </si>
  <si>
    <t>starry-sky wall</t>
  </si>
  <si>
    <t>zzzook</t>
  </si>
  <si>
    <t>1/19</t>
  </si>
  <si>
    <t>Simon</t>
  </si>
  <si>
    <t>XaaDkAfHynrEY2YS4</t>
  </si>
  <si>
    <t>goa09</t>
  </si>
  <si>
    <t>cute DIY table;cute floor lamp;wooden mini table;cute sofa;cute bed;cute wardrobe;cute tea table;cute music player;old-fashioned alarm clock</t>
  </si>
  <si>
    <t>3995;4002;7133;3998;3624;3997;4000;4003;4111</t>
  </si>
  <si>
    <t>purple desert-tile wall</t>
  </si>
  <si>
    <t>Hypno K.K.</t>
  </si>
  <si>
    <t>bawwww</t>
  </si>
  <si>
    <t>1/18</t>
  </si>
  <si>
    <t>Sherb</t>
  </si>
  <si>
    <t>P4FqMoZg2EJQ6EzAb</t>
  </si>
  <si>
    <t>dog18</t>
  </si>
  <si>
    <t>wood-burning stove;ironwood DIY workbench;shower booth;mini fridge;log bed;gas range;pot rack;deer decoration;log decorative shelves;old-fashioned alarm clock;magnetic knife rack;red kilim-style carpet;retro stereo</t>
  </si>
  <si>
    <t>4117;3943;4015;9766;4041;3251;928;3340;4036;4111;4118;9313;796</t>
  </si>
  <si>
    <t>wooden-knot flooring</t>
  </si>
  <si>
    <t>baa baa baa</t>
  </si>
  <si>
    <t>11/24</t>
  </si>
  <si>
    <t>Shep</t>
  </si>
  <si>
    <t>KQG9B6Yp57KhnDiZ9</t>
  </si>
  <si>
    <t>squ16</t>
  </si>
  <si>
    <t>simple DIY workbench;leaf campfire;mush partition;mush low stool;mush parasol;mush lamp;log garden lounge;mush lamp;mush table;mug;mush log;tape deck</t>
  </si>
  <si>
    <t>7142;7788;3806;4708;3805;805;4035;805;808;1870;3808;787</t>
  </si>
  <si>
    <t>forest flooring</t>
  </si>
  <si>
    <t>forest wall</t>
  </si>
  <si>
    <t>cardio</t>
  </si>
  <si>
    <t>2/26</t>
  </si>
  <si>
    <t>Sheldon</t>
  </si>
  <si>
    <t>sR4EndxJk6uqcQKxB</t>
  </si>
  <si>
    <t>mnk07</t>
  </si>
  <si>
    <t>rattan low table;rattan armchair;rattan waste bin;rattan vanity;hanging terrarium;rattan end table;rattan wardrobe;rattan towel basket;long bathtub;rose bed;iron shelf</t>
  </si>
  <si>
    <t>4054;4053;4045;4051;3775;4046;4049;4048;4080;7235;3563</t>
  </si>
  <si>
    <t>cheeky</t>
  </si>
  <si>
    <t>4/10</t>
  </si>
  <si>
    <t>Shari</t>
  </si>
  <si>
    <t>wanb7GiQ9fe6puXe8</t>
  </si>
  <si>
    <t>duk10</t>
  </si>
  <si>
    <t>hose reel;simple DIY workbench;beach towel;garden faucet;plastic pool;log bench;portable toilet;poolside bed;handy water cooler;cute music player</t>
  </si>
  <si>
    <t>4113;7142;3468;1631;3348;4042;1234;4102;3960;4003</t>
  </si>
  <si>
    <t>My Place</t>
  </si>
  <si>
    <t>zip zoom</t>
  </si>
  <si>
    <t>6/13</t>
  </si>
  <si>
    <t>Scoot</t>
  </si>
  <si>
    <t>Mquwz8gbb3EEmazyF</t>
  </si>
  <si>
    <t>hrs02</t>
  </si>
  <si>
    <t>rattan bed;double sofa;piano bench;upright piano;rattan armchair;rattan vanity;rattan wardrobe;rattan end table;old-fashioned alarm clock;macrame tapestry;rattan low table;anthurium plant</t>
  </si>
  <si>
    <t>4052;2554;3681;1081;4053;4051;4049;4046;4111;4119;4054;3949</t>
  </si>
  <si>
    <t>zebra-print flooring</t>
  </si>
  <si>
    <t>blue subway-tile wall</t>
  </si>
  <si>
    <t>y'all</t>
  </si>
  <si>
    <t>1/25</t>
  </si>
  <si>
    <t>Savannah</t>
  </si>
  <si>
    <t>6t3MfdfbyRKwjgNPd</t>
  </si>
  <si>
    <t>ost02</t>
  </si>
  <si>
    <t>double sofa;hanging terrarium;hanging terrarium;cacao tree;red carpet;open-frame kitchen;simple kettle;ironwood low table;magazine rack;piano bench;menu chalkboard;ironwood cupboard;grand piano;magazine;cream and sugar;portable record player;serving cart;tea set</t>
  </si>
  <si>
    <t>2554;3775;3775;1277;7348;3615;1845;3194;1032;3681;1866;3271;1875;3586;1161;4338;1606;3467</t>
  </si>
  <si>
    <t>blackboard wall</t>
  </si>
  <si>
    <t>speedy</t>
  </si>
  <si>
    <t>Sandy</t>
  </si>
  <si>
    <t>XFzdPqYwq4n98EpuF</t>
  </si>
  <si>
    <t>mus04</t>
  </si>
  <si>
    <t>pear bed;pear wardrobe;foosball table;throwback wall clock;juicy-apple TV;orange end table;train set;throwback wrestling figure;throwback container;pro tape recorder</t>
  </si>
  <si>
    <t>4546;1263;1177;4756;2596;3975;85;4753;4762;3822</t>
  </si>
  <si>
    <t>cool-paint flooring</t>
  </si>
  <si>
    <t>Rockin' K.K.</t>
  </si>
  <si>
    <t>pipsqueak</t>
  </si>
  <si>
    <t>7/5</t>
  </si>
  <si>
    <t>Mouse</t>
  </si>
  <si>
    <t>Samson</t>
  </si>
  <si>
    <t>jtXMvWWbQ9qN2iw7S</t>
  </si>
  <si>
    <t>squ07</t>
  </si>
  <si>
    <t>wooden simple bed;gas range;cushion;wooden low table;Mom's candle set;yellow argyle rug;wooden mini table;mini fridge;wooden full-length mirror;tree's bounty little tree;pot rack;tree's bounty mobile;cutting board;ironwood clock;wooden chest;wooden end table;portable record player;accessories stand;yellow argyle rug;tree's bounty lamp</t>
  </si>
  <si>
    <t>2605;3251;1792;7134;7143;7352;7133;9766;7137;6079;928;6075;3618;3275;2560;3438;4338;3948;7352;6078</t>
  </si>
  <si>
    <t>nutmeg</t>
  </si>
  <si>
    <t>6/19</t>
  </si>
  <si>
    <t>Sally</t>
  </si>
  <si>
    <t>TqXTvnySgEac3iEt7</t>
  </si>
  <si>
    <t>cat20</t>
  </si>
  <si>
    <t>wooden-block stereo;throwback wall clock;wooden simple bed;throwback container;mini DIY workbench;wooden chest;train set;mini-cactus set;wooden mini table;throwback mitt chair</t>
  </si>
  <si>
    <t>3205;4756;2605;4762;3122;2560;85;4123;7133;4758</t>
  </si>
  <si>
    <t>pine-board flooring</t>
  </si>
  <si>
    <t>green playroom wall</t>
  </si>
  <si>
    <t>K.K. Blues</t>
  </si>
  <si>
    <t>mush</t>
  </si>
  <si>
    <t>12/20</t>
  </si>
  <si>
    <t>Rudy</t>
  </si>
  <si>
    <t>rjbSmp6a8PdsEw9BM</t>
  </si>
  <si>
    <t>rbt09</t>
  </si>
  <si>
    <t>asteroid;asteroid;astronaut suit;astronaut suit;crewed spaceship;moon;lunar rover</t>
  </si>
  <si>
    <t>1439;1439;1445;1445;5676;1054;1442</t>
  </si>
  <si>
    <t>lunar surface</t>
  </si>
  <si>
    <t>li'l ears</t>
  </si>
  <si>
    <t>12/25</t>
  </si>
  <si>
    <t>Ruby</t>
  </si>
  <si>
    <t>WqtXZv8CLheckbHoF</t>
  </si>
  <si>
    <t>tig01</t>
  </si>
  <si>
    <t>bamboo bench;imperial low table;screen;imperial bed;bamboo wall decoration;imperial chest;portable record player;paper tiger;imperial decorative shelves</t>
  </si>
  <si>
    <t>710;3974;716;3973;3558;3972;4338;689;3970</t>
  </si>
  <si>
    <t>mango</t>
  </si>
  <si>
    <t>8/26</t>
  </si>
  <si>
    <t>Rowan</t>
  </si>
  <si>
    <t>NTwyXi4RAX4EKTcW6</t>
  </si>
  <si>
    <t>cat02</t>
  </si>
  <si>
    <t>cute floor lamp;claw-foot tub;cute tea table;cute sofa;cute DIY table;cute vanity;cute wardrobe;cute chair;wooden simple bed;cute wall-mounted clock;wooden full-length mirror;wall-mounted TV (50 in.);cute music player</t>
  </si>
  <si>
    <t>4002;1757;4000;3998;3995;4001;3997;3999;2605;3996;7137;3428;4003</t>
  </si>
  <si>
    <t>purple dotted wall</t>
  </si>
  <si>
    <t>silly</t>
  </si>
  <si>
    <t>2/27</t>
  </si>
  <si>
    <t>Rosie</t>
  </si>
  <si>
    <t>RKAg95c8nosL8fNec</t>
  </si>
  <si>
    <t>hrs04</t>
  </si>
  <si>
    <t>rattan bed;double sofa;DIY workbench;iron wall lamp;electric guitar;rattan end table;throwback skull radio;rattan low table;rattan table lamp;portable record player;iron hanger stand;wall clock;skull doorplate;amp;air conditioner</t>
  </si>
  <si>
    <t>4052;2554;1241;3559;1645;4046;4757;4054;4050;4338;3561;1744;4738;849;929</t>
  </si>
  <si>
    <t>nay</t>
  </si>
  <si>
    <t>6/16</t>
  </si>
  <si>
    <t>Roscoe</t>
  </si>
  <si>
    <t>hAfSborD4JtyNGFd6</t>
  </si>
  <si>
    <t>lon07</t>
  </si>
  <si>
    <t>stone lion-dog;stone lion-dog;plastic pool;beach ball;poolside bed;beach towel;shell table;shell speaker;portable toilet</t>
  </si>
  <si>
    <t>7795;7795;3348;9584;4102;3468;3980;5150;1234</t>
  </si>
  <si>
    <t>starry-sands flooring</t>
  </si>
  <si>
    <t>mangrove wall</t>
  </si>
  <si>
    <t>K.K. Faire</t>
  </si>
  <si>
    <t>capital</t>
  </si>
  <si>
    <t>8/7</t>
  </si>
  <si>
    <t>Lion</t>
  </si>
  <si>
    <t>Rory</t>
  </si>
  <si>
    <t>9wnSweJyqfd4izW4M</t>
  </si>
  <si>
    <t>kgr09</t>
  </si>
  <si>
    <t>weight bench;treadmill;neutral corner;punching bag;speed bag;iron worktable;handy water cooler;wall fan;iron worktable;judge's bell;cute music player;protein shaker bottle</t>
  </si>
  <si>
    <t>1452;290;7152;4013;7653;3560;3960;3431;3560;1456;4003;7800</t>
  </si>
  <si>
    <t>steel flooring</t>
  </si>
  <si>
    <t>gray shanty wall</t>
  </si>
  <si>
    <t>punches</t>
  </si>
  <si>
    <t>Rooney</t>
  </si>
  <si>
    <t>MA2wxkE7cEyD4f4hz</t>
  </si>
  <si>
    <t>tig00</t>
  </si>
  <si>
    <t>old-fashioned washtub;simple DIY workbench;firewood;campfire cookware;sleeping bag;stone stool;camp stove;lantern;wild log bench;portable radio</t>
  </si>
  <si>
    <t>4393;7142;5970;1433;1434;3398;889;1432;5972;3697</t>
  </si>
  <si>
    <t>flowing-river flooring</t>
  </si>
  <si>
    <t>summit wall</t>
  </si>
  <si>
    <t>K.K. Condor</t>
  </si>
  <si>
    <t>grrrolf</t>
  </si>
  <si>
    <t>8/22</t>
  </si>
  <si>
    <t>Rolf</t>
  </si>
  <si>
    <t>AnFmctYx65LkTaFGu</t>
  </si>
  <si>
    <t>ham03</t>
  </si>
  <si>
    <t>billiard table;dartboard;jukebox;box sofa;box corner sofa;box sofa;diner mini table;cacao tree;diner neon clock;candy machine;pinball machine</t>
  </si>
  <si>
    <t>863;937;791;1852;1853;1852;4441;1277;4144;7392;1087</t>
  </si>
  <si>
    <t>green vinyl flooring</t>
  </si>
  <si>
    <t>blue diner wall</t>
  </si>
  <si>
    <t>le ham</t>
  </si>
  <si>
    <t>11/10</t>
  </si>
  <si>
    <t>Rodney</t>
  </si>
  <si>
    <t>QNT5F2pjZixKpiD4D</t>
  </si>
  <si>
    <t>bul01</t>
  </si>
  <si>
    <t>high-end stereo;antique bed;den chair;telescope;den desk;desktop computer;wooden waste bin;wooden chest;wooden bookshelf;plasma ball</t>
  </si>
  <si>
    <t>793;3957;3784;1186;3783;3590;3490;2560;4125;4105</t>
  </si>
  <si>
    <t>K.K. Technopop</t>
  </si>
  <si>
    <t>chaps</t>
  </si>
  <si>
    <t>10/29</t>
  </si>
  <si>
    <t>Rodeo</t>
  </si>
  <si>
    <t>ezLuGMubv35hSamPr</t>
  </si>
  <si>
    <t>mus05</t>
  </si>
  <si>
    <t>jukebox;beach towel;billiard table;pool;poolside bed;palm-tree lamp</t>
  </si>
  <si>
    <t>791;3468;863;3596;4102;7259</t>
  </si>
  <si>
    <t>ace</t>
  </si>
  <si>
    <t>8/14</t>
  </si>
  <si>
    <t>Rod</t>
  </si>
  <si>
    <t>eJNBB5SYzfj5DaWjx</t>
  </si>
  <si>
    <t>gor09</t>
  </si>
  <si>
    <t>pull-up-bar stand;punching bag;red carpet;red carpet;rose bed;DIY workbench;exercise ball;wooden mini table;kettlebell;tool cart;portable record player;exercise bike;Rocket's photo</t>
  </si>
  <si>
    <t>7845;4013;7348;7348;7235;1241;1598;7133;7535;7528;4338;287;6519</t>
  </si>
  <si>
    <t>skyscraper wall</t>
  </si>
  <si>
    <t>vroom</t>
  </si>
  <si>
    <t>4/14</t>
  </si>
  <si>
    <t>Rocket</t>
  </si>
  <si>
    <t>vfET6L7B9ruRApyMb</t>
  </si>
  <si>
    <t>hip00</t>
  </si>
  <si>
    <t>handcart;construction sign;utility pole;utility pole;outdoorsy shovel;iron frame;iron frame;oil barrel;ironwood DIY workbench;portable toilet;metal can;portable radio;cone;cone</t>
  </si>
  <si>
    <t>7229;9568;9619;9619;8575;2553;2553;1567;3943;1234;7262;3697;146;146</t>
  </si>
  <si>
    <t>construction-site flooring</t>
  </si>
  <si>
    <t>construction-site wall</t>
  </si>
  <si>
    <t>hippie</t>
  </si>
  <si>
    <t>8/18</t>
  </si>
  <si>
    <t>Hippo</t>
  </si>
  <si>
    <t>Rocco</t>
  </si>
  <si>
    <t>xK49Rcb2Lnm5P4aLM</t>
  </si>
  <si>
    <t>brd01</t>
  </si>
  <si>
    <t>long bathtub;rattan vanity;rattan end table;rattan low table;imperial partition;log garden lounge;rattan towel basket;portable record player;accessories stand;cypress plant;cypress plant;birdbath</t>
  </si>
  <si>
    <t>4080;4051;4046;4054;3971;4035;4048;4338;3948;1829;1829;331</t>
  </si>
  <si>
    <t>brown argyle-tile flooring</t>
  </si>
  <si>
    <t>brown botanical-tile wall</t>
  </si>
  <si>
    <t>la-di-da</t>
  </si>
  <si>
    <t>12/4</t>
  </si>
  <si>
    <t>Robin</t>
  </si>
  <si>
    <t>kxpZTdDuacHxQA3An</t>
  </si>
  <si>
    <t>pgn01</t>
  </si>
  <si>
    <t>cute music player;frozen chair;frozen sculpture;frozen sculpture;log bench;frozen arch;frozen table;log bench;frozen-treat set</t>
  </si>
  <si>
    <t>4003;3503;3501;3501;4042;3499;3497;4042;4279</t>
  </si>
  <si>
    <t>iceberg flooring</t>
  </si>
  <si>
    <t>iceberg wall</t>
  </si>
  <si>
    <t>b-b-buddy</t>
  </si>
  <si>
    <t>1/5</t>
  </si>
  <si>
    <t>Roald</t>
  </si>
  <si>
    <t>vmbvXTtjpswNLkcpi</t>
  </si>
  <si>
    <t>mus09</t>
  </si>
  <si>
    <t>bonsai shelf;bamboo speaker;bamboo bench;plain wooden shop sign;blossom-viewing lantern;blossom-viewing lantern;stall;bamboo lunch box;bamboo lunch box</t>
  </si>
  <si>
    <t>3580;10743;710;3692;6831;6831;3617;5978;5978</t>
  </si>
  <si>
    <t>squee</t>
  </si>
  <si>
    <t>1/17</t>
  </si>
  <si>
    <t>Rizzo</t>
  </si>
  <si>
    <t>g5JArfBAeNAXb8rFX</t>
  </si>
  <si>
    <t>squ10</t>
  </si>
  <si>
    <t>simple DIY workbench;pond stone;old-fashioned washtub;tree standee;hay bed;tree standee;shanty mat;log stool;lantern;tree standee;tree standee;log bench;portable radio;camp stove</t>
  </si>
  <si>
    <t>7142;7393;4393;533;3675;533;7345;4038;1432;533;533;4042;3697;889</t>
  </si>
  <si>
    <t>nutcase</t>
  </si>
  <si>
    <t>9/14</t>
  </si>
  <si>
    <t>Ricky</t>
  </si>
  <si>
    <t>vg2BFTmhyyhbiHtbC</t>
  </si>
  <si>
    <t>flg01</t>
  </si>
  <si>
    <t>iron closet;iron wall lamp;server;high-end stereo;server;ironwood bed;iron worktable;laptop;electronics kit;electronics kit;iron shelf;tool cart;desktop computer;wall-mounted tool board;breaker</t>
  </si>
  <si>
    <t>9642;3559;1126;793;1126;3200;3560;1850;4071;4071;3563;7528;3590;8417;875</t>
  </si>
  <si>
    <t>future-tech flooring</t>
  </si>
  <si>
    <t>circuit-board wall</t>
  </si>
  <si>
    <t>zzrrbbitt</t>
  </si>
  <si>
    <t>2/13</t>
  </si>
  <si>
    <t>Ribbot</t>
  </si>
  <si>
    <t>BjYi6hQsSg6sQcxhm</t>
  </si>
  <si>
    <t>rhn01</t>
  </si>
  <si>
    <t>shell bed;cute vanity;cute chair;claw-foot tub;cute sofa;shell partition;shell speaker;shell arch;bathroom towel rack;shower set</t>
  </si>
  <si>
    <t>3983;4001;3999;1757;3998;3978;5150;3977;4030;4017</t>
  </si>
  <si>
    <t>K.K. Ballad</t>
  </si>
  <si>
    <t>bigfoot</t>
  </si>
  <si>
    <t>1/24</t>
  </si>
  <si>
    <t>Rhonda</t>
  </si>
  <si>
    <t>umQmbALHn7dbiMrYL</t>
  </si>
  <si>
    <t>lon02</t>
  </si>
  <si>
    <t>simple DIY workbench;bonfire;lantern;smoker;log bench;picnic basket;sleeping bag;campfire cookware;log stool;portable radio</t>
  </si>
  <si>
    <t>7142;1430;1432;1143;4042;1082;1434;1433;4038;3697</t>
  </si>
  <si>
    <t>daisy meadow</t>
  </si>
  <si>
    <t>cool cat</t>
  </si>
  <si>
    <t>7/24</t>
  </si>
  <si>
    <t>Rex</t>
  </si>
  <si>
    <t>4rRW9HkPYfAWBQvWC</t>
  </si>
  <si>
    <t>hrs16</t>
  </si>
  <si>
    <t>rattan bed;rattan vanity;rattan wardrobe;rattan stool;monstera;ironing board;rattan waste bin;rattan low table;deluxe washer;magazine;coconut wall planter;rattan towel basket;rattan end table;rattan table lamp</t>
  </si>
  <si>
    <t>4052;4051;4049;4047;4129;7531;4045;4054;1227;3586;4130;4048;4046;4050</t>
  </si>
  <si>
    <t>brown floral flooring</t>
  </si>
  <si>
    <t>botanical-tile wall</t>
  </si>
  <si>
    <t>ayup yup</t>
  </si>
  <si>
    <t>6/4</t>
  </si>
  <si>
    <t>Reneigh</t>
  </si>
  <si>
    <t>ZyeqzXyxABEFXsS5c</t>
  </si>
  <si>
    <t>rhn08</t>
  </si>
  <si>
    <t>diner sofa;DJ's turntable;diner neon sign;diner dining table;loft bed with desk;diner neon clock;DIY workbench</t>
  </si>
  <si>
    <t>4141;941;4143;4142;3621;4144;1241</t>
  </si>
  <si>
    <t>skull wall</t>
  </si>
  <si>
    <t>yo yo yo</t>
  </si>
  <si>
    <t>5/28</t>
  </si>
  <si>
    <t>Renée</t>
  </si>
  <si>
    <t>2nbzgWsuDBSN2LeEj</t>
  </si>
  <si>
    <t>cat23</t>
  </si>
  <si>
    <t>office desk;whiteboard;document stack;desktop computer;water cooler;modern office chair;iron worktable;safe;den chair;wall clock;document stack;fax machine;formal paper;den desk;mug;Newton's cradle</t>
  </si>
  <si>
    <t>840;4116;1750;3590;1232;832;3560;839;3784;1744;1750;4101;4099;3783;1870;8464</t>
  </si>
  <si>
    <t>office wall</t>
  </si>
  <si>
    <t>crisp</t>
  </si>
  <si>
    <t>10/1</t>
  </si>
  <si>
    <t>Raymond</t>
  </si>
  <si>
    <t>vhd6ReEt63uAnpYsq</t>
  </si>
  <si>
    <t>pig02</t>
  </si>
  <si>
    <t>manhole cover;throwback race-car bed;cassette player;garbage pail;cone;iron frame;tin bucket;hose reel;garden faucet;toolbox;tire stack;oil-barrel bathtub;oil barrel</t>
  </si>
  <si>
    <t>144;4759;1708;2556;146;2553;2592;4113;1631;4687;1189;3819;1567</t>
  </si>
  <si>
    <t>parking flooring</t>
  </si>
  <si>
    <t>swine</t>
  </si>
  <si>
    <t>4/7</t>
  </si>
  <si>
    <t>Rasher</t>
  </si>
  <si>
    <t>Xi6NDcp6NptRB9WDz</t>
  </si>
  <si>
    <t>flg15</t>
  </si>
  <si>
    <t>skeleton;utility sink;bathroom towel rack;folding chair;tool cart;tape deck;folding chair;upright locker;anatomical model;lecture-hall desk;homework set;lecture-hall desk;lab-experiments set;wall-mounted TV (50 in.);chalkboard</t>
  </si>
  <si>
    <t>1326;4026;4030;7529;7528;787;7529;833;1317;2014;3968;2014;4016;3428;2012</t>
  </si>
  <si>
    <t>green rubber flooring</t>
  </si>
  <si>
    <t>white simple-cloth wall</t>
  </si>
  <si>
    <t>aaach—</t>
  </si>
  <si>
    <t>6/6</t>
  </si>
  <si>
    <t>Raddle</t>
  </si>
  <si>
    <t>tdfJ4MAeE2pKDxxNd</t>
  </si>
  <si>
    <t>duk17</t>
  </si>
  <si>
    <t>monstera;rattan bed;dartboard;coconut wall planter;surfboard;rattan armchair;rattan low table;DJ's turntable;arowana;high-end stereo</t>
  </si>
  <si>
    <t>4129;4052;937;4130;7868;4053;4054;941;2250;793</t>
  </si>
  <si>
    <t>ridukulous</t>
  </si>
  <si>
    <t>12/22</t>
  </si>
  <si>
    <t>Quillson</t>
  </si>
  <si>
    <t>4vYPTrcRBimNwXmcC</t>
  </si>
  <si>
    <t>ost00</t>
  </si>
  <si>
    <t>rattan wardrobe;double-door refrigerator;rattan vanity;rattan low table;ironwood kitchenette;rattan bed;rattan waste bin;rattan end table;rattan armchair;portable record player;hanging terrarium</t>
  </si>
  <si>
    <t>4049;4109;4051;4054;3270;4052;4045;4046;4053;4338;3775</t>
  </si>
  <si>
    <t>abstract wall</t>
  </si>
  <si>
    <t>K.K. Gumbo</t>
  </si>
  <si>
    <t>chicken</t>
  </si>
  <si>
    <t>11/13</t>
  </si>
  <si>
    <t>Queenie</t>
  </si>
  <si>
    <t>ZgpbeQ6LW63qq2yok</t>
  </si>
  <si>
    <t>cat07</t>
  </si>
  <si>
    <t>antique bed;antique clock;antique console table;antique bureau;double sofa;antique mini table;antique wardrobe;fireplace;portable record player</t>
  </si>
  <si>
    <t>3957;3954;3951;3956;2554;3958;3959;742;4338</t>
  </si>
  <si>
    <t>K.K. Chorale</t>
  </si>
  <si>
    <t>kitten</t>
  </si>
  <si>
    <t>5/29</t>
  </si>
  <si>
    <t>Purrl</t>
  </si>
  <si>
    <t>Q8Qds8CMWMnXTGbqf</t>
  </si>
  <si>
    <t>cat06</t>
  </si>
  <si>
    <t>wooden low table;wooden simple bed;cute DIY table;wooden mini table;gas range;cute music player;refrigerator;wooden chest;ventilation fan;cat grass</t>
  </si>
  <si>
    <t>7134;2605;3995;7133;3251;4003;2713;2560;957;7136</t>
  </si>
  <si>
    <t>jointed-mat flooring</t>
  </si>
  <si>
    <t>blue simple-cloth wall</t>
  </si>
  <si>
    <t>mrmpht</t>
  </si>
  <si>
    <t>4/11</t>
  </si>
  <si>
    <t>Punchy</t>
  </si>
  <si>
    <t>QGD2qdJ8oyu4SS7To</t>
  </si>
  <si>
    <t>cbr03</t>
  </si>
  <si>
    <t>wooden-block stereo;wooden-block chest;wooden-block bed;elephant slide;train set;baby chair;wooden-block bookshelf;wooden-block toy;wooden-blockstool;toy box;wooden-block wall clock;rocking horse</t>
  </si>
  <si>
    <t>3205;1561;1557;86;85;3305;1558;3206;5543;3623;3208;83</t>
  </si>
  <si>
    <t>colorful puzzle flooring</t>
  </si>
  <si>
    <t>K.K. Stroll</t>
  </si>
  <si>
    <t>golly</t>
  </si>
  <si>
    <t>6/11</t>
  </si>
  <si>
    <t>Pudge</t>
  </si>
  <si>
    <t>TuEiYBT2nG3qNT2RX</t>
  </si>
  <si>
    <t>flg06</t>
  </si>
  <si>
    <t>dartboard;box sofa;monstera;box corner sofa;inflatable sofa;box sofa;billiard table;wall-mounted TV (50 in.);DJ's turntable;pinball machine</t>
  </si>
  <si>
    <t>937;1852;4129;1853;3962;1852;863;3428;941;1087</t>
  </si>
  <si>
    <t>mint dot flooring</t>
  </si>
  <si>
    <t>K.K. Disco</t>
  </si>
  <si>
    <t>splish</t>
  </si>
  <si>
    <t>1/13</t>
  </si>
  <si>
    <t>Puddles</t>
  </si>
  <si>
    <t>qnejmf3Q7jvCoBvw7</t>
  </si>
  <si>
    <t>pgn06</t>
  </si>
  <si>
    <t>weight bench;frozen partition;sleigh;barbell;punching bag;speed bag;tape deck;shower booth;treadmill;exercise bike;frozen counter;protein shaker bottle</t>
  </si>
  <si>
    <t>1452;3498;7281;4078;4013;7653;787;4015;290;287;3505;7800</t>
  </si>
  <si>
    <t>brrrrrrrrr</t>
  </si>
  <si>
    <t>2/21</t>
  </si>
  <si>
    <t>Puck</t>
  </si>
  <si>
    <t>3YQrrLRvCYt62wMLi</t>
  </si>
  <si>
    <t>flg12</t>
  </si>
  <si>
    <t>firewood;campfire;log bench;picnic basket;green-leaf pile;sleeping bag;telescope;cooler box;log stool;lantern;acoustic guitar</t>
  </si>
  <si>
    <t>5970;1429;4042;1082;4269;1434;1186;3064;4038;1432;383</t>
  </si>
  <si>
    <t>burrup</t>
  </si>
  <si>
    <t>7/21</t>
  </si>
  <si>
    <t>Prince</t>
  </si>
  <si>
    <t>XAP6AcqdXDufCkTAd</t>
  </si>
  <si>
    <t>dog05</t>
  </si>
  <si>
    <t>deluxe washer;rose bed;double-door refrigerator;antique vanity;floral swag;bathroom towel rack;ironwood cupboard;stand mixer;analog kitchen scale;kitchen island;mixer;pot rack;iron worktable;espresso maker;portable record player</t>
  </si>
  <si>
    <t>1227;7235;4109;3955;4027;4030;3271;4019;3993;998;1050;928;3560;954;4338</t>
  </si>
  <si>
    <t>blue desert-tile wall</t>
  </si>
  <si>
    <t>ruffian</t>
  </si>
  <si>
    <t>10/25</t>
  </si>
  <si>
    <t>Portia</t>
  </si>
  <si>
    <t>NaP65qNMvxYTzTXrs</t>
  </si>
  <si>
    <t>squ15</t>
  </si>
  <si>
    <t>simple DIY workbench;log garden lounge;tree's bounty arch;wooden bucket;log round table;log bench;tiny library;traditional balancing toy;picnic basket;log stool;portable record player;leaf campfire</t>
  </si>
  <si>
    <t>7142;4035;6081;880;4043;4042;5635;5975;1082;4038;4338;7788</t>
  </si>
  <si>
    <t>colored-leaves flooring</t>
  </si>
  <si>
    <t>autumn wall</t>
  </si>
  <si>
    <t>nutty</t>
  </si>
  <si>
    <t>8/5</t>
  </si>
  <si>
    <t>Poppy</t>
  </si>
  <si>
    <t>2yyqShsyFuek2xsPq</t>
  </si>
  <si>
    <t>cbr02</t>
  </si>
  <si>
    <t>bathroom towel rack;simple small blue mat;simple small blue mat;bunk bed;deluxe washer;corkboard;rattan towel basket;plain sink;cacao tree;wooden end table;portable record player;simple small blue mat;shower booth;bunk bed;simple navy bath mat;bunk bed;air conditioner;wooden bookshelf;toilet</t>
  </si>
  <si>
    <t>4030;7521;7521;8298;1227;1783;4048;3683;1277;3438;4338;7521;4015;8298;7518;8298;929;4125;1929</t>
  </si>
  <si>
    <t>li'l bear</t>
  </si>
  <si>
    <t>1/2</t>
  </si>
  <si>
    <t>Poncho</t>
  </si>
  <si>
    <t>D4EfZuiFQqxXAaxa5</t>
  </si>
  <si>
    <t>duk05</t>
  </si>
  <si>
    <t>refrigerator;wooden low table;double sofa;wooden double bed;wooden full-length mirror;wooden chest;cute music player;corkboard;gas range;simple kettle;yellow small round mat;anthurium plant</t>
  </si>
  <si>
    <t>2713;7134;2554;7132;7137;2560;4003;1783;3251;1845;9547;3949</t>
  </si>
  <si>
    <t>beaded-curtain wall</t>
  </si>
  <si>
    <t>rah rah</t>
  </si>
  <si>
    <t>2/11</t>
  </si>
  <si>
    <t>Pompom</t>
  </si>
  <si>
    <t>8v54MppXDZwDS2viK</t>
  </si>
  <si>
    <t>chn10</t>
  </si>
  <si>
    <t>cassette player;surfboard;surfboard;surfboard;surfboard;surfboard;rattan end table;frozen-treat set;surfboard;lawn chair;menu chalkboard;stall;shanty mat;shaved-ice maker;frozen-treat set</t>
  </si>
  <si>
    <t>1708;7868;7868;7868;7868;7868;4046;4279;7868;1621;1866;3617;7345;667;4279</t>
  </si>
  <si>
    <t>tropical vista</t>
  </si>
  <si>
    <t>K.K. Island</t>
  </si>
  <si>
    <t>chicky-poo</t>
  </si>
  <si>
    <t>10/12</t>
  </si>
  <si>
    <t>Chicken</t>
  </si>
  <si>
    <t>Plucky</t>
  </si>
  <si>
    <t>zRveogN878Fugd5ga</t>
  </si>
  <si>
    <t>rbt06</t>
  </si>
  <si>
    <t>double sofa;shower booth;plain sink;wooden chair;tool cart;cute music player;mini DIY workbench;cushion;loft bed with desk;blue medium round mat;sewing project;LCD TV (50 in.);corkboard;white message mat</t>
  </si>
  <si>
    <t>2554;4015;3683;1913;7528;4003;3122;1792;3621;9546;3443;3252;1783;7338</t>
  </si>
  <si>
    <t>li'l hare</t>
  </si>
  <si>
    <t>6/14</t>
  </si>
  <si>
    <t>Pippy</t>
  </si>
  <si>
    <t>B9nGDw29C3MeZeiob</t>
  </si>
  <si>
    <t>brd05</t>
  </si>
  <si>
    <t>shower booth;rattan armchair;antique bed;rattan end table;antique vanity;wall-mounted TV (50 in.);tea set;antique console table;fragrance diffuser;portable record player</t>
  </si>
  <si>
    <t>4015;4053;3957;4046;3955;3428;3467;3951;8418;4338</t>
  </si>
  <si>
    <t>chickadee</t>
  </si>
  <si>
    <t>4/18</t>
  </si>
  <si>
    <t>Piper</t>
  </si>
  <si>
    <t>CLQDMiLJYw9de8t7c</t>
  </si>
  <si>
    <t>bea01</t>
  </si>
  <si>
    <t>imperial bed;imperial partition;bamboo basket329;imperial chest;imperial low table;cassette player;traditional tea set;wooden stool;floating-biotope planter</t>
  </si>
  <si>
    <t>3973;3971;3658;329;3972;3974;1708;4033;3449;4094</t>
  </si>
  <si>
    <t>floral rush-mat flooring</t>
  </si>
  <si>
    <t>wah</t>
  </si>
  <si>
    <t>9/9</t>
  </si>
  <si>
    <t>Pinky</t>
  </si>
  <si>
    <t>fLBrHLToMTBrc5Was</t>
  </si>
  <si>
    <t>shp13</t>
  </si>
  <si>
    <t>jukebox;colorful wheel;colorful wheel;springy ride-on;springy ride-on;cotton-candy stall;crescent-moon chair;crescent-moon chair</t>
  </si>
  <si>
    <t>791;1112;1112;4379;4379;4412;6829;6829</t>
  </si>
  <si>
    <t>cloud flooring</t>
  </si>
  <si>
    <t>sky wall</t>
  </si>
  <si>
    <t>K.K. Parade</t>
  </si>
  <si>
    <t>honk honk</t>
  </si>
  <si>
    <t>4/19</t>
  </si>
  <si>
    <t>Pietro</t>
  </si>
  <si>
    <t>aavqm5o5TcTxgrBs6</t>
  </si>
  <si>
    <t>pbr02</t>
  </si>
  <si>
    <t>throwback race-car bed;DIY workbench;throwback rocket;wall-mounted tool board;throwback hat table;throwback mitt chair;pull-up-bar stand;wooden chest;throwback wall clock;throwback gothic mirror;cute music player</t>
  </si>
  <si>
    <t>4759;1241;4761;8417;4760;4758;7845;2560;4756;4754;4003</t>
  </si>
  <si>
    <t>simple blue flooring</t>
  </si>
  <si>
    <t>blue camo wall</t>
  </si>
  <si>
    <t>hawkeye</t>
  </si>
  <si>
    <t>1/8</t>
  </si>
  <si>
    <t>Pierce</t>
  </si>
  <si>
    <t>HYJxoDdCoLS7uPdz9</t>
  </si>
  <si>
    <t>ost10</t>
  </si>
  <si>
    <t>bonfire;simple DIY workbench;tiki torch;camping cot;log stool;cute music player;log bench;mug</t>
  </si>
  <si>
    <t>1430;7142;343;4081;4038;4003;4042;1870</t>
  </si>
  <si>
    <t>lava flooring</t>
  </si>
  <si>
    <t>magma-cavern wall</t>
  </si>
  <si>
    <t>sparky</t>
  </si>
  <si>
    <t>4/22</t>
  </si>
  <si>
    <t>Phoebe</t>
  </si>
  <si>
    <t>rCHTjrbTz7pejGT8J</t>
  </si>
  <si>
    <t>ost07</t>
  </si>
  <si>
    <t>long bathtub;antique console table;phonograph;rattan bed;tankless toilet;rattan wardrobe;rattan low table;traditional tea set;imperial partition;deluxe washer;shower set;bathroom towel rack;simple navy bath mat;rattan towel basket</t>
  </si>
  <si>
    <t>4080;3951;794;4052;2776;4049;4054;4033;3971;1227;4017;4030;7518;4048</t>
  </si>
  <si>
    <t>simple red flooring</t>
  </si>
  <si>
    <t>red art-deco wall</t>
  </si>
  <si>
    <t>K.K. Moody</t>
  </si>
  <si>
    <t>hurk</t>
  </si>
  <si>
    <t>11/27</t>
  </si>
  <si>
    <t>Phil</t>
  </si>
  <si>
    <t>L9mYm8tvKg32G85cv</t>
  </si>
  <si>
    <t>mus17</t>
  </si>
  <si>
    <t>cute DIY table;cute sofa;wooden low table;cute wardrobe;cute wall-mounted clock;shower set;claw-foot tub;cute floor lamp;cute vanity;cute bed;cute tea table;cute music player</t>
  </si>
  <si>
    <t>3995;3998;7134;3997;3996;4017;1757;4002;4001;3624;4000;4003</t>
  </si>
  <si>
    <t>cute red wall</t>
  </si>
  <si>
    <t>oh bow</t>
  </si>
  <si>
    <t>2/5</t>
  </si>
  <si>
    <t>Penelope</t>
  </si>
  <si>
    <t>QvWvWxjFtNLCnZES5</t>
  </si>
  <si>
    <t>cbr14</t>
  </si>
  <si>
    <t>imperial partition;imperial partition;imperial bed;imperial chest;cherry-blossom branches;phonograph;imperial dining lantern;imperial low table;traditional tea set;imperial decorative shelves</t>
  </si>
  <si>
    <t>3971;3971;3973;3972;6031;794;8415;3974;4033;3970</t>
  </si>
  <si>
    <t>exquisite wall</t>
  </si>
  <si>
    <t>bud</t>
  </si>
  <si>
    <t>5/18</t>
  </si>
  <si>
    <t>Pekoe</t>
  </si>
  <si>
    <t>YReGwLNQoegR9PhZx</t>
  </si>
  <si>
    <t>pig11</t>
  </si>
  <si>
    <t>cute sofa;fan palm;shower set;bathroom towel rack;juicy-apple TV;cute chair;iron shelf;deluxe washer;floral swag;rattan towel basket;claw-foot tub;ironing board;loft bed with desk;homework set</t>
  </si>
  <si>
    <t>3998;1288;4017;4030;2596;3999;3563;1227;4027;4048;1757;7531;3621;3968</t>
  </si>
  <si>
    <t>birch flooring</t>
  </si>
  <si>
    <t>red intricate wall</t>
  </si>
  <si>
    <t>shweetie</t>
  </si>
  <si>
    <t>5/23</t>
  </si>
  <si>
    <t>Peggy</t>
  </si>
  <si>
    <t>HAeZAgW5pywjmCBeu</t>
  </si>
  <si>
    <t>gor01</t>
  </si>
  <si>
    <t>weight bench;drum set;diner sofa;diner counter chair;gas range;wall-mounted tool board;barbell;DIY workbench;mini fridge;diner mini table;tool cart;pot rack;rough rug;protein shaker bottle;tape deck</t>
  </si>
  <si>
    <t>1452;1803;4141;4138;3251;8417;4078;1241;9766;4441;7528;928;7324;7800;787</t>
  </si>
  <si>
    <t>concrete flooring</t>
  </si>
  <si>
    <t>steel-frame wall</t>
  </si>
  <si>
    <t>li'l bitty baby</t>
  </si>
  <si>
    <t>9/11</t>
  </si>
  <si>
    <t>Peewee</t>
  </si>
  <si>
    <t>TC9QnMpcjfskBGzwB</t>
  </si>
  <si>
    <t>brd17</t>
  </si>
  <si>
    <t>DIY workbench;wooden-block stereo;monstera;throwback race-car bed;toy box;throwback dino screen;throwback wall clock;wooden-blockstool;throwback wrestling figure;wooden end table;digital alarm clock;wall-mounted TV (20 in.)</t>
  </si>
  <si>
    <t>1241;3205;4129;4759;3623;4763;4756;5543;4753;3438;2731;3986</t>
  </si>
  <si>
    <t>camo wall</t>
  </si>
  <si>
    <t>crunch</t>
  </si>
  <si>
    <t>7/25</t>
  </si>
  <si>
    <t>Peck</t>
  </si>
  <si>
    <t>qJmNiqamwRRxHc4fY</t>
  </si>
  <si>
    <t>squ03</t>
  </si>
  <si>
    <t>antique bed;antique console table;pendulum clock;antique wardrobe;antique vanity;hi-fi stereo;antique bureau;antique chair;antique mini table;rotary phone;simple medium brown mat;anthurium plant</t>
  </si>
  <si>
    <t>3957;3951;4106;3959;3955;790;3956;3950;3958;4029;7519;3949</t>
  </si>
  <si>
    <t>chipmunk</t>
  </si>
  <si>
    <t>9/10</t>
  </si>
  <si>
    <t>Pecan</t>
  </si>
  <si>
    <t>ZcdcgJXwiH4rJg2JK</t>
  </si>
  <si>
    <t>squ00</t>
  </si>
  <si>
    <t>cute bed;cute vanity;cute wardrobe;LCD TV (50 in.);cute floor lamp;cushion;mug;cute tea table;cute music player;cute DIY table;corkboard;pink heart rug;cute wall-mounted clock</t>
  </si>
  <si>
    <t>3624;4001;3997;3252;4002;1792;1870;4000;4003;3995;1783;7322;3996</t>
  </si>
  <si>
    <t>cute white-tile flooring</t>
  </si>
  <si>
    <t>slacker</t>
  </si>
  <si>
    <t>6/8</t>
  </si>
  <si>
    <t>Peanut</t>
  </si>
  <si>
    <t>SRuoS7z66df8wdynd</t>
  </si>
  <si>
    <t>hrs08</t>
  </si>
  <si>
    <t>hay bed;firewood;simple DIY workbench;wood-burning stove;gas range;log decorative shelves;log stakes;log stool;pot rack;cute music player;log dining table;pennant</t>
  </si>
  <si>
    <t>3675;5970;7142;4117;3251;4036;5973;4038;928;4003;4040;3818</t>
  </si>
  <si>
    <t>neighbor</t>
  </si>
  <si>
    <t>11/28</t>
  </si>
  <si>
    <t>Peaches</t>
  </si>
  <si>
    <t>mt4oJ6k5CJTCGJXAZ</t>
  </si>
  <si>
    <t>bea10</t>
  </si>
  <si>
    <t>cute DIY table;double sofa;wooden waste bin;wooden end table;portable record player;wooden wardrobe;wooden chest;wooden simple bed;wooden low table;corkboard</t>
  </si>
  <si>
    <t>3995;2554;3490;3438;4338;3436;2560;2605;7134;1783</t>
  </si>
  <si>
    <t>berry-chocolates flooring</t>
  </si>
  <si>
    <t>starry wall</t>
  </si>
  <si>
    <t>yodelay</t>
  </si>
  <si>
    <t>3/22</t>
  </si>
  <si>
    <t>Paula</t>
  </si>
  <si>
    <t>WwWCGiveKwyuntnBe</t>
  </si>
  <si>
    <t>cow00</t>
  </si>
  <si>
    <t>birdcage;hammock;simple DIY workbench;natural garden table;clothesline pole;natural garden chair;cypress plant</t>
  </si>
  <si>
    <t>865;1620;7142;3396;1778;2586;1829</t>
  </si>
  <si>
    <t>wildflower meadow</t>
  </si>
  <si>
    <t>K.K. Calypso</t>
  </si>
  <si>
    <t>how-now</t>
  </si>
  <si>
    <t>5/10</t>
  </si>
  <si>
    <t>Patty</t>
  </si>
  <si>
    <t>DHBvGmtvAKgcEQiLx</t>
  </si>
  <si>
    <t>duk02</t>
  </si>
  <si>
    <t>hanging terrarium;shower set;rattan bed;rattan wardrobe;rattan low table;simple green bath mat;rattan vanity;rattan end table;rattan stool;rattan armchair;long bathtub;rattan towel basket;iron shelf;portable record player</t>
  </si>
  <si>
    <t>3775;4017;4052;4049;4054;7516;4051;4046;4047;4053;4080;4048;3563;4338</t>
  </si>
  <si>
    <t>hexagonal floral flooring</t>
  </si>
  <si>
    <t>quackle</t>
  </si>
  <si>
    <t>2/23</t>
  </si>
  <si>
    <t>Pate</t>
  </si>
  <si>
    <t>hftL8Ep8ffr3PWTuE</t>
  </si>
  <si>
    <t>goa08</t>
  </si>
  <si>
    <t>jukebox;cute sofa;diner neon sign;diner counter table;system kitchen;double-door refrigerator;diner mini table;diner counter table;dinnerware;laptop</t>
  </si>
  <si>
    <t>791;3998;4143;4139;3616;4109;4441;4139;1798;1850</t>
  </si>
  <si>
    <t>kidders</t>
  </si>
  <si>
    <t>12/26</t>
  </si>
  <si>
    <t>Pashmina</t>
  </si>
  <si>
    <t>miKjvBKFawhzBB8rW</t>
  </si>
  <si>
    <t>hrs12</t>
  </si>
  <si>
    <t>yucca;wooden-block bed;wooden-blockstool;Dala horse;wooden-block wall clock;wooden-block bookshelf;wooden-block stereo;wooden-block table;wooden-block toy;rocking horse;wooden-block chest</t>
  </si>
  <si>
    <t>4132;1557;5543;685;3208;1558;3205;1565;3206;83;1561</t>
  </si>
  <si>
    <t>colorful puzzle wall</t>
  </si>
  <si>
    <t>haaay</t>
  </si>
  <si>
    <t>1/10</t>
  </si>
  <si>
    <t>Papi</t>
  </si>
  <si>
    <t>jH9AH2BeLRwtsFwHQ</t>
  </si>
  <si>
    <t>elp05</t>
  </si>
  <si>
    <t>beach towel;whirlpool bath;coconut wall planter;shower set;shower set;bathroom towel rack;cypress bathtub;plain sink;toilet-cleaning set;tankless toilet;ivory simple bath mat;rattan end table;rattan towel basket</t>
  </si>
  <si>
    <t>3468;1840;4130;4017;4017;4030;7153;3683;4072;2776;7333;4046;4048</t>
  </si>
  <si>
    <t>blue mosaic-tile flooring</t>
  </si>
  <si>
    <t>To The Edge</t>
  </si>
  <si>
    <t>pal</t>
  </si>
  <si>
    <t>5/5</t>
  </si>
  <si>
    <t>Paolo</t>
  </si>
  <si>
    <t>dz29mEXmHc8mM3q7R</t>
  </si>
  <si>
    <t>ant02</t>
  </si>
  <si>
    <t>imperial bed;imperial partition;imperial low table;golden toilet;rattan low table;rattan armchair;imperial chest;phonograph;claw-foot tub</t>
  </si>
  <si>
    <t>3973;3971;3974;3472;4054;4053;3972;794;1757</t>
  </si>
  <si>
    <t>gold iron-parquet flooring</t>
  </si>
  <si>
    <t>snooooof</t>
  </si>
  <si>
    <t>11/9</t>
  </si>
  <si>
    <t>Pango</t>
  </si>
  <si>
    <t>bjvvbcuiiN9pYiZA9</t>
  </si>
  <si>
    <t>pig16</t>
  </si>
  <si>
    <t>double-door refrigerator;wooden chair;wooden chair;fan palm;lily record player;coconut wall planter;wooden table;pop-up toaster;tea set;ironwood cupboard;espresso maker;analog kitchen scale;wall-mounted TV (50 in.);kitchen island;stand mixer</t>
  </si>
  <si>
    <t>4109;1913;1913;1288;7236;4130;3439;3282;3467;3271;954;3993;3428;998;4019</t>
  </si>
  <si>
    <t>yellow floral flooring</t>
  </si>
  <si>
    <t>sooey</t>
  </si>
  <si>
    <t>11/14</t>
  </si>
  <si>
    <t>Pancetti</t>
  </si>
  <si>
    <t>jn3GZEfXoGm3ahwd3</t>
  </si>
  <si>
    <t>kal05</t>
  </si>
  <si>
    <t>chalkboard;skeleton;ironwood DIY workbench;upright locker;writing poster;wall-mounted tool board;upright vacuum;school chair;white simple small mat;school chair;white simple small mat;school desk;cute music player;simplesmall avocado mat;tool cart;wooden toolbox;simplesmall avocado mat;school desk;electronics kit;school desk;school desk;hamster cage;wooden toolbox</t>
  </si>
  <si>
    <t>2012;1326;3943;833;3584;8417;908;1308;7336;1308;7336;1328;4003;7520;7528;7454;7520;1328;4071;1328;1328;1348;7454</t>
  </si>
  <si>
    <t>white perforated-board wall</t>
  </si>
  <si>
    <t>ol' bear</t>
  </si>
  <si>
    <t>5/7</t>
  </si>
  <si>
    <t>Ozzie</t>
  </si>
  <si>
    <t>FYopCfP6LEKMEAP7F</t>
  </si>
  <si>
    <t>elp00</t>
  </si>
  <si>
    <t>whirlpool bath;imperial partition;imperial bed;imperial decorative shelves;bamboo stool;ironwood kitchenette;rattan table lamp;shower set;bathroom towel rack;imperial low table;fragrance sticks;imperial chest;portable record player</t>
  </si>
  <si>
    <t>1840;3971;3973;3970;10742;3270;4050;4017;4030;3974;10244;3972;4338</t>
  </si>
  <si>
    <t>olive desert-tile flooring</t>
  </si>
  <si>
    <t>snoot</t>
  </si>
  <si>
    <t>1/20</t>
  </si>
  <si>
    <t>Opal</t>
  </si>
  <si>
    <t>9TaBZpKSgb9nEWwtH</t>
  </si>
  <si>
    <t>cat03</t>
  </si>
  <si>
    <t>antique mini table;antique console table;piano bench;antique clock;rattan low table;double sofa;grand piano;fireplace;phonograph</t>
  </si>
  <si>
    <t>3958;3951;3681;3954;4054;2554;1875;742;794</t>
  </si>
  <si>
    <t>purple-rose wall</t>
  </si>
  <si>
    <t>K.K. Sonata</t>
  </si>
  <si>
    <t>purrr</t>
  </si>
  <si>
    <t>2/3</t>
  </si>
  <si>
    <t>Olivia</t>
  </si>
  <si>
    <t>7ZynzrsbeH5fMqvLu</t>
  </si>
  <si>
    <t>cbr09</t>
  </si>
  <si>
    <t>wooden simple bed;wooden bookshelf;wooden waste bin;corkboard;wooden low table;writing poster;wooden table mirror;fluffy rug;wooden end table;wooden chest;writing chair;writing desk;wooden mini table;old-fashioned alarm clock;book stands;portable radio;globe</t>
  </si>
  <si>
    <t>2605;4125;3490;1783;7134;3584;8826;7329;3438;2560;3702;3701;7133;4111;870;3697;1411</t>
  </si>
  <si>
    <t>sweet pea</t>
  </si>
  <si>
    <t>7/12</t>
  </si>
  <si>
    <t>Olive</t>
  </si>
  <si>
    <t>ar73BhCacgwhTNYnX</t>
  </si>
  <si>
    <t>ant09</t>
  </si>
  <si>
    <t>antique bed;antique console table;studio wall spotlight;whirlpool bath;bathroom towel rack;antique chair;antique clock;billiard table;double sofa</t>
  </si>
  <si>
    <t>3957;3951;7190;1840;4030;3950;3954;863;2554</t>
  </si>
  <si>
    <t>black-brick wall</t>
  </si>
  <si>
    <t>K.K. Milonga</t>
  </si>
  <si>
    <t>whiffa</t>
  </si>
  <si>
    <t>5/19</t>
  </si>
  <si>
    <t>Olaf</t>
  </si>
  <si>
    <t>nLsc5geQY78JR7j4S</t>
  </si>
  <si>
    <t>ocp00</t>
  </si>
  <si>
    <t>asteroid;crewed spaceship;rocket;flying saucer;astronaut suit;satellite</t>
  </si>
  <si>
    <t>1439;5676;1441;1447;1445;1443</t>
  </si>
  <si>
    <t>sucker</t>
  </si>
  <si>
    <t>9/20</t>
  </si>
  <si>
    <t>Octavian</t>
  </si>
  <si>
    <t>WDB4w6DdNpdhCvEuj</t>
  </si>
  <si>
    <t>rbt15</t>
  </si>
  <si>
    <t>life ring;wave breaker;palm-tree lamp;beach towel;beach ball;coconut juice;cassette player;outdoorsy fishing rod;tropical rug;great white shark model;cooler box;tropical rug</t>
  </si>
  <si>
    <t>7148;665;7259;3468;9584;3684;1708;8473;7358;7013;3064;7358</t>
  </si>
  <si>
    <t>water flooring</t>
  </si>
  <si>
    <t>ocean-horizon wall</t>
  </si>
  <si>
    <t>amigo</t>
  </si>
  <si>
    <t>O'Hare</t>
  </si>
  <si>
    <t>fwgBojtt5KTvk3TL5</t>
  </si>
  <si>
    <t>cow06</t>
  </si>
  <si>
    <t>firewood;hay bed;log round table;butter churn;brick oven;log bench;picnic basket;barrel;cutting board</t>
  </si>
  <si>
    <t>5970;3675;4043;7805;1157;4042;1082;1266;3618</t>
  </si>
  <si>
    <t>meadow vista</t>
  </si>
  <si>
    <t>Mountain Song</t>
  </si>
  <si>
    <t>hoof hoo</t>
  </si>
  <si>
    <t>Norma</t>
  </si>
  <si>
    <t>Moh8bkfxWaxEa97mG</t>
  </si>
  <si>
    <t>squ04</t>
  </si>
  <si>
    <t>juicy-apple TV;yucca;corkboard;double sofa;tennis table;pear bed;natural garden table;unfinished puzzle;orange end table;natural garden chair;electric kick scooter;wooden full-length mirror;cute music player</t>
  </si>
  <si>
    <t>2596;4132;1783;2554;1181;4546;3396;4308;3975;2586;7654;7137;4003</t>
  </si>
  <si>
    <t>pear wall</t>
  </si>
  <si>
    <t>niblet</t>
  </si>
  <si>
    <t>7/19</t>
  </si>
  <si>
    <t>Nibbles</t>
  </si>
  <si>
    <t>h2nAg5RGkR7NEnSQq</t>
  </si>
  <si>
    <t>bea05</t>
  </si>
  <si>
    <t>stack of books;brick oven;tiny library;log stool;log garden lounge;log round table;log stool;barrel;portable radio;wild log bench</t>
  </si>
  <si>
    <t>1759;1157;5635;4038;4035;4043;4038;1266;3697;5972</t>
  </si>
  <si>
    <t>yawwwn</t>
  </si>
  <si>
    <t>8/16</t>
  </si>
  <si>
    <t>Nate</t>
  </si>
  <si>
    <t>3EXPYiDinngndhDng</t>
  </si>
  <si>
    <t>cow07</t>
  </si>
  <si>
    <t>phonograph;antique bed;antique console table;antique bureau;antique wardrobe;antique chair;double sofa;antique clock;antique vanity;antique phone</t>
  </si>
  <si>
    <t>794;3957;3951;3956;3959;3950;2554;3954;3955;3953</t>
  </si>
  <si>
    <t>moolah</t>
  </si>
  <si>
    <t>2/28</t>
  </si>
  <si>
    <t>Naomi</t>
  </si>
  <si>
    <t>z95tvdzwWsxjXbpqP</t>
  </si>
  <si>
    <t>mnk01</t>
  </si>
  <si>
    <t>wooden simple bed;system kitchen;anthurium plant;wooden table;wooden chest;red dotted rug;cute music player;wooden mini table;humidifier;wooden chair;air conditioner</t>
  </si>
  <si>
    <t>2605;3616;3949;3439;2560;7465;4003;7133;1836;1913;929</t>
  </si>
  <si>
    <t>pastel dotted wall</t>
  </si>
  <si>
    <t>po po</t>
  </si>
  <si>
    <t>8/23</t>
  </si>
  <si>
    <t>Nana</t>
  </si>
  <si>
    <t>oGFWxL6p7g9Hq5LWK</t>
  </si>
  <si>
    <t>goa01</t>
  </si>
  <si>
    <t>grand piano;piano bench;kitchen island;double sofa;rattan end table;rattan low table;portable record player;tissue box;Chevre's photo;rattan bed;rattan vanity</t>
  </si>
  <si>
    <t>1875;3681;998;2554;4046;4054;4338;4114;6503;4052;4051</t>
  </si>
  <si>
    <t>white iron-parquet flooring</t>
  </si>
  <si>
    <t>K.K. Étude</t>
  </si>
  <si>
    <t>kid</t>
  </si>
  <si>
    <t>8/24</t>
  </si>
  <si>
    <t>Nan</t>
  </si>
  <si>
    <t>Nw4ojqKpHxBQfEqqo</t>
  </si>
  <si>
    <t>cbr07</t>
  </si>
  <si>
    <t>wild log bench;simple DIY workbench;tiki torch;log stool;tape deck;pond stone;log round table;lantern;log garden lounge</t>
  </si>
  <si>
    <t>5972;7142;343;4038;787;7393;4043;1432;4035</t>
  </si>
  <si>
    <t>malarkey</t>
  </si>
  <si>
    <t>Murphy</t>
  </si>
  <si>
    <t>BMbfDZTTqMr8T4Jvt</t>
  </si>
  <si>
    <t>shp12</t>
  </si>
  <si>
    <t>spinning wheel;wooden stool;lily record player;iron closet;old sewing machine;floral swag;deluxe washer;rattan towel basket;ironing board;antique bed;ironwood DIY workbench;iron worktable;iron entrance mat;sturdy sewing box;sewing machine</t>
  </si>
  <si>
    <t>1153;3449;7236;9642;1127;4027;1227;4048;7531;3957;3943;3560;7337;3442;1128</t>
  </si>
  <si>
    <t>purple desert-tile flooring</t>
  </si>
  <si>
    <t>nightshade</t>
  </si>
  <si>
    <t>2/14</t>
  </si>
  <si>
    <t>Muffy</t>
  </si>
  <si>
    <t>upZ67GQyTzKPGCLm8</t>
  </si>
  <si>
    <t>lon06</t>
  </si>
  <si>
    <t>wooden bookshelf;wooden chest;cute music player;writing poster;wooden double bed;writing desk;wooden waste bin;DIY workbench;writing chair;wooden end table;old-fashioned alarm clock</t>
  </si>
  <si>
    <t>4125;2560;4003;3584;7132;3701;3490;1241;3702;3438;4111</t>
  </si>
  <si>
    <t>green molded-panel wall</t>
  </si>
  <si>
    <t>cagey</t>
  </si>
  <si>
    <t>7/10</t>
  </si>
  <si>
    <t>Mott</t>
  </si>
  <si>
    <t>bqireWGDZg56QP8JF</t>
  </si>
  <si>
    <t>mus14</t>
  </si>
  <si>
    <t>jukebox;billiard table;iron shelf;iron wall lamp;ironwood bed;pinball machine;dartboard;red carpet;diner sofa</t>
  </si>
  <si>
    <t>791;863;3563;3559;3200;1087;937;7348;4141</t>
  </si>
  <si>
    <t>blue camo flooring</t>
  </si>
  <si>
    <t>shorty</t>
  </si>
  <si>
    <t>9/13</t>
  </si>
  <si>
    <t>Moose</t>
  </si>
  <si>
    <t>AB2WWajw4nPsxsQ5h</t>
  </si>
  <si>
    <t>mnk04</t>
  </si>
  <si>
    <t>bamboo speaker;simple DIY workbench;mush log;mush parasol;mush table;mush low stool;mush lamp;mush partition</t>
  </si>
  <si>
    <t>10743;7142;3808;3805;808;4708;805;3806</t>
  </si>
  <si>
    <t>g'tang</t>
  </si>
  <si>
    <t>12/7</t>
  </si>
  <si>
    <t>Monty</t>
  </si>
  <si>
    <t>6rhSBCp2M4wcM9cRG</t>
  </si>
  <si>
    <t>cat11</t>
  </si>
  <si>
    <t>rattan low table;rattan vanity;shower booth;lily record player;rattan waste bin;rattan wardrobe;rattan bed;rattan stool;rattan armchair;deluxe washer;bathroom towel rack;rattan end table;rattan table lamp;air conditioner;rattan towel basket</t>
  </si>
  <si>
    <t>4054;4051;4015;7236;4045;4049;4052;4047;4053;1227;4030;4046;4050;929;4048</t>
  </si>
  <si>
    <t>beige desert-tile wall</t>
  </si>
  <si>
    <t>pffffft</t>
  </si>
  <si>
    <t>9/30</t>
  </si>
  <si>
    <t>Monique</t>
  </si>
  <si>
    <t>4RLK74MDFhcXAQeuL</t>
  </si>
  <si>
    <t>duk16</t>
  </si>
  <si>
    <t>antique bureau;wooden simple bed;fancy violin;double sofa;music stand;wooden bookshelf;potted ivy;wooden low table;wooden chest;tea set;ivory small round mat;red dotted rug;cute music player;yucca</t>
  </si>
  <si>
    <t>3956;2605;2772;2554;1058;4125;3785;7134;2560;3467;7334;7465;4003;4132</t>
  </si>
  <si>
    <t>light herringbone flooring</t>
  </si>
  <si>
    <t>lattice wall</t>
  </si>
  <si>
    <t>quackidee</t>
  </si>
  <si>
    <t>3/7</t>
  </si>
  <si>
    <t>Molly</t>
  </si>
  <si>
    <t>EYRuj39J5cS5eYuPD</t>
  </si>
  <si>
    <t>cat08</t>
  </si>
  <si>
    <t>cute DIY table;wooden low table;wooden-block chest;cute music player;wooden-block wall clock;throwback race-car bed;throwback container;toy box;wooden-block bench;throwback rocket</t>
  </si>
  <si>
    <t>3995;7134;1561;4003;3208;4759;4762;3623;1559;4761</t>
  </si>
  <si>
    <t>myawn</t>
  </si>
  <si>
    <t>1/12</t>
  </si>
  <si>
    <t>Moe</t>
  </si>
  <si>
    <t>4DpkbYXeoySwonvkS</t>
  </si>
  <si>
    <t>cat01</t>
  </si>
  <si>
    <t>wooden chest;gas range;wooden simple bed;refrigerator;wooden low table;iron wall rack;wooden mini table;cat grass;fan palm</t>
  </si>
  <si>
    <t>2560;3251;2605;2713;7134;3562;7133;7136;1288</t>
  </si>
  <si>
    <t>blue painted-wood wall</t>
  </si>
  <si>
    <t>mew</t>
  </si>
  <si>
    <t>9/25</t>
  </si>
  <si>
    <t>Mitzi</t>
  </si>
  <si>
    <t>9AE7bEWmthdc7kZ4m</t>
  </si>
  <si>
    <t>duk12</t>
  </si>
  <si>
    <t>whirlpool bath;antique bed;antique vanity;double sofa;harp;antique mini table;phonograph;imperial low table;monstera;pendulum clock</t>
  </si>
  <si>
    <t>1840;3957;3955;2554;987;3958;794;3974;4129;4106</t>
  </si>
  <si>
    <t>quackulous</t>
  </si>
  <si>
    <t>4/23</t>
  </si>
  <si>
    <t>Miranda</t>
  </si>
  <si>
    <t>ycquvbgfbCzktuLvn</t>
  </si>
  <si>
    <t>rbt19</t>
  </si>
  <si>
    <t>folding chair;folding chair;folding chair;hedge standee;cassette player;simple medium avocado mat;tree standee;tree standee;grass standee;tree standee;hedge standee;throwback dino screen;throwback dino screen;simple medium avocado mat;grass standee;hedge standee;hedge standee;throwback dino screen</t>
  </si>
  <si>
    <t>7529;7529;7529;531;1708;7524;533;533;530;533;531;4763;4763;7524;530;531;531;4763</t>
  </si>
  <si>
    <t>heavy-curtain wall</t>
  </si>
  <si>
    <t>Go K.K. Rider</t>
  </si>
  <si>
    <t>cottontail</t>
  </si>
  <si>
    <t>7/6</t>
  </si>
  <si>
    <t>Mira</t>
  </si>
  <si>
    <t>TgwEuBB4kt96EXAvt</t>
  </si>
  <si>
    <t>squ09</t>
  </si>
  <si>
    <t>rattan bed;rattan armchair;lily record player;rattan wardrobe;rattan end table;shower booth;rattan vanity;plain sink;floral swag;bathroom towel rack;rattan low table;tea set</t>
  </si>
  <si>
    <t>4052;4053;7236;4049;4046;4015;4051;3683;4027;4030;4054;3467</t>
  </si>
  <si>
    <t>ahhhhhh</t>
  </si>
  <si>
    <t>5/2</t>
  </si>
  <si>
    <t>Mint</t>
  </si>
  <si>
    <t>WSnecxx3DREYtZ3p3</t>
  </si>
  <si>
    <t>brd08</t>
  </si>
  <si>
    <t>cute DIY table;wooden low table;cute chair;claw-foot tub;cute wall-mounted clock;cute bed;cute wardrobe;cute vanity;cute tea table;cute music player;cute sofa</t>
  </si>
  <si>
    <t>3995;7134;3999;1757;3996;3624;3997;4001;4000;4003;3998</t>
  </si>
  <si>
    <t>yellow quilt wall</t>
  </si>
  <si>
    <t>tweedledee</t>
  </si>
  <si>
    <t>3/12</t>
  </si>
  <si>
    <t>Midge</t>
  </si>
  <si>
    <t>uhd4aEuBudwu9pM6E</t>
  </si>
  <si>
    <t>cat16</t>
  </si>
  <si>
    <t>yucca;deluxe washer;double sofa;refrigerator;hi-fi stereo;system kitchen;wooden table;wooden chair;coconut wall planter</t>
  </si>
  <si>
    <t>4132;1227;2554;2713;790;3616;3439;1913;4130</t>
  </si>
  <si>
    <t>orange retro flooring</t>
  </si>
  <si>
    <t>mweee</t>
  </si>
  <si>
    <t>6/29</t>
  </si>
  <si>
    <t>Merry</t>
  </si>
  <si>
    <t>qxaecyD6f6aHuNZKK</t>
  </si>
  <si>
    <t>rhn07</t>
  </si>
  <si>
    <t>double-door refrigerator;menu chalkboard;cute sofa;kitchen island;cute tea table;portable radio;potted ivy;wooden low table;cream and sugar;tea set;diner counter table;microwave;stand mixer;soft-serve lamp</t>
  </si>
  <si>
    <t>4109;1866;3998;998;4000;3697;3785;7134;1161;3467;4139;1043;4019;3416</t>
  </si>
  <si>
    <t>shortcake</t>
  </si>
  <si>
    <t>3/19</t>
  </si>
  <si>
    <t>Merengue</t>
  </si>
  <si>
    <t>sLBs68aveqtjT8HZJ</t>
  </si>
  <si>
    <t>kal02</t>
  </si>
  <si>
    <t>plain sink;cute music player;yucca;standard umbrella stand;wooden simple bed;wooden full-length mirror;wooden wardrobe;wall-mounted TV (50 in.);wooden end table;automatic washer;wooden low table;cushion;old-fashioned alarm clock;botanical rug;potted ivy;unfinished puzzle</t>
  </si>
  <si>
    <t>3683;4003;4132;3445;2605;7137;3436;3428;3438;2740;7134;1792;4111;7353;3785;4308</t>
  </si>
  <si>
    <t>green-paint flooring</t>
  </si>
  <si>
    <t>blue blossoming wall</t>
  </si>
  <si>
    <t>toasty</t>
  </si>
  <si>
    <t>4/12</t>
  </si>
  <si>
    <t>Melba</t>
  </si>
  <si>
    <t>tgsKz4BX3wxFRFrFZ</t>
  </si>
  <si>
    <t>bea15</t>
  </si>
  <si>
    <t>wooden simple bed;gas range;beekeeper's hive;cacao tree;inflatable sofa;mini DIY workbench;long bathtub;iron wall rack;pot rack;plain sink;wooden end table;bathroom towel rack;wooden table mirror;mini fridge;dish-drying rack</t>
  </si>
  <si>
    <t>2605;3251;3406;1277;3962;3122;4080;3562;928;3683;3438;4030;8826;9766;3400</t>
  </si>
  <si>
    <t>honeycomb wall</t>
  </si>
  <si>
    <t>sundae</t>
  </si>
  <si>
    <t>3/13</t>
  </si>
  <si>
    <t>Megan</t>
  </si>
  <si>
    <t>GSsfXWFSF3FEdbcjA</t>
  </si>
  <si>
    <t>kgr01</t>
  </si>
  <si>
    <t>open-frame kitchen;antique bed;rocking horse;wooden-blockstool;toy box;antique table;cuckoo clock;wooden-block toy;antique mini table;antique console table;table lamp;phonograph;nutcracker</t>
  </si>
  <si>
    <t>3615;3957;83;5543;3623;3952;915;3206;3958;3951;4069;794;7284</t>
  </si>
  <si>
    <t>blue delicate-blooms wall</t>
  </si>
  <si>
    <t>wee baby</t>
  </si>
  <si>
    <t>11/12</t>
  </si>
  <si>
    <t>Mathilda</t>
  </si>
  <si>
    <t>ZZJJbE5zFrcDXfLEF</t>
  </si>
  <si>
    <t>squ17</t>
  </si>
  <si>
    <t>double sofa;upright piano;piano bench;mini fridge;cream and sugar;open-frame kitchen;simple kettle;blue kitchen mat;ironwood cupboard;iron worktable;cuckoo clock;iron entrance mat;portable record player;coffee grinder;espresso maker;stovetop espresso maker;menu chalkboard;ironwood low table;coffee cup</t>
  </si>
  <si>
    <t>2554;1081;3681;9766;1161;3615;1845;8394;3271;3560;915;7337;4338;920;954;8297;1866;3194;918</t>
  </si>
  <si>
    <t>modern wood flooring</t>
  </si>
  <si>
    <t>sulky</t>
  </si>
  <si>
    <t>9/29</t>
  </si>
  <si>
    <t>Marshal</t>
  </si>
  <si>
    <t>BQCu2GxBFFTuigDAY</t>
  </si>
  <si>
    <t>ocp01</t>
  </si>
  <si>
    <t>claw-foot tub;cute bed;cute floor lamp;cute sofa;tankless toilet;cute DIY table;cute vanity;cute tea table;cute music player</t>
  </si>
  <si>
    <t>1757;3624;4002;3998;2776;3995;4001;4000;4003</t>
  </si>
  <si>
    <t>strawberry-chocolate wall</t>
  </si>
  <si>
    <t>blurp</t>
  </si>
  <si>
    <t>6/26</t>
  </si>
  <si>
    <t>Marina</t>
  </si>
  <si>
    <t>rnFzZ3Z4gFAv6ouqG</t>
  </si>
  <si>
    <t>elp04</t>
  </si>
  <si>
    <t>rattan vanity;imperial partition;rattan bed;coconut wall planter;rattan stool;rattan end table;imperial low table;rattan waste bin;cushion;monstera;incense burner;traditional tea set;rattan low table;portable record player</t>
  </si>
  <si>
    <t>4051;3971;4052;4130;4047;4046;3974;4045;1792;4129;997;4033;4054;4338</t>
  </si>
  <si>
    <t>olive desert-tile wall</t>
  </si>
  <si>
    <t>tootie</t>
  </si>
  <si>
    <t>1/28</t>
  </si>
  <si>
    <t>Margie</t>
  </si>
  <si>
    <t>mSJuJRK54zTu3BkHr</t>
  </si>
  <si>
    <t>kgr10</t>
  </si>
  <si>
    <t>wooden low table;white simple small mat;system kitchen;ironing board;automatic washer;double-door refrigerator;ringtoss;wooden chest;wooden double bed;cute music player;baby chair;Mom's playful kitchen mat;cute wall-mounted clock;mobile</t>
  </si>
  <si>
    <t>7134;7336;3616;7531;2740;4109;88;2560;7132;4003;3305;9542;3996;9565</t>
  </si>
  <si>
    <t>pink quilt wall</t>
  </si>
  <si>
    <t>K.K. Aria</t>
  </si>
  <si>
    <t>pouches</t>
  </si>
  <si>
    <t>5/31</t>
  </si>
  <si>
    <t>Marcie</t>
  </si>
  <si>
    <t>63FsmgrS7QPpFvL3N</t>
  </si>
  <si>
    <t>dog15</t>
  </si>
  <si>
    <t>old-fashioned washtub;floor seat;kotatsu;futon;zen cushion;bamboo speaker;paper lantern;brown wooden-deck rug;pile of zen cushions;brown wooden-deck rug;clay furnace;bamboo stool;goldfish</t>
  </si>
  <si>
    <t>4393;3622;1849;3230;7047;10743;725;7323;7048;7323;717;10742;329</t>
  </si>
  <si>
    <t>modern shoji-screen wall</t>
  </si>
  <si>
    <t>Comrade K.K.</t>
  </si>
  <si>
    <t>non</t>
  </si>
  <si>
    <t>12/31</t>
  </si>
  <si>
    <t>Marcel</t>
  </si>
  <si>
    <t>xgPhy4TnDmnzSkZ6o</t>
  </si>
  <si>
    <t>cbr01</t>
  </si>
  <si>
    <t>gas range;wooden simple bed;magazine rack;birdcage;wood-burning stove;Mom's cushion;anthurium plant;wooden end table;cute music player;mini fridge;revolving spice rack;macrame tapestry;retro dotted rug;wooden low table;magazine;mug;pot rack;Baby bear</t>
  </si>
  <si>
    <t>3251;2605;1032;865;4117;7144;3949;3438;4003;9766;1125;4119;7466;7134;3586;1870;928;1501</t>
  </si>
  <si>
    <t>green blossoming wall</t>
  </si>
  <si>
    <t>honey</t>
  </si>
  <si>
    <t>6/15</t>
  </si>
  <si>
    <t>Maple</t>
  </si>
  <si>
    <t>jhXJGTWpk3ycr6kZC</t>
  </si>
  <si>
    <t>duk06</t>
  </si>
  <si>
    <t>garden faucet;hose reel;cute music player;fire pit;hanging terrarium;garden bench;cypress plant;garden lantern;garden gnome;garden wagon</t>
  </si>
  <si>
    <t>1631;4113;4003;4100;3775;3509;1829;1628;1624;8419</t>
  </si>
  <si>
    <t>mossy-garden wall</t>
  </si>
  <si>
    <t>quackpth</t>
  </si>
  <si>
    <t>11/17</t>
  </si>
  <si>
    <t>Mallary</t>
  </si>
  <si>
    <t>ByLM9r2q7mRAMbgXs</t>
  </si>
  <si>
    <t>pig10</t>
  </si>
  <si>
    <t>garden wagon;garden wagon;garden wagon;iron garden chair;iron garden table;ironwood DIY workbench;cute music player;iron garden bench;garden lantern</t>
  </si>
  <si>
    <t>8419;8419;8419;1626;1627;3943;4003;1625;1628</t>
  </si>
  <si>
    <t>flagstone flooring</t>
  </si>
  <si>
    <t>schep</t>
  </si>
  <si>
    <t>Maggie</t>
  </si>
  <si>
    <t>bHTDLovALeQz9PK4z</t>
  </si>
  <si>
    <t>duk03</t>
  </si>
  <si>
    <t>iron garden chair;iron garden chair;lily record player;phone box;cotton-candy stall;menu chalkboard;iron garden table;ironwood kitchenette;coffee cup;espresso maker;lecture-hall desk;stovetop espresso maker;popcorn machine</t>
  </si>
  <si>
    <t>1626;1626;7236;1185;4412;1866;1627;3270;918;954;2014;8297;1092</t>
  </si>
  <si>
    <t>tree-lined wall</t>
  </si>
  <si>
    <t>duckling</t>
  </si>
  <si>
    <t>4/8</t>
  </si>
  <si>
    <t>Maelle</t>
  </si>
  <si>
    <t>ebHEDLT4WnnnPtDzK</t>
  </si>
  <si>
    <t>dog09</t>
  </si>
  <si>
    <t>cute music player;outdoor picnic set;board game;fruit basket;mountain bike;inflatable sofa;cooler box;picnic basket;log bench;soup kettle;handy water cooler;peach checked rug</t>
  </si>
  <si>
    <t>4003;6033;7599;975;2614;3962;3064;1082;4042;3619;3960;7463</t>
  </si>
  <si>
    <t>yippee</t>
  </si>
  <si>
    <t>1/11</t>
  </si>
  <si>
    <t>Maddie</t>
  </si>
  <si>
    <t>bLyixhvrCHgBYzvoX</t>
  </si>
  <si>
    <t>dog14</t>
  </si>
  <si>
    <t>garden faucet;simple DIY workbench;doghouse;plastic pool;pet bed;clothesline;hammock;hose reel;old-fashioned washtub;log bench;lantern;portable radio</t>
  </si>
  <si>
    <t>1631;7142;1799;3348;7802;3229;1620;4113;4393;4042;1432;3697</t>
  </si>
  <si>
    <t>ivy wall</t>
  </si>
  <si>
    <t>woo woof</t>
  </si>
  <si>
    <t>11/11</t>
  </si>
  <si>
    <t>Mac</t>
  </si>
  <si>
    <t>cnByupc7McZQg8sNJ</t>
  </si>
  <si>
    <t>kal09</t>
  </si>
  <si>
    <t>toy box;ironwood DIY workbench;wooden simple bed;monstera;wooden chair;wooden table;botanical rug;wooden chest;wooden toolbox;throwback skull radio</t>
  </si>
  <si>
    <t>3623;3943;2605;4129;1913;3439;7353;2560;7454;4757</t>
  </si>
  <si>
    <t>chips</t>
  </si>
  <si>
    <t>Lyman</t>
  </si>
  <si>
    <t>8FpMvE2W6YJtmTpiQ</t>
  </si>
  <si>
    <t>pig04</t>
  </si>
  <si>
    <t>red carpet;red carpet;grand piano;red carpet;red carpet;piano bench;antique mini table;phonograph;folding chair;folding chair;folding chair;folding chair;video camera;flower stand;flower stand</t>
  </si>
  <si>
    <t>7348;7348;1875;7348;7348;3681;3958;794;7529;7529;7529;7529;1221;7527;7527</t>
  </si>
  <si>
    <t>snoooink</t>
  </si>
  <si>
    <t>6/2</t>
  </si>
  <si>
    <t>Lucy</t>
  </si>
  <si>
    <t>WtvwKvChcpgZ4WcQB</t>
  </si>
  <si>
    <t>dog02</t>
  </si>
  <si>
    <t>tin bucket;tiki torch;tiki torch;western-style stone;western-style stone;western-style stone;red-leaf pile;skeleton;throwback skull radio</t>
  </si>
  <si>
    <t>2592;343;343;3446;3446;3446;4271;1326;4757</t>
  </si>
  <si>
    <t>ramshackle wall</t>
  </si>
  <si>
    <t>rrr-owch</t>
  </si>
  <si>
    <t>11/4</t>
  </si>
  <si>
    <t>Lucky</t>
  </si>
  <si>
    <t>se8G8LxivnMhgBiRE</t>
  </si>
  <si>
    <t>brd15</t>
  </si>
  <si>
    <t>weight bench;punching bag;red corner;neutral corner;speed bag;tool cart;cassette player</t>
  </si>
  <si>
    <t>1452;4013;7151;7152;7653;7528;1708</t>
  </si>
  <si>
    <t>K.K. Western</t>
  </si>
  <si>
    <t>cacaw</t>
  </si>
  <si>
    <t>12/12</t>
  </si>
  <si>
    <t>Lucha</t>
  </si>
  <si>
    <t>emwaesnBa9EmWvW89</t>
  </si>
  <si>
    <t>gor04</t>
  </si>
  <si>
    <t>shower booth;weight bench;tool cart;water cooler;upright locker;pull-up-bar stand;exercise bike;punching bag;changing room;digital scale;rattan end table;tape deck;stadiometer;wall-mounted TV (50 in.);formal paper;natural wooden-deck rug;natural wooden-deck rug;double-sided wall clock;protein shaker bottle</t>
  </si>
  <si>
    <t>4015;1452;7528;1232;833;7845;287;4013;1816;3307;4046;787;546;3428;4099;7380;7380;4133;7800</t>
  </si>
  <si>
    <t>hoo hoo ha</t>
  </si>
  <si>
    <t>3/26</t>
  </si>
  <si>
    <t>Louie</t>
  </si>
  <si>
    <t>wBJRdKXMHcPyHDPEj</t>
  </si>
  <si>
    <t>der05</t>
  </si>
  <si>
    <t>wood-burning stove;refrigerator;ironwood bed;rocking chair;ironwood kitchenette;antique console table;portable record player;ironwood clock;deer decoration;ironwood cart;espresso maker;ironwood cupboard;microwave;analog kitchen scale;ivory small round mat;tapestry</t>
  </si>
  <si>
    <t>4117;2713;3200;1103;3270;3951;4338;3275;3340;3195;954;3271;1043;3993;7334;704</t>
  </si>
  <si>
    <t>modern wood wall</t>
  </si>
  <si>
    <t>K.K. Jazz</t>
  </si>
  <si>
    <t>badoom</t>
  </si>
  <si>
    <t>8/20</t>
  </si>
  <si>
    <t>Lopez</t>
  </si>
  <si>
    <t>ucvTsRXewrZsFj64Y</t>
  </si>
  <si>
    <t>cat18</t>
  </si>
  <si>
    <t>double sofa;wooden-block bed;double-door refrigerator;wooden stool;wooden-block chest;portable record player;wooden-block bookshelf;kitchen island;mini DIY workbench;old-fashioned alarm clock;wooden-block wall clock;potted ivy;potted ivy</t>
  </si>
  <si>
    <t>2554;1557;4109;3449;1561;4338;1558;998;3122;4111;3208;3785;3785</t>
  </si>
  <si>
    <t>bonbon</t>
  </si>
  <si>
    <t>3/27</t>
  </si>
  <si>
    <t>Lolly</t>
  </si>
  <si>
    <t>9QsHyDimk75LPvBsn</t>
  </si>
  <si>
    <t>wol01</t>
  </si>
  <si>
    <t>high-end stereo;log wall-mounted clock;wall-mounted tool board;log bed;log extra-long sofa;cooler box;log decorative shelves;log round table;macrame tapestry;chessboard;ironwood DIY workbench;key holder;broom and dustpan</t>
  </si>
  <si>
    <t>793;4037;8417;4041;4044;3064;4036;4043;4119;2770;3943;3992;3967</t>
  </si>
  <si>
    <t>rustic-stone wall</t>
  </si>
  <si>
    <t>ah-rooooo</t>
  </si>
  <si>
    <t>11/5</t>
  </si>
  <si>
    <t>Lobo</t>
  </si>
  <si>
    <t>EQYQEL4crTYEN9yJs</t>
  </si>
  <si>
    <t>lon08</t>
  </si>
  <si>
    <t>whirlpool bath;antique bed;double sofa;antique mini table;antique console table;phonograph;den chair;mini fridge;digital alarm clock;den desk</t>
  </si>
  <si>
    <t>1840;3957;2554;3958;3951;794;3784;9766;2731;3783</t>
  </si>
  <si>
    <t>precisely</t>
  </si>
  <si>
    <t>7/29</t>
  </si>
  <si>
    <t>Lionel</t>
  </si>
  <si>
    <t>BnXXdXegMXE9HmZiy</t>
  </si>
  <si>
    <t>mus01</t>
  </si>
  <si>
    <t>bamboo speaker;maple-leaf pond stone;outdoor bath;red-leaf pile;red-leaf pile;leaf campfire;leaf stool</t>
  </si>
  <si>
    <t>10743;7408;1111;4271;4271;7788;7390</t>
  </si>
  <si>
    <t>squinky</t>
  </si>
  <si>
    <t>10/17</t>
  </si>
  <si>
    <t>Limberg</t>
  </si>
  <si>
    <t>CQG32Qp7hhepeaRbg</t>
  </si>
  <si>
    <t>flg00</t>
  </si>
  <si>
    <t>gas range;rattan bed;claw-foot tub;shower set;standard umbrella stand;plain sink;wooden-blockstool;rattan towel basket;rattan end table;cute music player;rattan low table;hyacinth lamp;mini fridge;dish-drying rack;bathroom towel rack;simple panel;simple panel</t>
  </si>
  <si>
    <t>3251;4052;1757;4017;3445;3683;5543;4048;4046;4003;4054;7234;9766;3400;4030;5338;5338</t>
  </si>
  <si>
    <t>blue dot flooring</t>
  </si>
  <si>
    <t>misty-garden wall</t>
  </si>
  <si>
    <t>Farewell</t>
  </si>
  <si>
    <t>toady</t>
  </si>
  <si>
    <t>2/4</t>
  </si>
  <si>
    <t>Lily</t>
  </si>
  <si>
    <t>nn3GdKz434cBryvyC</t>
  </si>
  <si>
    <t>lon04</t>
  </si>
  <si>
    <t>skeleton;upright locker;writing poster;lecture-hall desk;homework set;lecture-hall desk;formal paper;book stands;basic teacher's desk;wall-mounted TV (50 in.);document stack;lecture-hall bench;upright locker</t>
  </si>
  <si>
    <t>1326;833;3584;2014;3968;2014;4099;870;1330;3428;1750;2013;833</t>
  </si>
  <si>
    <t>natural-block flooring</t>
  </si>
  <si>
    <t>green painted-wood wall</t>
  </si>
  <si>
    <t>lion cub</t>
  </si>
  <si>
    <t>Leopold</t>
  </si>
  <si>
    <t>bZqAHvDsp82Ptify8</t>
  </si>
  <si>
    <t>tig04</t>
  </si>
  <si>
    <t>record box;diner mini table;diner counter chair;ironwood DIY workbench;ironwood bed;tool shelf;rock guitar;effects rack;pedal board;tool cart;cardboard box;toolbox;laptop;retro stereo</t>
  </si>
  <si>
    <t>8096;4441;4138;3943;3200;7525;1644;950;7257;7528;3672;4687;1850;796</t>
  </si>
  <si>
    <t>flexin'</t>
  </si>
  <si>
    <t>5/15</t>
  </si>
  <si>
    <t>Leonardo</t>
  </si>
  <si>
    <t>Q68JosFG2FvzG7QC3</t>
  </si>
  <si>
    <t>wol10</t>
  </si>
  <si>
    <t>grand piano;piano bench;drum set;effects rack;portable record player;mic stand;electric guitar;TV camera;amp;cardboard bed</t>
  </si>
  <si>
    <t>1875;3681;1803;950;4338;9503;1645;1412;849;7161</t>
  </si>
  <si>
    <t>alpha</t>
  </si>
  <si>
    <t>12/6</t>
  </si>
  <si>
    <t>Kyle</t>
  </si>
  <si>
    <t>j9pPANZ9zsm6Mobh2</t>
  </si>
  <si>
    <t>cbr04</t>
  </si>
  <si>
    <t>throwback race-car bed;throwback rocket;wooden table;wooden-blockstool;mini DIY workbench;throwback container;wooden end table;wooden stool;old-fashioned alarm clock;wooden chest;throwback wall clock;throwback wrestling figure;cute music player</t>
  </si>
  <si>
    <t>4759;4761;3439;5543;3122;4762;3438;3449;4111;2560;4756;4753;4003</t>
  </si>
  <si>
    <t>blue playroom wall</t>
  </si>
  <si>
    <t>grah grah</t>
  </si>
  <si>
    <t>9/28</t>
  </si>
  <si>
    <t>Kody</t>
  </si>
  <si>
    <t>25GGGSHzwEnKmepJk</t>
  </si>
  <si>
    <t>chn11</t>
  </si>
  <si>
    <t>upright piano;Aquarius urn;red carpet;red carpet;golden casket;golden casket;golden casket;golden casket;golden candlestick;golden candlestick;golden candlestick;golden candlestick;Cancer table;phonograph</t>
  </si>
  <si>
    <t>1081;5956;7348;7348;8825;8825;8825;8825;3772;3772;3772;3772;5959;794</t>
  </si>
  <si>
    <t>palace tile</t>
  </si>
  <si>
    <t>palace wall</t>
  </si>
  <si>
    <t>cluckling</t>
  </si>
  <si>
    <t>11/23</t>
  </si>
  <si>
    <t>Knox</t>
  </si>
  <si>
    <t>cFgAWnZ4nhq7DfrN7</t>
  </si>
  <si>
    <t>bea14</t>
  </si>
  <si>
    <t>whirlpool bath;bidet;tankless toilet;beach towel;classic pitcher;Cancer table;Aquarius urn;simple panel;phonograph;shower set</t>
  </si>
  <si>
    <t>1840;4098;2776;3468;4073;5959;5956;5338;794;4017</t>
  </si>
  <si>
    <t>stately wall</t>
  </si>
  <si>
    <t>strudel</t>
  </si>
  <si>
    <t>3/31</t>
  </si>
  <si>
    <t>Klaus</t>
  </si>
  <si>
    <t>E6MnPthbMdNSvhHE5</t>
  </si>
  <si>
    <t>cat14</t>
  </si>
  <si>
    <t>antique console table;antique bed;upright piano;double sofa;piano bench;pendulum clock;fireplace;phonograph</t>
  </si>
  <si>
    <t>3951;3957;1081;2554;3681;4106;742;794</t>
  </si>
  <si>
    <t>blue molded-panel wall</t>
  </si>
  <si>
    <t>mrowrr</t>
  </si>
  <si>
    <t>2/15</t>
  </si>
  <si>
    <t>Kitty</t>
  </si>
  <si>
    <t>jjReK7y42rnNZmQe6</t>
  </si>
  <si>
    <t>kgr00</t>
  </si>
  <si>
    <t>log bed;upright piano;piano bench;ironwood kitchenette;log round table;floral swag;pop-up toaster;ornament mobile;wooden-blockstool;fireplace;yellow kitchen mat;yellow small round mat;ringtoss;phonograph;dolly</t>
  </si>
  <si>
    <t>4041;1081;3681;3270;4043;4027;3282;6818;5543;742;8395;9547;88;794;1495</t>
  </si>
  <si>
    <t>child</t>
  </si>
  <si>
    <t>10/11</t>
  </si>
  <si>
    <t>Kitt</t>
  </si>
  <si>
    <t>QTwru2TFs99vCznLg</t>
  </si>
  <si>
    <t>cat04</t>
  </si>
  <si>
    <t>antique chair;upright piano;antique table;velvet stool;ironwood cupboard;cute music player;cuckoo clock;ironwood kitchenette;ironwood DIY workbench</t>
  </si>
  <si>
    <t>3950;1081;3952;8465;3271;4003;915;3270;3943</t>
  </si>
  <si>
    <t>kitty cat</t>
  </si>
  <si>
    <t>10/8</t>
  </si>
  <si>
    <t>Kiki</t>
  </si>
  <si>
    <t>Pv4qNLnQ4NquvddfQ</t>
  </si>
  <si>
    <t>goa07</t>
  </si>
  <si>
    <t>double sofa;rattan bed;long bathtub;monstera;tankless toilet;rocket lamp;fireplace;phonograph;rattan end table;bathroom towel rack;tissue box;shower set</t>
  </si>
  <si>
    <t>2554;4052;4080;4129;2776;1851;742;794;4046;4030;4114;4017</t>
  </si>
  <si>
    <t>gray molded-panel wall</t>
  </si>
  <si>
    <t>K.K. Tango</t>
  </si>
  <si>
    <t>wut</t>
  </si>
  <si>
    <t>6/28</t>
  </si>
  <si>
    <t>Kidd</t>
  </si>
  <si>
    <t>Jd6z54x98v4uJhubB</t>
  </si>
  <si>
    <t>cat10</t>
  </si>
  <si>
    <t>weight bench;garbage pail;pull-up-bar stand;oil barrel;manhole cover;mountain bike;basketball hoop;cardboard box;tape deck</t>
  </si>
  <si>
    <t>1452;2556;7845;1567;144;2614;4226;3672;787</t>
  </si>
  <si>
    <t>psst</t>
  </si>
  <si>
    <t>8/1</t>
  </si>
  <si>
    <t>Kid Cat</t>
  </si>
  <si>
    <t>fGznAwhaxGN66K38Q</t>
  </si>
  <si>
    <t>pig15</t>
  </si>
  <si>
    <t>weight bench;utility sink;punching bag;pull-up-bar stand;mini fridge;protein shaker bottle;rubber mud mat;folding chair;neutral corner;cardboard box;red corner;tape deck;wall fan</t>
  </si>
  <si>
    <t>1452;4026;4013;7845;9766;7800;7339;7529;7152;3672;7151;787;3431</t>
  </si>
  <si>
    <t>weeweewee</t>
  </si>
  <si>
    <t>4/26</t>
  </si>
  <si>
    <t>Kevin</t>
  </si>
  <si>
    <t>CaQE3xJ4A7tgQXDMW</t>
  </si>
  <si>
    <t>duk13</t>
  </si>
  <si>
    <t>cute music player;brick oven;smoker;firewood;garden faucet;inflatable sofa;director's chair;log round table;soup kettle;outdoor table;red vinyl sheet;picnic basket;handy water cooler</t>
  </si>
  <si>
    <t>4003;1157;1143;5970;1631;3962;2020;4043;3619;3946;7405;1082;3960</t>
  </si>
  <si>
    <t>bitty</t>
  </si>
  <si>
    <t>7/27</t>
  </si>
  <si>
    <t>Ketchup</t>
  </si>
  <si>
    <t>gQZ4xwZeRvqmswoGY</t>
  </si>
  <si>
    <t>chn13</t>
  </si>
  <si>
    <t>floor seat;hearth;tatami bed;paper lantern;bamboo speaker;bamboo stool;pine bonsai tree;katana;wooden-plank sign;hanging scroll</t>
  </si>
  <si>
    <t>3622;722;7391;725;10743;10742;3802;3407;5636;7282</t>
  </si>
  <si>
    <t>tatami</t>
  </si>
  <si>
    <t>standard tearoom wall</t>
  </si>
  <si>
    <t>K.K. Rally</t>
  </si>
  <si>
    <t>no doubt</t>
  </si>
  <si>
    <t>12/23</t>
  </si>
  <si>
    <t>Ken</t>
  </si>
  <si>
    <t>WRueK9fukhKgMrWZa</t>
  </si>
  <si>
    <t>pbr08</t>
  </si>
  <si>
    <t>throwback race-car bed;throwback race-car bed;plastic canister;cone;cone;metal can;throwback race-car bed;retro gas pump;manhole cover;bamboo stopblock;cardboard box;cassette player</t>
  </si>
  <si>
    <t>4759;4759;1881;146;146;7262;4759;4140;144;3556;3672;1708</t>
  </si>
  <si>
    <t>wingo</t>
  </si>
  <si>
    <t>6/1</t>
  </si>
  <si>
    <t>Keaton</t>
  </si>
  <si>
    <t>6rE8fTRLqKCERS4dQ</t>
  </si>
  <si>
    <t>cat21</t>
  </si>
  <si>
    <t>amp;trash bags;cardboard box;cardboard box;ventilation fan;electric guitar;drum set;DIY workbench;cardboard box;stacked magazines;iron wall lamp;effects rack;portable record player;diner sofa</t>
  </si>
  <si>
    <t>849;1823;3672;3672;957;1645;1803;1241;3672;1861;3559;950;4338;4141</t>
  </si>
  <si>
    <t>purrty</t>
  </si>
  <si>
    <t>4/27</t>
  </si>
  <si>
    <t>Katt</t>
  </si>
  <si>
    <t>d2DY8aRv5AfFtkneg</t>
  </si>
  <si>
    <t>cat09</t>
  </si>
  <si>
    <t>bamboo partition;bamboo partition;squat toilet;futon;kettle bathtub;bonsai shelf;paper lantern;wooden-plank sign</t>
  </si>
  <si>
    <t>3553;3553;2775;3230;4008;3580;725;5636</t>
  </si>
  <si>
    <t>dojo wall</t>
  </si>
  <si>
    <t>K.K. Jongara</t>
  </si>
  <si>
    <t>meooo-OH</t>
  </si>
  <si>
    <t>11/29</t>
  </si>
  <si>
    <t>Kabuki</t>
  </si>
  <si>
    <t>kYaqSE3C2y7EYSXfi</t>
  </si>
  <si>
    <t>cbr13</t>
  </si>
  <si>
    <t>shell arch;shell bed;shell speaker;shell lamp;shell fountain;shell partition</t>
  </si>
  <si>
    <t>3977;3983;5150;3984;3982;3978</t>
  </si>
  <si>
    <t>rainbow</t>
  </si>
  <si>
    <t>5/21</t>
  </si>
  <si>
    <t>June</t>
  </si>
  <si>
    <t>CqhXFKr8hdfYSYpRA</t>
  </si>
  <si>
    <t>hrs13</t>
  </si>
  <si>
    <t>Aquarius urn;Cancer table;starry garland;Libra scale;Virgo harp;Gemini closet;fortune-telling set;Scorpio lamp;crescent-moon chair;starry garland;starry garland;starry garland;Aries rocking chair;starry garland;starry garland;Leo sculpture;starry garland;starry garland;Capricorn ornament;Taurus bathtub;starry garland;starry garland;starry garland;Pisces lamp;Sagittarius arrow;starry garland</t>
  </si>
  <si>
    <t>5956;5959;6827;3774;5955;5960;3961;5962;6829;6827;6827;6827;5954;6827;6827;5964;6827;6827;5957;5961;6827;6827;6827;5963;5958;6827</t>
  </si>
  <si>
    <t>glitter</t>
  </si>
  <si>
    <t>3/15</t>
  </si>
  <si>
    <t>Julian</t>
  </si>
  <si>
    <t>z8F5zPavZfhe6xqEi</t>
  </si>
  <si>
    <t>ost05</t>
  </si>
  <si>
    <t>rattan bed;rattan towel basket;shower booth;rattan low table;beach towel;rattan vanity;rattan stool;rattan end table;portable record player;black wooden-deck rug;long bathtub;bathroom towel rack;black wooden-deck rug</t>
  </si>
  <si>
    <t>4052;4048;4015;4054;3468;4051;4047;4046;4338;7382;4080;4030;7382</t>
  </si>
  <si>
    <t>dahling</t>
  </si>
  <si>
    <t>7/31</t>
  </si>
  <si>
    <t>Julia</t>
  </si>
  <si>
    <t>nEbMBNS4EztR8Ysxv</t>
  </si>
  <si>
    <t>cbr19</t>
  </si>
  <si>
    <t>starry garland;starry garland;starry garland;starry garland;wooden-block bed;starry garland;starry garland;wooden-block table;starry garland;wooden-block wall clock;wooden-block bench;wooden-blockstool;starry garland;starry garland;starry garland;starry garland;starry garland;humidifier;wooden-block chair;wooden-block bookshelf;old-fashioned alarm clock;wooden-block chest;wooden-block stereo</t>
  </si>
  <si>
    <t>6827;6827;6827;6827;1557;6827;6827;1565;6827;3208;1559;5543;6827;6827;6827;6827;6827;1836;2558;1558;4111;1561;3205</t>
  </si>
  <si>
    <t>K.K. Lullaby</t>
  </si>
  <si>
    <t>myohmy</t>
  </si>
  <si>
    <t>3/10</t>
  </si>
  <si>
    <t>Judy</t>
  </si>
  <si>
    <t>EkpmSi299YR9BP96Y</t>
  </si>
  <si>
    <t>duk01</t>
  </si>
  <si>
    <t>life ring;rattan towel basket;plastic pool;beach ball;beach chair;sand castle;cassette player;coconut juice;tropical rug;lifeguard chair</t>
  </si>
  <si>
    <t>7148;4048;3348;9584;664;1117;1708;3684;7358;3345</t>
  </si>
  <si>
    <t>sandy-beach flooring</t>
  </si>
  <si>
    <t>Marine Song 2001</t>
  </si>
  <si>
    <t>bleeeeeck</t>
  </si>
  <si>
    <t>1/3</t>
  </si>
  <si>
    <t>Joey</t>
  </si>
  <si>
    <t>TksYZm8hEYAeDWD2X</t>
  </si>
  <si>
    <t>brd04</t>
  </si>
  <si>
    <t>ball;ball;champion's pennant;director's chair;soccer goal</t>
  </si>
  <si>
    <t>2010;2010;7264;2020;1149</t>
  </si>
  <si>
    <t>bzzert</t>
  </si>
  <si>
    <t>2/2</t>
  </si>
  <si>
    <t>Jitters</t>
  </si>
  <si>
    <t>Z9mmrgQ578rPeLdjp</t>
  </si>
  <si>
    <t>flg07</t>
  </si>
  <si>
    <t>cushion;wooden-blockstool;toy box;elephant slide;wooden chest;cute music player;cute DIY table;wooden simple bed;wooden-block wall clock;wooden end table;wooden low table;old-fashioned alarm clock;unfinished puzzle</t>
  </si>
  <si>
    <t>1792;5543;3623;86;2560;4003;3995;2605;3208;3438;7134;4111;4308</t>
  </si>
  <si>
    <t>nee-deep</t>
  </si>
  <si>
    <t>7/8</t>
  </si>
  <si>
    <t>Jeremiah</t>
  </si>
  <si>
    <t>zv7EfaEb2TnPwmQxe</t>
  </si>
  <si>
    <t>brd00</t>
  </si>
  <si>
    <t>log wall-mounted clock;floating-biotope planter;log stool;log round table;hay bed;birdbath;log bench;simple DIY workbench;portable radio;coconut wall planter</t>
  </si>
  <si>
    <t>4037;4094;4038;4043;3675;331;4042;7142;3697;4130</t>
  </si>
  <si>
    <t>stacked-wood wall</t>
  </si>
  <si>
    <t>heeeeeyy</t>
  </si>
  <si>
    <t>7/17</t>
  </si>
  <si>
    <t>Jay</t>
  </si>
  <si>
    <t>9bG8kLsEtaodApHoX</t>
  </si>
  <si>
    <t>flg13</t>
  </si>
  <si>
    <t>rattan bed;rattan wardrobe;rattan low table;hi-fi stereo;rattan vanity;yucca;rattan end table;botanical rug;decoy duck;coconut wall planter</t>
  </si>
  <si>
    <t>4052;4049;4054;790;4051;4132;4046;7353;1797;4130</t>
  </si>
  <si>
    <t>croak-kay</t>
  </si>
  <si>
    <t>10/27</t>
  </si>
  <si>
    <t>Jambette</t>
  </si>
  <si>
    <t>sXDhuuCThhtuQRDAe</t>
  </si>
  <si>
    <t>brd16</t>
  </si>
  <si>
    <t>diner counter chair;surveillance camera;diner counter table;diner mini table;DJ's turntable;laptop;diner neon clock;starry garland;diner counter chair;diner neon sign;synthesizer;diner sofa;exit sign;starry garland;starry garland</t>
  </si>
  <si>
    <t>4138;1165;4139;4441;941;1850;4144;6827;4138;4143;1171;4141;955;6827;6827</t>
  </si>
  <si>
    <t>zut alors</t>
  </si>
  <si>
    <t>6/22</t>
  </si>
  <si>
    <t>Jacques</t>
  </si>
  <si>
    <t>HBYP4stJTe3eGEepn</t>
  </si>
  <si>
    <t>brd11</t>
  </si>
  <si>
    <t>simple DIY workbench;wild log bench;hay bed;log stool;portable radio;clothesline;log stakes;cardboard box;trash bags</t>
  </si>
  <si>
    <t>7142;5972;3675;4038;3697;3229;5973;3672;1823</t>
  </si>
  <si>
    <t>garbage-heap flooring</t>
  </si>
  <si>
    <t>garbage-heap wall</t>
  </si>
  <si>
    <t>K.K. Song</t>
  </si>
  <si>
    <t>ya feel</t>
  </si>
  <si>
    <t>Jacob</t>
  </si>
  <si>
    <t>BvhNkdNxf2kJue7kp</t>
  </si>
  <si>
    <t>bea11</t>
  </si>
  <si>
    <t>iron shelf;ironwood DIY workbench;DIY workbench;camping cot;studio wall spotlight;key holder;breaker;tool cart;wooden toolbox;iron worktable;toolbox;portable radio;wall-mounted tool board</t>
  </si>
  <si>
    <t>3563;3943;1241;4081;7190;3992;875;7528;7454;3560;4687;3697;8417</t>
  </si>
  <si>
    <t>roadie</t>
  </si>
  <si>
    <t>5/16</t>
  </si>
  <si>
    <t>Ike</t>
  </si>
  <si>
    <t>qZtYZEyzeZv2qhoJD</t>
  </si>
  <si>
    <t>pgn11</t>
  </si>
  <si>
    <t>menu chalkboard;soft-serve lamp;illuminated tree;illuminated tree;frozen counter;frozen table;frozen-treat set;frozen-treat set;frozen-treat set;frozen table;frozen-treat set;frozen-treat set;frozen-treat set;cute music player;shaved-ice maker</t>
  </si>
  <si>
    <t>1866;3416;4066;4066;3505;3497;4279;4279;4279;3497;4279;4279;4279;4003;667</t>
  </si>
  <si>
    <t>waddler</t>
  </si>
  <si>
    <t>11/2</t>
  </si>
  <si>
    <t>Iggly</t>
  </si>
  <si>
    <t>Ko7gAjWQAY3PY5DLi</t>
  </si>
  <si>
    <t>pig03</t>
  </si>
  <si>
    <t>sleeping bag;cute music player;double-door refrigerator;freezer;outdoor picnic set;book;candy machine;cardboard box;fruit basket;frozen-treat set;mug;cardboard box;cardboard box;cardboard box;sloppy rug;stack of books;wall fan;pop-up toaster;cardboard box;gas range;simple kettle</t>
  </si>
  <si>
    <t>1434;4003;4109;4135;6033;3582;7392;3672;975;4279;1870;3672;3672;3672;7371;1759;3431;3282;3672;3251;1845</t>
  </si>
  <si>
    <t>snortle</t>
  </si>
  <si>
    <t>12/30</t>
  </si>
  <si>
    <t>Hugh</t>
  </si>
  <si>
    <t>KWx6zRZpPoaQy2PMD</t>
  </si>
  <si>
    <t>flg11</t>
  </si>
  <si>
    <t>simple DIY workbench;scarecrow;clay furnace;shanty mat;pond stone;log round table;classic pitcher;hay bed;bamboo speaker;log wall-mounted clock;pot</t>
  </si>
  <si>
    <t>7142;1120;717;7345;7393;4043;4073;3675;10743;4037;2559</t>
  </si>
  <si>
    <t>straw wall</t>
  </si>
  <si>
    <t>hopper</t>
  </si>
  <si>
    <t>Huck</t>
  </si>
  <si>
    <t>KuDi35nStc6mtd3F8</t>
  </si>
  <si>
    <t>rhn04</t>
  </si>
  <si>
    <t>tape deck;futon;mini fridge;mug;trash bags;pile of zen cushions;zen cushion;stacked magazines;tea table;cardboard box;floor seat;magazine;ventilation fan;cardboard box</t>
  </si>
  <si>
    <t>787;3230;9766;1870;1823;7048;7047;1861;739;3672;3622;3586;957;3672</t>
  </si>
  <si>
    <t>schnozzle</t>
  </si>
  <si>
    <t>3/20</t>
  </si>
  <si>
    <t>Hornsby</t>
  </si>
  <si>
    <t>FP3bdBM2RSjWTXYHK</t>
  </si>
  <si>
    <t>pgn03</t>
  </si>
  <si>
    <t>beach towel;tree standee;tree standee;frozen pillar;stone stool;outdoor bath;three-tiered snowperson;portable radio;frozen pillar</t>
  </si>
  <si>
    <t>3468;533;533;3500;3398;1111;5337;3697;3500</t>
  </si>
  <si>
    <t>slushie</t>
  </si>
  <si>
    <t>4/6</t>
  </si>
  <si>
    <t>Hopper</t>
  </si>
  <si>
    <t>EeTwHAQeWyShyg7pm</t>
  </si>
  <si>
    <t>rbt14</t>
  </si>
  <si>
    <t>arcade combat game;arcade combat game;arcade fighting game;wall-mounted TV (50 in.);arcade fighting game;drink machine;arcade mahjong game;arcade mahjong game;snack machine;surveillance camera;ventilation fan;exit sign;arcade seat</t>
  </si>
  <si>
    <t>8226;8226;8225;3428;8225;1802;8227;8227;971;1165;957;955;12207</t>
  </si>
  <si>
    <t>cool vinyl flooring</t>
  </si>
  <si>
    <t>Pondering</t>
  </si>
  <si>
    <t>thumper</t>
  </si>
  <si>
    <t>3/11</t>
  </si>
  <si>
    <t>Hopkins</t>
  </si>
  <si>
    <t>WjAPWpCx6bTjKiZjw</t>
  </si>
  <si>
    <t>hip09</t>
  </si>
  <si>
    <t>grand piano;piano bench;double sofa;antique mini table;metronome;rattan armchair;rattan bed;pendulum clock;rattan low table;phonograph;rattan end table;rattan table lamp</t>
  </si>
  <si>
    <t>1875;3681;2554;3958;1042;4053;4052;4106;4054;794;4046;4050</t>
  </si>
  <si>
    <t>natch</t>
  </si>
  <si>
    <t>10/15</t>
  </si>
  <si>
    <t>Hippeux</t>
  </si>
  <si>
    <t>RNats2ap2rGvbdcKn</t>
  </si>
  <si>
    <t>flg19</t>
  </si>
  <si>
    <t>double-door refrigerator;monstera;ironwood DIY workbench;magnetic knife rack;ivory small round mat;ironwood chair;portable record player;ironwood table;coffee cup;coffee grinder;gas range;ironwood cupboard;ironwood bed;ironwood kitchenette;pot rack;simple kettle;iron wall rack;microwave;espresso maker;pop-up toaster</t>
  </si>
  <si>
    <t>4109;4129;3943;4118;7334;3193;4338;3191;918;920;3251;3271;3200;3270;928;1845;3562;1043;954;3282</t>
  </si>
  <si>
    <t>snoozit</t>
  </si>
  <si>
    <t>9/21</t>
  </si>
  <si>
    <t>Henry</t>
  </si>
  <si>
    <t>PfTkvEmpjE2HR3SeD</t>
  </si>
  <si>
    <t>squ18</t>
  </si>
  <si>
    <t>folding chair;tennis table;tennis table;basketball hoop;ball;tape deck;wall clock;champion's pennant</t>
  </si>
  <si>
    <t>7529;1181;1181;4226;2010;787;1744;7264</t>
  </si>
  <si>
    <t>uni-wow</t>
  </si>
  <si>
    <t>8/30</t>
  </si>
  <si>
    <t>Hazel</t>
  </si>
  <si>
    <t>dtAkeJzvhPfGXH7pk</t>
  </si>
  <si>
    <t>hip08</t>
  </si>
  <si>
    <t>beach towel;shower set;cypress bathtub;sauna heater;bamboo partition;outdoor bath</t>
  </si>
  <si>
    <t>3468;4017;7153;3689;3553;1111</t>
  </si>
  <si>
    <t>white mosaic-tile flooring</t>
  </si>
  <si>
    <t>aqua tile wall</t>
  </si>
  <si>
    <t>beach bum</t>
  </si>
  <si>
    <t>1/7</t>
  </si>
  <si>
    <t>Harry</t>
  </si>
  <si>
    <t>rAgKSRJPoazkBPS5d</t>
  </si>
  <si>
    <t>gor10</t>
  </si>
  <si>
    <t>campfire;firewood;sleigh;tree standee;tree standee;wild log bench;tree standee;sleeping bag;bonfire;log bench;grass standee;grass standee;camp stove;portable radio</t>
  </si>
  <si>
    <t>1429;5970;7281;533;533;5972;533;1434;1430;4042;530;530;889;3697</t>
  </si>
  <si>
    <t>ski-slope flooring</t>
  </si>
  <si>
    <t>ski-slope wall</t>
  </si>
  <si>
    <t>groovy</t>
  </si>
  <si>
    <t>12/5</t>
  </si>
  <si>
    <t>Hans</t>
  </si>
  <si>
    <t>bp3ns8FmZnYBL7CqD</t>
  </si>
  <si>
    <t>ham07</t>
  </si>
  <si>
    <t>raccoon figurine;bonsai shelf;round space heater;pile of zen cushions;futon;tape deck;wooden-plank sign;kotatsu</t>
  </si>
  <si>
    <t>7452;3580;2771;7048;3230;787;5636;1849</t>
  </si>
  <si>
    <t>screen wall</t>
  </si>
  <si>
    <t>snort</t>
  </si>
  <si>
    <t>2/25</t>
  </si>
  <si>
    <t>Hamphrey</t>
  </si>
  <si>
    <t>LA2HHrtZ6beHgmKpL</t>
  </si>
  <si>
    <t>ham00</t>
  </si>
  <si>
    <t>throwback race-car bed;wooden-blockstool;wooden-block bookshelf;wooden-block stereo;throwback mitt chair;DIY workbench;writing poster;throwback container;toy box;throwback hat table;wooden-block wall clock;modeling clay</t>
  </si>
  <si>
    <t>4759;5543;1558;3205;4758;1241;3584;4762;3623;4760;3208;7258</t>
  </si>
  <si>
    <t>K.K. Reggae</t>
  </si>
  <si>
    <t>hammie</t>
  </si>
  <si>
    <t>5/30</t>
  </si>
  <si>
    <t>Hamlet</t>
  </si>
  <si>
    <t>jFBkwJJrXK4mJ2giR</t>
  </si>
  <si>
    <t>pgn05</t>
  </si>
  <si>
    <t>beach towel;whirlpool bath;wall-mounted candle;frozen partition;frozen partition;shower set;frozen counter;portable record player;frozen bed;mini fridge;frozen-treat set;bathroom towel rack</t>
  </si>
  <si>
    <t>3468;1840;5165;3498;3498;4017;3505;4338;3502;9766;4279;4030</t>
  </si>
  <si>
    <t>h-h-h-hon</t>
  </si>
  <si>
    <t>1/23</t>
  </si>
  <si>
    <t>Gwen</t>
  </si>
  <si>
    <t>oTGj76upYyWRcG34C</t>
  </si>
  <si>
    <t>goa04</t>
  </si>
  <si>
    <t>dartboard;jukebox;silver mic;billiard table;drum set;diner counter table;diner neon clock;diner sofa</t>
  </si>
  <si>
    <t>937;791;1045;863;1803;4139;4144;4141</t>
  </si>
  <si>
    <t>gray vinyl flooring</t>
  </si>
  <si>
    <t>bleh eh eh</t>
  </si>
  <si>
    <t>8/29</t>
  </si>
  <si>
    <t>Gruff</t>
  </si>
  <si>
    <t>QC3CiJqhhcm9WpAho</t>
  </si>
  <si>
    <t>bea06</t>
  </si>
  <si>
    <t>iron hanger stand;ironwood DIY workbench;double sofa;amp;iron shelf;key holder;iron worktable;rock guitar;throwback gothic mirror;throwback skull radio;ironwood low table;camping cot;plasma ball</t>
  </si>
  <si>
    <t>3561;3943;2554;849;3563;3992;3560;1644;4754;4757;3194;4081;4105</t>
  </si>
  <si>
    <t>grumble</t>
  </si>
  <si>
    <t>10/23</t>
  </si>
  <si>
    <t>Groucho</t>
  </si>
  <si>
    <t>ePDrk4wsbfZAu4rA3</t>
  </si>
  <si>
    <t>bea09</t>
  </si>
  <si>
    <t>campfire cookware;log stool;bonfire;lantern;sleeping bag;log bench;camp stove</t>
  </si>
  <si>
    <t>1433;4038;1430;1432;1434;4042;889</t>
  </si>
  <si>
    <t>grrr</t>
  </si>
  <si>
    <t>Grizzly</t>
  </si>
  <si>
    <t>jKZuhKCACcaqpDCNQ</t>
  </si>
  <si>
    <t>mus16</t>
  </si>
  <si>
    <t>firewood;clay furnace;retro fan;tape deck;futon;pendulum clock;zen cushion;hearth;paper lantern;bamboo basket;tatami mat;tatami mat;hanging scroll;tatami mat;tatami mat</t>
  </si>
  <si>
    <t>5970;717;2736;787;3230;4106;7047;722;725;3658;7369;7369;7282;7369;7369</t>
  </si>
  <si>
    <t>common flooring</t>
  </si>
  <si>
    <t>yelp</t>
  </si>
  <si>
    <t>9/5</t>
  </si>
  <si>
    <t>Greta</t>
  </si>
  <si>
    <t>D86CPtiT7ssiFexPE</t>
  </si>
  <si>
    <t>ham02</t>
  </si>
  <si>
    <t>high-end stereo;breaker;server;air conditioner;server;wooden bookshelf;stack of books;cardboard sofa;cardboard bed;tool cart;Chrissy's poster;cardboard table;Bubblegum K.K.;Francine's poster;laptop;desktop computer</t>
  </si>
  <si>
    <t>793;875;1126;929;1126;4125;1759;7159;7161;7528;10515;7160;2492;10514;1850;3590</t>
  </si>
  <si>
    <t>server-room wall</t>
  </si>
  <si>
    <t>indeed</t>
  </si>
  <si>
    <t>6/20</t>
  </si>
  <si>
    <t>Graham</t>
  </si>
  <si>
    <t>5iSyoeFknLsoYManw</t>
  </si>
  <si>
    <t>chn00</t>
  </si>
  <si>
    <t>wooden table;wooden chair;mini DIY workbench;wooden simple bed;gas range;refrigerator;wooden end table;tape deck;wooden chest;pennant;mini-cactus set</t>
  </si>
  <si>
    <t>3439;1913;3122;2605;3251;2713;3438;787;2560;3818;4123</t>
  </si>
  <si>
    <t>artsy parquet flooring</t>
  </si>
  <si>
    <t>buh-kay</t>
  </si>
  <si>
    <t>10/4</t>
  </si>
  <si>
    <t>Goose</t>
  </si>
  <si>
    <t>SFkpDu8Bxgot4ShcP</t>
  </si>
  <si>
    <t>kal04</t>
  </si>
  <si>
    <t>wood-burning stove;log round table;firewood;ironwood kitchenette;pop-up toaster;tapestry;log bed;green kilim-style carpet;log decorative shelves;portable record player</t>
  </si>
  <si>
    <t>4117;4043;5970;3270;3282;704;4041;9314;4036;4338</t>
  </si>
  <si>
    <t>mate</t>
  </si>
  <si>
    <t>10/13</t>
  </si>
  <si>
    <t>Gonzo</t>
  </si>
  <si>
    <t>RdpZtkYzLeivKyx7Z</t>
  </si>
  <si>
    <t>dog00</t>
  </si>
  <si>
    <t>double sofa;piano bench;ivory small round mat;mini DIY workbench;wooden-block bookshelf;wooden-block chest;wooden-block bed;table lamp;macrame tapestry;cute music player;wooden-block table;upright piano</t>
  </si>
  <si>
    <t>2554;3681;7334;3122;1558;1561;1557;4069;4119;4003;1565;1081</t>
  </si>
  <si>
    <t>woof</t>
  </si>
  <si>
    <t>12/27</t>
  </si>
  <si>
    <t>Goldie</t>
  </si>
  <si>
    <t>7iiegnbmMRDeDaC3t</t>
  </si>
  <si>
    <t>duk15</t>
  </si>
  <si>
    <t>garden bench;garden bench;fountain;streetlamp;streetlamp;popcorn machine;manhole cover;street organ</t>
  </si>
  <si>
    <t>3509;3509;8031;3816;3816;1092;144;4070</t>
  </si>
  <si>
    <t>Animal City</t>
  </si>
  <si>
    <t>quacker</t>
  </si>
  <si>
    <t>8/12</t>
  </si>
  <si>
    <t>Gloria</t>
  </si>
  <si>
    <t>ZSLn6jgRc5W4oZA4f</t>
  </si>
  <si>
    <t>ost01</t>
  </si>
  <si>
    <t>traditional tea set;zen cushion;elaborate kimono stand;kimono stand;low screen;paper lantern;futon;pile of zen cushions;loom</t>
  </si>
  <si>
    <t>4033;7047;7865;7682;1029;725;3230;7048;7681</t>
  </si>
  <si>
    <t>stretch</t>
  </si>
  <si>
    <t>1/15</t>
  </si>
  <si>
    <t>Gladys</t>
  </si>
  <si>
    <t>QX93pNfztrLZvLxdC</t>
  </si>
  <si>
    <t>flg16</t>
  </si>
  <si>
    <t>rose bed;plain sink;kitchen island;long bathtub;shower booth;deluxe washer;antique console table;rattan towel basket;phonograph;fragrance sticks;wall-mounted TV (50 in.)</t>
  </si>
  <si>
    <t>7235;3683;998;4080;4015;1227;3951;4048;794;10244;3428</t>
  </si>
  <si>
    <t>ribbette</t>
  </si>
  <si>
    <t>8/11</t>
  </si>
  <si>
    <t>Gigi</t>
  </si>
  <si>
    <t>zFPwakzpAr8fmL4FM</t>
  </si>
  <si>
    <t>rbt08</t>
  </si>
  <si>
    <t>bonsai shelf;pond stone;cherry-blossom branches;screen;bamboo bench;hanging scroll;bamboo sphere;deer scare;tatami bed;paper lantern</t>
  </si>
  <si>
    <t>3580;7393;6031;716;710;7282;5976;677;7391;725</t>
  </si>
  <si>
    <t>gold-screen wall</t>
  </si>
  <si>
    <t>mochi</t>
  </si>
  <si>
    <t>1/21</t>
  </si>
  <si>
    <t>Genji</t>
  </si>
  <si>
    <t>HY5swi9u3np5LyR8Q</t>
  </si>
  <si>
    <t>crd07</t>
  </si>
  <si>
    <t>cute DIY table;cute bed;cute chair;cute vanity;cute sofa;floor lamp;wooden low table;cute wall-mounted clock;mug;cute tea table;cute music player</t>
  </si>
  <si>
    <t>3995;3624;3999;4001;3998;2561;7134;3996;1870;4000;4003</t>
  </si>
  <si>
    <t>snacky</t>
  </si>
  <si>
    <t>5/17</t>
  </si>
  <si>
    <t>Gayle</t>
  </si>
  <si>
    <t>5TXosg4PLkG4jZ3AD</t>
  </si>
  <si>
    <t>rbt04</t>
  </si>
  <si>
    <t>kettle bathtub;clay furnace;clothesline;old-fashioned washtub;cardboard bed;log stool;bamboo stool;cardboard table;firewood;portable radio;shanty mat</t>
  </si>
  <si>
    <t>4008;717;3229;4393;7161;4038;10742;7160;5970;3697;7345</t>
  </si>
  <si>
    <t>mon chou</t>
  </si>
  <si>
    <t>10/28</t>
  </si>
  <si>
    <t>Gaston</t>
  </si>
  <si>
    <t>84NHBxaLCDPy48Xpx</t>
  </si>
  <si>
    <t>pig13</t>
  </si>
  <si>
    <t>double sofa;red carpet;jail bars;cardboard box;document stack;den chair;fireplace;phonograph;surveillance camera;antique mini table;den desk;luckygold cat;laptop;safe;safe;wall clock;aluminum briefcase;gold bars</t>
  </si>
  <si>
    <t>2554;7348;5931;3672;1750;3784;742;794;1165;3958;3783;9814;1850;839;839;1744;7453;3065</t>
  </si>
  <si>
    <t>light wood-pattern flooring</t>
  </si>
  <si>
    <t>snortie</t>
  </si>
  <si>
    <t>3/5</t>
  </si>
  <si>
    <t>Gala</t>
  </si>
  <si>
    <t>WC97mFMgiZixDfcRZ</t>
  </si>
  <si>
    <t>rbt05</t>
  </si>
  <si>
    <t>pot rack;shower set;bathroom towel rack;imperial partition;claw-foot tub;wooden table;cute music player;automatic washer;tankless toilet;refrigerator;plain sink;ironwood kitchenette;cutting board</t>
  </si>
  <si>
    <t>928;4017;4030;3971;1757;3439;4003;2740;2776;2713;3683;3270;3618</t>
  </si>
  <si>
    <t>honeybun</t>
  </si>
  <si>
    <t>12/16</t>
  </si>
  <si>
    <t>Gabi</t>
  </si>
  <si>
    <t>Z98WrodjQxXZAACLA</t>
  </si>
  <si>
    <t>der06</t>
  </si>
  <si>
    <t>double sofa;monstera;cute wardrobe;ironwood cart;cute DIY table;loft bed with desk;cute music player;amp;cute floor lamp;wall-mounted TV (50 in.);cute wall-mounted clock;rock guitar</t>
  </si>
  <si>
    <t>2554;4129;3997;3195;3995;3621;4003;849;4002;3428;3996;1644</t>
  </si>
  <si>
    <t>pink shanty wall</t>
  </si>
  <si>
    <t>precious</t>
  </si>
  <si>
    <t>9/19</t>
  </si>
  <si>
    <t>Fuchsia</t>
  </si>
  <si>
    <t>YXidGR87Fi7mov7Po</t>
  </si>
  <si>
    <t>flg02</t>
  </si>
  <si>
    <t>mini DIY workbench;wooden end table;digital alarm clock;simple medium avocado mat;throwback race-car bed;wooden chest;yucca;tool cart;wooden table;throwback wall clock;white message mat;throwback skull radio;throwback wrestling figure;wooden toolbox</t>
  </si>
  <si>
    <t>3122;3438;2731;7524;4759;2560;4132;7528;3439;4756;7338;4757;4753;7454</t>
  </si>
  <si>
    <t>fribbit</t>
  </si>
  <si>
    <t>2/8</t>
  </si>
  <si>
    <t>Frobert</t>
  </si>
  <si>
    <t>79EahCMHHzp3BwH7x</t>
  </si>
  <si>
    <t>shp11</t>
  </si>
  <si>
    <t>jukebox;drink machine;snack machine;candy machine;menu chalkboard;diner neon sign;diner dining table;coffee cup;diner counter table;espresso maker;soft-serve lamp</t>
  </si>
  <si>
    <t>791;1802;971;7392;1866;4143;4142;918;4139;954;3416</t>
  </si>
  <si>
    <t>pink diner wall</t>
  </si>
  <si>
    <t>oh ewe</t>
  </si>
  <si>
    <t>7/16</t>
  </si>
  <si>
    <t>Frita</t>
  </si>
  <si>
    <t>uk9DGWqzxRT4TEJbm</t>
  </si>
  <si>
    <t>pgn04</t>
  </si>
  <si>
    <t>rattan bed;rattan wardrobe;rattan stool;rattan armchair;rattan towel basket;tankless toilet;rattan vanity;plain sink;frozen partition;claw-foot tub;rattan waste bin;rattan end table;rattan low table;rattan table lamp;air conditioner;bathroom towel rack;shower set;cute music player</t>
  </si>
  <si>
    <t>4052;4049;4047;4053;4048;2776;4051;3683;3498;1757;4045;4046;4054;4050;929;4030;4017;4003</t>
  </si>
  <si>
    <t>brrrmph</t>
  </si>
  <si>
    <t>10/16</t>
  </si>
  <si>
    <t>Friga</t>
  </si>
  <si>
    <t>qyoMuqvPA4Wqp3Ybn</t>
  </si>
  <si>
    <t>wol05</t>
  </si>
  <si>
    <t>antique bed;antique vanity;antique chair;antique chair;music stand;retro radiator;antique mini table;fancy violin;antique table;fireplace;phonograph;glass holder with candle;matryoshka</t>
  </si>
  <si>
    <t>3957;3955;3950;3950;1058;4028;3958;2772;3952;742;794;4230;1652</t>
  </si>
  <si>
    <t>rose flooring</t>
  </si>
  <si>
    <t>Lucky K.K.</t>
  </si>
  <si>
    <t>uff da</t>
  </si>
  <si>
    <t>12/14</t>
  </si>
  <si>
    <t>Freya</t>
  </si>
  <si>
    <t>AcYKxih6FpRRyZDs4</t>
  </si>
  <si>
    <t>duk07</t>
  </si>
  <si>
    <t>utility sink;ironwood DIY workbench;zen cushion;cardboard box;cooler box;tuna;fishing-rod stand;tea table;fishing-boat flag;portable radio;tatami mat;fishing-boat flag;open-frame kitchen;kettle;tatami mat;fish print;fishing-boat flag;fishing-boat flag;magnetic knife rack</t>
  </si>
  <si>
    <t>4026;3943;7047;3672;3064;2274;3587;739;3583;3697;7369;3583;3615;724;7369;3699;3583;3583;4118</t>
  </si>
  <si>
    <t>ducky</t>
  </si>
  <si>
    <t>2/19</t>
  </si>
  <si>
    <t>Freckles</t>
  </si>
  <si>
    <t>8BgXtjz2mfGBrZwCm</t>
  </si>
  <si>
    <t>pbr06</t>
  </si>
  <si>
    <t>shower booth;weight bench;neutral corner;punching bag;upright locker;iron worktable;water cooler;tape deck;protein shaker bottle</t>
  </si>
  <si>
    <t>4015;1452;7152;4013;833;3560;1232;787;7800</t>
  </si>
  <si>
    <t>K.K. Casbah</t>
  </si>
  <si>
    <t>crushy</t>
  </si>
  <si>
    <t>7/30</t>
  </si>
  <si>
    <t>Frank</t>
  </si>
  <si>
    <t>eJZX7wDRYqatmKBKr</t>
  </si>
  <si>
    <t>rbt12</t>
  </si>
  <si>
    <t>rattan armchair;rattan bed;shower set;bathroom towel rack;cute DIY table;cute tea table;cute chair;cute floor lamp;wooden chest;cute vanity;Chrissy's photo;portable record player;claw-foot tub;cute wall-mounted clock</t>
  </si>
  <si>
    <t>4053;4052;4017;4030;3995;4000;3999;4002;2560;4001;6676;4338;1757;3996</t>
  </si>
  <si>
    <t>cute blue wall</t>
  </si>
  <si>
    <t>karat</t>
  </si>
  <si>
    <t>1/22</t>
  </si>
  <si>
    <t>Francine</t>
  </si>
  <si>
    <t>B4cpBYrewfSK3WN6M</t>
  </si>
  <si>
    <t>ham06</t>
  </si>
  <si>
    <t>piano bench;floor lamp;wooden chest;mini fridge;pot rack;anthurium plant;dinnerware;gas range;wooden low table;mini DIY workbench;ventilation fan;cute music player;wooden simple bed;upright piano;hamster cage</t>
  </si>
  <si>
    <t>3681;2561;2560;9766;928;3949;1798;3251;7134;3122;957;4003;2605;1081;1348</t>
  </si>
  <si>
    <t>beige blossoming wall</t>
  </si>
  <si>
    <t>powderpuff</t>
  </si>
  <si>
    <t>1/30</t>
  </si>
  <si>
    <t>Flurry</t>
  </si>
  <si>
    <t>eDX52Zi7H7qifrwYm</t>
  </si>
  <si>
    <t>ost09</t>
  </si>
  <si>
    <t>wild log bench;Mr.Flamingo;Mrs. Flamingo;Mr.Flamingo;Mrs. Flamingo;sleeping bag;log bench;portable radio;campfire</t>
  </si>
  <si>
    <t>5972;335;336;335;336;1434;4042;3697;1429</t>
  </si>
  <si>
    <t>oasis flooring</t>
  </si>
  <si>
    <t>pinky</t>
  </si>
  <si>
    <t>2/9</t>
  </si>
  <si>
    <t>Flora</t>
  </si>
  <si>
    <t>6cB5T5yZtevY6d2jp</t>
  </si>
  <si>
    <t>pgn13</t>
  </si>
  <si>
    <t>rose bed;shower booth;frozen partition;frozen partition;rattan low table;toilet;portable record player;blue kitchen mat;iron wall rack;kitchen island;frozen-treat set;pot rack;iron wall lamp;wall-mounted TV (50 in.)</t>
  </si>
  <si>
    <t>7235;4015;3498;3498;4054;1929;4338;8394;3562;998;4279;928;3559;3428</t>
  </si>
  <si>
    <t>cha</t>
  </si>
  <si>
    <t>9/2</t>
  </si>
  <si>
    <t>Flo</t>
  </si>
  <si>
    <t>ADkNZkrRxdSrfGFH8</t>
  </si>
  <si>
    <t>mnk06</t>
  </si>
  <si>
    <t>bamboo speaker;phone box;drink machine;portable toilet;blossom-viewing lantern;blossom-viewing lantern;bamboo bench;lecture-hall desk;espresso maker;dish-drying rack;utility sink;bamboo stool;stall;shaved-ice maker</t>
  </si>
  <si>
    <t>10743;1185;1802;1234;6831;6831;710;2014;954;3400;4026;10742;3617;667</t>
  </si>
  <si>
    <t>gravel flooring</t>
  </si>
  <si>
    <t>rerack</t>
  </si>
  <si>
    <t>11/21</t>
  </si>
  <si>
    <t>Flip</t>
  </si>
  <si>
    <t>ffo6sBoX9fkMB4bem</t>
  </si>
  <si>
    <t>squ02</t>
  </si>
  <si>
    <t>throwback rocket;mini DIY workbench;crescent-moon chair;wooden simple bed;wooden mini table;starry garland;wooden mini table;writing poster;star clock;nova light;wooden-blockstool;wooden end table;wooden low table;toy box;starry garland;modeling clay;cute music player;starry garland</t>
  </si>
  <si>
    <t>4761;3122;6829;2605;7133;6827;7133;3584;7253;6826;5543;3438;7134;3623;6827;7258;4003;6827</t>
  </si>
  <si>
    <t>bucko</t>
  </si>
  <si>
    <t>6/3</t>
  </si>
  <si>
    <t>Filbert</t>
  </si>
  <si>
    <t>ygF99DNm88JRXvKLi</t>
  </si>
  <si>
    <t>cat17</t>
  </si>
  <si>
    <t>cypress plant;cypress plant;garden faucet;log stool;cute music player;iron garden table;iron garden chair;birdbath;iron garden bench;birdhouse;hammock</t>
  </si>
  <si>
    <t>1829;1829;1631;4038;4003;1627;1626;331;1625;333;1620</t>
  </si>
  <si>
    <t>mimimi</t>
  </si>
  <si>
    <t>3/30</t>
  </si>
  <si>
    <t>Felicity</t>
  </si>
  <si>
    <t>kB5jGQAqkLnh8LxWy</t>
  </si>
  <si>
    <t>der00</t>
  </si>
  <si>
    <t>wooden-block bed;wooden-block bookshelf;pot rack;gas range;wooden-block chair;wooden-block chest;portable record player;wooden-block table;mini fridge;cutting board;cuckoo clock;vintage TV tray;tree's bounty lamp;wooden-blockstool;book stands</t>
  </si>
  <si>
    <t>1557;1558;928;3251;2558;1561;4338;1565;9766;3618;915;4445;6078;5543;870</t>
  </si>
  <si>
    <t>red-brick wall</t>
  </si>
  <si>
    <t>dearie</t>
  </si>
  <si>
    <t>Fauna</t>
  </si>
  <si>
    <t>PFvvq6NGpsRgCwg2z</t>
  </si>
  <si>
    <t>wol06</t>
  </si>
  <si>
    <t>antique bed;hi-fi stereo;double sofa;antique bureau;antique clock;antique console table;snow globe;fireplace;book stands;floor lamp</t>
  </si>
  <si>
    <t>3957;790;2554;3956;3954;3951;1145;742;870;2561</t>
  </si>
  <si>
    <t>cha-chomp</t>
  </si>
  <si>
    <t>12/18</t>
  </si>
  <si>
    <t>Fang</t>
  </si>
  <si>
    <t>dbAfEFetNQpXajtch</t>
  </si>
  <si>
    <t>shp02</t>
  </si>
  <si>
    <t>deluxe washer;deluxe washer;deluxe washer;deluxe washer;deluxe washer;deluxe washer;deluxe washer;deluxe washer;folding chair;drink machine;surveillance camera;garbage pail;folding chair;deluxe washer;deluxe washer;folding chair;deluxe washer;folding chair;deluxe washer;iron worktable;rattan towel basket;wall fan;portable radio;magazine;wall clock</t>
  </si>
  <si>
    <t>1227;1227;1227;1227;1227;1227;1227;1227;7529;1802;1165;2556;7529;1227;1227;7529;1227;7529;1227;3560;4048;3431;3697;3586;1744</t>
  </si>
  <si>
    <t>blue rubber flooring</t>
  </si>
  <si>
    <t>blue tile wall</t>
  </si>
  <si>
    <t>lambchop</t>
  </si>
  <si>
    <t>4/3</t>
  </si>
  <si>
    <t>Eunice</t>
  </si>
  <si>
    <t>2XX9mSSzxEhwXMi4f</t>
  </si>
  <si>
    <t>kal10</t>
  </si>
  <si>
    <t>water cooler;cardboard bed;whiteboard;folding chair;folding chair;wall clock;lecture-hall desk;laptop;cardboard box;document stack;lecture-hall desk;document stack;mug;cardboard box;pro tape recorder;fan palm</t>
  </si>
  <si>
    <t>1232;7161;4116;7529;7529;1744;2014;1850;3672;1750;2014;1750;1870;3672;3822;1288</t>
  </si>
  <si>
    <t>yeah buddy</t>
  </si>
  <si>
    <t>10/26</t>
  </si>
  <si>
    <t>Eugene</t>
  </si>
  <si>
    <t>BJcXu5LtRBo8DdZ2v</t>
  </si>
  <si>
    <t>der09</t>
  </si>
  <si>
    <t>sleigh;frozen table;cute music player;frozen bed;frozen counter;frozen partition;frozen chair</t>
  </si>
  <si>
    <t>7281;3497;4003;3502;3505;3498;3503</t>
  </si>
  <si>
    <t>chow down</t>
  </si>
  <si>
    <t>Erik</t>
  </si>
  <si>
    <t>4jYpCpw9nooMZHR8s</t>
  </si>
  <si>
    <t>lon01</t>
  </si>
  <si>
    <t>Virgo harp;Aquarius urn;Taurus bathtub;Pisces lamp;Aquarius urn;Pisces lamp;golden seat;Leo sculpture;golden casket;Cancer table;golden dishes</t>
  </si>
  <si>
    <t>5955;5956;5961;5963;5956;5963;3473;5964;8825;5959;3810</t>
  </si>
  <si>
    <t>unh-hunh</t>
  </si>
  <si>
    <t>7/23</t>
  </si>
  <si>
    <t>Elvis</t>
  </si>
  <si>
    <t>6QughAEZFkYZ5vKpw</t>
  </si>
  <si>
    <t>elp03</t>
  </si>
  <si>
    <t>air conditioner;rattan bed;rattan wardrobe;rattan armchair;double-door refrigerator;ironwood clock;rattan low table;nail-art set;hanging terrarium;kitchen island;mixer;orange end table;retro stereo</t>
  </si>
  <si>
    <t>929;4052;4049;4053;4109;3275;4054;4076;3775;998;1050;3975;796</t>
  </si>
  <si>
    <t>tooooot</t>
  </si>
  <si>
    <t>12/8</t>
  </si>
  <si>
    <t>Eloise</t>
  </si>
  <si>
    <t>LcRhQqeH8u7PboJ73</t>
  </si>
  <si>
    <t>hrs03</t>
  </si>
  <si>
    <t>log stool;firewood;simple DIY workbench;hay bed;wooden bucket;garden faucet;wild log bench;log round table;clothesline;cassette player</t>
  </si>
  <si>
    <t>4038;5970;7142;3675;880;1631;5972;4043;3229;1708</t>
  </si>
  <si>
    <t>tenderfoot</t>
  </si>
  <si>
    <t>10/5</t>
  </si>
  <si>
    <t>Elmer</t>
  </si>
  <si>
    <t>odt2kdswLHE2YMkQd</t>
  </si>
  <si>
    <t>elp07</t>
  </si>
  <si>
    <t>yucca;upright piano;piano bench;antique bed;antique console table;antique wardrobe;phonograph;metronome;lacy rug;floral swag;antique mini table;table lamp;wooden full-length mirror</t>
  </si>
  <si>
    <t>4132;1081;3681;3957;3951;3959;794;1042;7368;4027;3958;4069;7137</t>
  </si>
  <si>
    <t>li'l one</t>
  </si>
  <si>
    <t>5/12</t>
  </si>
  <si>
    <t>Ellie</t>
  </si>
  <si>
    <t>taRZ4jRFMGPkxCZo4</t>
  </si>
  <si>
    <t>mnk05</t>
  </si>
  <si>
    <t>imperial partition;antique bed;rattan armchair;open-frame kitchen;rattan end table;den chair;monstera;floral swag;antique mini table;shower booth;den desk;phonograph;typewriter</t>
  </si>
  <si>
    <t>3971;3957;4053;3615;4046;3784;4129;4027;3958;4015;3783;794;1211</t>
  </si>
  <si>
    <t>puh-lease</t>
  </si>
  <si>
    <t>3/21</t>
  </si>
  <si>
    <t>Elise</t>
  </si>
  <si>
    <t>jRwtNxCCWuznSMCZy</t>
  </si>
  <si>
    <t>chn02</t>
  </si>
  <si>
    <t>beach towel;beach towel;water cooler;shower booth;sauna heater;sauna heater;log extra-long sofa;log extra-long sofa;log wall-mounted clock;ivory simple bath mat;ivory simple bath mat;log bench;ivory simple bath mat;hourglass;rattan towel basket</t>
  </si>
  <si>
    <t>3468;3468;1232;4015;3689;3689;4044;4044;4037;7333;7333;4042;7333;1892;4048</t>
  </si>
  <si>
    <t>doodle-duh</t>
  </si>
  <si>
    <t>10/14</t>
  </si>
  <si>
    <t>Egbert</t>
  </si>
  <si>
    <t>JmHu7aFcqj9hxKupZ</t>
  </si>
  <si>
    <t>hrs06</t>
  </si>
  <si>
    <t>double sofa;shower booth;antique bed;pendulum clock;antique console table;anthurium plant;retro radiator;fireplace;Ed's photo;retro stereo</t>
  </si>
  <si>
    <t>2554;4015;3957;4106;3951;3949;4028;742;6545;796</t>
  </si>
  <si>
    <t>greenhorn</t>
  </si>
  <si>
    <t>9/16</t>
  </si>
  <si>
    <t>Ed</t>
  </si>
  <si>
    <t>gf6jM4si5zSEFjf9w</t>
  </si>
  <si>
    <t>flg04</t>
  </si>
  <si>
    <t>DJ's turntable;iron shelf;wall-mounted tool board;ironwood DIY workbench;ironwood bed;ironwood low table;ironwood dresser;succulent plant;throwback skull radio;fan palm</t>
  </si>
  <si>
    <t>941;3563;8417;3943;3200;3194;3196;132;4757;1288</t>
  </si>
  <si>
    <t>dribbit</t>
  </si>
  <si>
    <t>10/9</t>
  </si>
  <si>
    <t>Drift</t>
  </si>
  <si>
    <t>CKAsCWnKjfQYG8R7v</t>
  </si>
  <si>
    <t>duk09</t>
  </si>
  <si>
    <t>train set;wooden simple bed;mini DIY workbench;shaded floor lamp;log extra-long sofa;wooden chest;portable record player;macrame tapestry;blue Persian rug;wooden end table;fireplace;digital alarm clock</t>
  </si>
  <si>
    <t>85;2605;3122;4572;4044;2560;4338;4119;8035;3438;742;2731</t>
  </si>
  <si>
    <t>quacko</t>
  </si>
  <si>
    <t>6/25</t>
  </si>
  <si>
    <t>Drake</t>
  </si>
  <si>
    <t>qjqzytG4LCEoong4w</t>
  </si>
  <si>
    <t>crd08</t>
  </si>
  <si>
    <t>imperial partition;cherry-blossom branches;cherry-blossom branches;imperial dining chair;imperial dining table;imperial dining lantern;imperial dining lantern;imperial chest;phonograph;imperial decorative shelves;imperial chest;sea horse model</t>
  </si>
  <si>
    <t>3971;6031;6031;7797;7796;8415;8415;3972;794;3970;3972;7021</t>
  </si>
  <si>
    <t>burrrn</t>
  </si>
  <si>
    <t>2/12</t>
  </si>
  <si>
    <t>Drago</t>
  </si>
  <si>
    <t>CRMJaAokcTnrXsQdp</t>
  </si>
  <si>
    <t>rbt01</t>
  </si>
  <si>
    <t>gas range;floral swag;simple kettle;floor lamp;yucca;pot rack;wooden simple bed;wooden low table;wooden wardrobe;mini fridge;wooden full-length mirror;wooden end table;ironwood clock;green shaggy rug;tea set;pop-up toaster;portable record player</t>
  </si>
  <si>
    <t>3251;4027;1845;2561;4132;928;2605;7134;3436;9766;7137;3438;3275;7354;3467;3282;4338</t>
  </si>
  <si>
    <t>green intricate wall</t>
  </si>
  <si>
    <t>wee one</t>
  </si>
  <si>
    <t>3/14</t>
  </si>
  <si>
    <t>Dotty</t>
  </si>
  <si>
    <t>9Qpj5fqp4E8PvGGFw</t>
  </si>
  <si>
    <t>mus00</t>
  </si>
  <si>
    <t>clay furnace;bamboo speaker;tea table;futon;bamboo floor lamp;zen cushion;bamboo stool;bamboo candleholder;pile of zen cushions;hanging scroll</t>
  </si>
  <si>
    <t>717;10743;739;3230;3557;7047;10742;3554;7048;7282</t>
  </si>
  <si>
    <t>squeaky</t>
  </si>
  <si>
    <t>2/18</t>
  </si>
  <si>
    <t>Dora</t>
  </si>
  <si>
    <t>T6YJZ7vj2X52zmDcp</t>
  </si>
  <si>
    <t>shp15</t>
  </si>
  <si>
    <t>hay bed;cassette player;log stool;firewood;inflatable sofa;log stakes;lawn mower;log stakes;log bench;log stakes;brick oven;garden faucet;picnic basket;log stakes</t>
  </si>
  <si>
    <t>3675;1708;4038;5970;3962;5973;338;5973;4042;5973;1157;1631;1082;5973</t>
  </si>
  <si>
    <t>indeedaroo</t>
  </si>
  <si>
    <t>3/18</t>
  </si>
  <si>
    <t>Dom</t>
  </si>
  <si>
    <t>iasth9JRLdRvLzuQ7</t>
  </si>
  <si>
    <t>rbt10</t>
  </si>
  <si>
    <t>skeleton;den chair;wooden bookshelf;wooden bookshelf;chalkboard;antique console table;pendulum clock;phonograph;writing poster;bathroom towel rack;toilet-cleaning set;plain sink;den desk;red carpet;ivory simple bath mat;lab-experiments set;toilet</t>
  </si>
  <si>
    <t>1326;3784;4125;4125;2012;3951;4106;794;3584;4030;4072;3683;3783;7348;7333;4016;1929</t>
  </si>
  <si>
    <t>dark-block flooring</t>
  </si>
  <si>
    <t>old bunny</t>
  </si>
  <si>
    <t>3/16</t>
  </si>
  <si>
    <t>Doc</t>
  </si>
  <si>
    <t>YjMXvmH5eovNYShdE</t>
  </si>
  <si>
    <t>wol04</t>
  </si>
  <si>
    <t>den chair;iron hanger stand;stack of books;yellow Persian rug;antique console table;pendulum clock;rotary phone;scattered papers;whiteboard;cardboard box;document stack;cardboard box;antique mini table;den desk;phonograph;stack of books;essay set;typewriter</t>
  </si>
  <si>
    <t>3784;3561;1759;8036;3951;4106;4029;4034;4116;3672;1750;3672;3958;3783;794;1759;4110;1211</t>
  </si>
  <si>
    <t>ohmmm</t>
  </si>
  <si>
    <t>2/17</t>
  </si>
  <si>
    <t>Dobie</t>
  </si>
  <si>
    <t>vthzJrsaM6Y7dykA5</t>
  </si>
  <si>
    <t>elp01</t>
  </si>
  <si>
    <t>elephant slide;wooden-block bookshelf;toy box;wooden-blockstool;old-fashioned alarm clock;writing poster;train set;wooden-block stereo;wooden-block bed;wooden-block chest</t>
  </si>
  <si>
    <t>86;1558;3623;5543;4111;3584;85;3205;1557;1561</t>
  </si>
  <si>
    <t>woo-oo</t>
  </si>
  <si>
    <t>7/14</t>
  </si>
  <si>
    <t>Dizzy</t>
  </si>
  <si>
    <t>FmQ9x68HncTm8vdsG</t>
  </si>
  <si>
    <t>flg18</t>
  </si>
  <si>
    <t>Cancer table;Cancer table;sphinx;sphinx;golden casket;golden seat;golden candlestick;wall-mounted candle;wall-mounted candle;wall-mounted candle</t>
  </si>
  <si>
    <t>5959;5959;8702;8702;8825;3473;3772;5165;5165;5165</t>
  </si>
  <si>
    <t>rocky-mountain flooring</t>
  </si>
  <si>
    <t>ancient wall</t>
  </si>
  <si>
    <t>ya know</t>
  </si>
  <si>
    <t>10/2</t>
  </si>
  <si>
    <t>Diva</t>
  </si>
  <si>
    <t>QGyW9QJjjxo3jta6j</t>
  </si>
  <si>
    <t>der08</t>
  </si>
  <si>
    <t>beach towel;rattan low table;whirlpool bath;shower set;shell bed;rattan vanity;deer decoration;lily record player;fireplace;rattan end table;fragrance sticks</t>
  </si>
  <si>
    <t>3468;4054;1840;4017;3983;4051;3340;7236;742;4046;10244</t>
  </si>
  <si>
    <t>no doy</t>
  </si>
  <si>
    <t>1/4</t>
  </si>
  <si>
    <t>Diana</t>
  </si>
  <si>
    <t>nBcDHyXheHurcisiL</t>
  </si>
  <si>
    <t>duk08</t>
  </si>
  <si>
    <t>cute music player;springy ride-on;springy ride-on;tire toy;garden bench;tire toy;sandbox;garden faucet;tricycle</t>
  </si>
  <si>
    <t>4003;4379;4379;2329;3509;2329;1116;1631;1199</t>
  </si>
  <si>
    <t>derrrr</t>
  </si>
  <si>
    <t>5/25</t>
  </si>
  <si>
    <t>Derwin</t>
  </si>
  <si>
    <t>zh7aML2hmMKy5bbiR</t>
  </si>
  <si>
    <t>mnk08</t>
  </si>
  <si>
    <t>wooden bookshelf;writing poster;air conditioner;writing desk;writing chair;double sofa;wooden waste bin;wooden end table;wooden chest;wooden simple bed;wooden low table;old-fashioned alarm clock;globe;cute music player;laptop;blue dotted rug</t>
  </si>
  <si>
    <t>4125;3584;929;3701;3702;2554;3490;3438;2560;2605;7134;4111;1411;4003;1850;7467</t>
  </si>
  <si>
    <t>monch</t>
  </si>
  <si>
    <t>5/24</t>
  </si>
  <si>
    <t>Deli</t>
  </si>
  <si>
    <t>Eqn3ZXJtMBrEYtm7u</t>
  </si>
  <si>
    <t>crd04</t>
  </si>
  <si>
    <t>iron shelf;ironwood DIY workbench;iron worktable;key holder;oil barrel;oil barrel;wall-mounted tool board;folding chair;folding chair;outdoor generator;utility sink;gears;gears;iron worktable;tool cart;metal can;board game;gears</t>
  </si>
  <si>
    <t>3563;3943;3560;3992;1567;1567;8417;7529;7529;7526;4026;7280;7280;3560;7528;7262;7599;7280</t>
  </si>
  <si>
    <t>industrial wall</t>
  </si>
  <si>
    <t>gronk</t>
  </si>
  <si>
    <t>5/27</t>
  </si>
  <si>
    <t>Del</t>
  </si>
  <si>
    <t>ibnMhhdYMGHYr9RAZ</t>
  </si>
  <si>
    <t>der04</t>
  </si>
  <si>
    <t>simple DIY workbench;log stool;mush table;cute music player;tree's bounty arch;mush low stool;mush lamp;hammock;mush log;tree's bounty mobile;tree's bounty lamp</t>
  </si>
  <si>
    <t>7142;4038;808;4003;6081;4708;805;1620;3808;6075;6078</t>
  </si>
  <si>
    <t>whatevs</t>
  </si>
  <si>
    <t>5/4</t>
  </si>
  <si>
    <t>Deirdre</t>
  </si>
  <si>
    <t>dXBazBPxXu9QGrAzM</t>
  </si>
  <si>
    <t>duk04</t>
  </si>
  <si>
    <t>grand piano;piano bench;music stand;cello;upright locker;chalkboard;school chair;school chair;marimba;wall clock</t>
  </si>
  <si>
    <t>1875;3681;1058;1449;833;2012;1308;1308;4121;1744</t>
  </si>
  <si>
    <t>perforated-board wall</t>
  </si>
  <si>
    <t>woowoo</t>
  </si>
  <si>
    <t>6/27</t>
  </si>
  <si>
    <t>Deena</t>
  </si>
  <si>
    <t>2u92atfG2uMg2J8sS</t>
  </si>
  <si>
    <t>dog07</t>
  </si>
  <si>
    <t>wooden bookshelf;yucca;writing desk;writing chair;wooden chest;cute music player;old-fashioned alarm clock;wooden low table;tea set;wooden double bed;LCD TV (50 in.);snowflake rug</t>
  </si>
  <si>
    <t>4125;4132;3701;3702;2560;4003;4111;7134;3467;7132;3252;7346</t>
  </si>
  <si>
    <t>bow-WOW</t>
  </si>
  <si>
    <t>11/16</t>
  </si>
  <si>
    <t>Daisy</t>
  </si>
  <si>
    <t>JaNDeYdAuiJCYZbAx</t>
  </si>
  <si>
    <t>ant00</t>
  </si>
  <si>
    <t>hearth;futon;bamboo basket;bamboo stopblock;bamboo candleholder;pile of zen cushions;zen cushion;screen</t>
  </si>
  <si>
    <t>722;3230;3658;3556;3554;7048;7047;716</t>
  </si>
  <si>
    <t>ah-CHOO</t>
  </si>
  <si>
    <t>3/9</t>
  </si>
  <si>
    <t>Cyrano</t>
  </si>
  <si>
    <t>edCh8EDStBMbyskYa</t>
  </si>
  <si>
    <t>elp12</t>
  </si>
  <si>
    <t>ironwood DIY workbench;ironwood bed;ironwood cart;drum set;ironwood kitchenette;iron closet;ironwood chair;ironwood dresser;iron wall lamp;succulent plant;throwback skull radio</t>
  </si>
  <si>
    <t>3943;3200;3195;1803;3270;9642;3193;3196;3559;132;4757</t>
  </si>
  <si>
    <t>rockin'</t>
  </si>
  <si>
    <t>6/9</t>
  </si>
  <si>
    <t>Cyd</t>
  </si>
  <si>
    <t>w7y7v3w49B7KkDXbg</t>
  </si>
  <si>
    <t>bea02</t>
  </si>
  <si>
    <t>tape deck;campfire cookware;sleeping bag;old-fashioned washtub;floating-biotope planter;cardboard chair;clothesline;oil-barrel bathtub;campfire;cardboard box;camp stove</t>
  </si>
  <si>
    <t>787;1433;1434;4393;4094;7163;3229;3819;1429;3672;889</t>
  </si>
  <si>
    <t>fuzzball</t>
  </si>
  <si>
    <t>7/1</t>
  </si>
  <si>
    <t>Curt</t>
  </si>
  <si>
    <t>kRGwwKyoSLKh9g2Tk</t>
  </si>
  <si>
    <t>pig00</t>
  </si>
  <si>
    <t>bathroom towel rack;double sofa;gas range;refrigerator;water cooler;bunk bed;bathroom sink;wooden-blockstool;wooden table;cute music player;magnetic knife rack;yellow argyle rug;pop-up toaster</t>
  </si>
  <si>
    <t>4030;2554;3251;2713;1232;8298;1229;5543;3439;4003;4118;7352;3282</t>
  </si>
  <si>
    <t>common wall</t>
  </si>
  <si>
    <t>nyoink</t>
  </si>
  <si>
    <t>7/26</t>
  </si>
  <si>
    <t>Curly</t>
  </si>
  <si>
    <t>B6tM7dBSpcaMrAGrF</t>
  </si>
  <si>
    <t>shp08</t>
  </si>
  <si>
    <t>jukebox;double sofa;red carpet;drum set;cacao tree;foosball table;diner counter table;espresso maker;mini-cactus set;diner counter chair;acoustic guitar;diner neon clock;tapestry</t>
  </si>
  <si>
    <t>791;2554;7348;1803;1277;1177;4139;954;4123;4138;383;4144;704</t>
  </si>
  <si>
    <t>wild-wood wall</t>
  </si>
  <si>
    <t>K.K. Salsa</t>
  </si>
  <si>
    <t>shearly</t>
  </si>
  <si>
    <t>5/8</t>
  </si>
  <si>
    <t>Curlos</t>
  </si>
  <si>
    <t>YskkqbSnYwCh63Sru</t>
  </si>
  <si>
    <t>pgn02</t>
  </si>
  <si>
    <t>wooden-block bed;wooden-block chair;rocking horse;wooden-block stereo;wooden-block table;frozen-treat set;snowflake rug;wooden-blockstool;tabletop festive tree;wooden-block chest;snow globe;cute music player;wooden-block bench</t>
  </si>
  <si>
    <t>1557;2558;83;3205;1565;4279;7346;5543;4067;1561;1145;4003;1559</t>
  </si>
  <si>
    <t>brainfreeze</t>
  </si>
  <si>
    <t>1/29</t>
  </si>
  <si>
    <t>Cube</t>
  </si>
  <si>
    <t>SqHZjtuNfu7DAXYDE</t>
  </si>
  <si>
    <t>flg17</t>
  </si>
  <si>
    <t>simple DIY workbench;bamboo speaker;tree standee;tree standee;tree standee;hay bed;shanty mat;leaf campfire;leaf stool;maple-leaf pond stone</t>
  </si>
  <si>
    <t>7142;10743;533;533;533;3675;7345;7788;7390;7408</t>
  </si>
  <si>
    <t>as if</t>
  </si>
  <si>
    <t>7/18</t>
  </si>
  <si>
    <t>Croque</t>
  </si>
  <si>
    <t>Wbivs7b7D3NZ7q9y9</t>
  </si>
  <si>
    <t>ost06</t>
  </si>
  <si>
    <t>imperial partition;imperial bed;imperial low table;anthurium plant;paper lantern;red carpet;red carpet;imperial chest;wall-mounted TV (50 in.);portable record player;incense burner;hanging scroll;imperial decorative shelves;imperial dining lantern</t>
  </si>
  <si>
    <t>3971;3973;3974;3949;725;7348;7348;3972;3428;4338;997;7282;3970;8415</t>
  </si>
  <si>
    <t>sweatband</t>
  </si>
  <si>
    <t>9/23</t>
  </si>
  <si>
    <t>Cranston</t>
  </si>
  <si>
    <t>XPhZym7Wxu926eLD8</t>
  </si>
  <si>
    <t>flg10</t>
  </si>
  <si>
    <t>bamboo stool;bamboo stool;imperial dining table;imperial dining lantern;imperial partition;imperial dining chair;imperial low table;imperial decorative shelves;goldfish;imperial dining chair;imperial chest;phonograph;hanging scroll</t>
  </si>
  <si>
    <t>10742;10742;7796;8415;3971;7797;3974;3970;329;7797;3972;794;7282</t>
  </si>
  <si>
    <t>oui oui</t>
  </si>
  <si>
    <t>12/17</t>
  </si>
  <si>
    <t>Cousteau</t>
  </si>
  <si>
    <t>YvNrsTEJsqkpdRNqL</t>
  </si>
  <si>
    <t>dog08</t>
  </si>
  <si>
    <t>wooden low table;cute bed;cute vanity;cute DIY table;cute sofa;cute wardrobe;cute floor lamp;cute tea table;cute wall-mounted clock;cute music player;pink heart rug</t>
  </si>
  <si>
    <t>7134;3624;4001;3995;3998;3997;4002;4000;3996;4003;7322</t>
  </si>
  <si>
    <t>arfer</t>
  </si>
  <si>
    <t>6/18</t>
  </si>
  <si>
    <t>Cookie</t>
  </si>
  <si>
    <t>GgsrLhmh3FL4ZiAPB</t>
  </si>
  <si>
    <t>hrs11</t>
  </si>
  <si>
    <t>lily record player;double sofa;Aquarius urn;piano bench;antique bed;grand piano;fireplace;cuckoo clock;Dala horse</t>
  </si>
  <si>
    <t>7236;2554;5956;3681;3957;1875;742;915;685</t>
  </si>
  <si>
    <t>check it</t>
  </si>
  <si>
    <t>5/22</t>
  </si>
  <si>
    <t>Colton</t>
  </si>
  <si>
    <t>YaWjP3XtbFqn8YPNd</t>
  </si>
  <si>
    <t>rbt18</t>
  </si>
  <si>
    <t>beach towel;palm-tree lamp;wave breaker;beach chair;ukulele;sand castle;life ring;surfboard;beach ball;portable radio;lifeguard chair;colorful vinyl sheet</t>
  </si>
  <si>
    <t>3468;7259;665;664;669;1117;7148;7868;9584;3697;3345;7359</t>
  </si>
  <si>
    <t>coooooool</t>
  </si>
  <si>
    <t>8/10</t>
  </si>
  <si>
    <t>Cole</t>
  </si>
  <si>
    <t>2g7sGcTtHcJeWtwNM</t>
  </si>
  <si>
    <t>rbt02</t>
  </si>
  <si>
    <t>old-fashioned washtub;classic pitcher;tiki torch;tiki torch;stone stool;stone stool;hay bed;clothesline;stone table;classic pitcher;unglazed dish set;pot</t>
  </si>
  <si>
    <t>4393;4073;343;343;3398;3398;3675;3229;3397;4073;4025;2559</t>
  </si>
  <si>
    <t>rammed-earth wall</t>
  </si>
  <si>
    <t>doyoing</t>
  </si>
  <si>
    <t>3/1</t>
  </si>
  <si>
    <t>Coco</t>
  </si>
  <si>
    <t>mTNPvAaoYMmPndYnm</t>
  </si>
  <si>
    <t>pig08</t>
  </si>
  <si>
    <t>sleeping bag;wooden bookshelf;wooden bookshelf;wooden bookshelf;document stack;homework set;ironwood DIY workbench;sloppy rug;stack of books;whiteboard;cardboard box;portable radio;scattered papers;cardboard sofa;scattered papers;stack of books;stack of books</t>
  </si>
  <si>
    <t>1434;4125;4125;4125;1750;3968;3943;7371;1759;4116;3672;3697;4034;7159;4034;1759;1759</t>
  </si>
  <si>
    <t>hot dog</t>
  </si>
  <si>
    <t>10/7</t>
  </si>
  <si>
    <t>Cobb</t>
  </si>
  <si>
    <t>mYwCLsd8MxLwWALjQ</t>
  </si>
  <si>
    <t>bul07</t>
  </si>
  <si>
    <t>ball;air circulator;kettlebell;climbing wall;climbing wall;camping cot;kettlebell;director's chair;basketball hoop;climbing wall;outdoor table;protein shaker bottle;handy water cooler</t>
  </si>
  <si>
    <t>2010;3821;7535;4006;4006;4081;7535;2020;4226;4006;3946;7800;3960</t>
  </si>
  <si>
    <t>stubble</t>
  </si>
  <si>
    <t>4/29</t>
  </si>
  <si>
    <t>Coach</t>
  </si>
  <si>
    <t>2iBqzRfTRaddw2EXi</t>
  </si>
  <si>
    <t>hrs10</t>
  </si>
  <si>
    <t>cushion;candy machine;pear bed;pear wardrobe;DIY workbench;system kitchen;refrigerator;wooden low table;orange end table;cherry speakers;orange wall-mounted clock</t>
  </si>
  <si>
    <t>1792;7392;4546;1263;1241;3616;2713;7134;3975;4011;3976</t>
  </si>
  <si>
    <t>clip clawp</t>
  </si>
  <si>
    <t>5/1</t>
  </si>
  <si>
    <t>Clyde</t>
  </si>
  <si>
    <t>XwxskQMt5rJT8EnH5</t>
  </si>
  <si>
    <t>hrs07</t>
  </si>
  <si>
    <t>cardboard box;wooden bookshelf;cardboard box;cassette player;modern office chair;modern office chair;whiteboard;office desk;wall clock;wall-mounted phone;wall-mounted phone;laptop;iron worktable;office desk;document stack;desktop computer</t>
  </si>
  <si>
    <t>3672;4125;3672;1708;832;832;4116;840;1744;3987;3987;1850;3560;840;1750;3590</t>
  </si>
  <si>
    <t>sugar</t>
  </si>
  <si>
    <t>Cleo</t>
  </si>
  <si>
    <t>K9s2bvx54sfHw8mZ8</t>
  </si>
  <si>
    <t>ham05</t>
  </si>
  <si>
    <t>hay bed;tiki torch;tiki torch;bonfire;ammonite;stone stool;trilobite;classic pitcher;pond stone;stone stool;pot</t>
  </si>
  <si>
    <t>3675;343;343;1430;295;3398;303;4073;7393;3398;2559</t>
  </si>
  <si>
    <t>dig-site flooring</t>
  </si>
  <si>
    <t>dig-site wall</t>
  </si>
  <si>
    <t>thump</t>
  </si>
  <si>
    <t>10/19</t>
  </si>
  <si>
    <t>Clay</t>
  </si>
  <si>
    <t>xCyuFvwryTntgPgvW</t>
  </si>
  <si>
    <t>tig05</t>
  </si>
  <si>
    <t>antique bed;double sofa;hi-fi stereo;open-frame kitchen;imperial partition;whirlpool bath;imperial partition;bathroom towel rack;antique console table;infused-water dispenser;fruit basket;shower set</t>
  </si>
  <si>
    <t>3957;2554;790;3615;3971;1840;3971;4030;3951;4107;975;4017</t>
  </si>
  <si>
    <t>ooh la la</t>
  </si>
  <si>
    <t>11/22</t>
  </si>
  <si>
    <t>Claudia</t>
  </si>
  <si>
    <t>PPFtt3uWkRQNMg2tZ</t>
  </si>
  <si>
    <t>rbt11</t>
  </si>
  <si>
    <t>DIY workbench;cardboard box;stack of books;wooden simple bed;wooden chest;cute music player;double sofa;wooden table;wooden end table;retro dotted rug;board game;digital alarm clock</t>
  </si>
  <si>
    <t>1241;3672;1759;2605;2560;4003;2554;3439;3438;7466;7599;2731</t>
  </si>
  <si>
    <t>hopalong</t>
  </si>
  <si>
    <t>12/3</t>
  </si>
  <si>
    <t>Claude</t>
  </si>
  <si>
    <t>pYMsB8AHagkRht8RX</t>
  </si>
  <si>
    <t>rbt13</t>
  </si>
  <si>
    <t>cute chair;cute bed;cute floor lamp;cute wall-mounted clock;cute tea table;cute wardrobe;cute music player;Francine's photo;cute vanity;cute sofa;cute DIY table</t>
  </si>
  <si>
    <t>3999;3624;4002;3996;4000;3997;4003;6675;4001;3998;3995</t>
  </si>
  <si>
    <t>cute red-tile flooring</t>
  </si>
  <si>
    <t>red dotted wall</t>
  </si>
  <si>
    <t>sparkles</t>
  </si>
  <si>
    <t>8/28</t>
  </si>
  <si>
    <t>Chrissy</t>
  </si>
  <si>
    <t>M3LhuYKZCmR5K9ckA</t>
  </si>
  <si>
    <t>bea03</t>
  </si>
  <si>
    <t>bamboo partition;bamboo partition;bamboo partition;bamboo floor lamp;bamboo floor lamp;bamboo basket;bamboo noodle slide;bamboo doll;bamboo doll;bamboo bench;phonograph</t>
  </si>
  <si>
    <t>3553;3553;3553;3557;3557;3658;5979;3555;3555;710;794</t>
  </si>
  <si>
    <t>aiya</t>
  </si>
  <si>
    <t>7/22</t>
  </si>
  <si>
    <t>Chow</t>
  </si>
  <si>
    <t>8t9Bc5vqJ2vbtcjf5</t>
  </si>
  <si>
    <t>pig14</t>
  </si>
  <si>
    <t>billiard table;fireplace;phonograph;rocking chair;iron hanger stand;antique clock;upright piano;antique mini table;rotary phone;deer decoration</t>
  </si>
  <si>
    <t>863;742;794;1103;3561;3954;1081;3958;4029;3340</t>
  </si>
  <si>
    <t>zoink</t>
  </si>
  <si>
    <t>Chops</t>
  </si>
  <si>
    <t>d3STnZCPAxLzrEzMd</t>
  </si>
  <si>
    <t>wol00</t>
  </si>
  <si>
    <t>cardboard bed;accessories stand;stack of books;garbage pail;trash bags;ironwood chair;tape deck;director's chair;ring;cardboard box;painting set;autograph cards;Rockin' K.K.;record box;blue vinyl sheet;book stands</t>
  </si>
  <si>
    <t>7161;3948;1759;2556;1823;3193;787;2020;1889;3672;3965;1899;2432;8096;7404;870</t>
  </si>
  <si>
    <t>street-art wall</t>
  </si>
  <si>
    <t>harrumph</t>
  </si>
  <si>
    <t>12/19</t>
  </si>
  <si>
    <t>Chief</t>
  </si>
  <si>
    <t>XutRmNyAP4NogwPaR</t>
  </si>
  <si>
    <t>goa00</t>
  </si>
  <si>
    <t>rattan bed;rattan vanity;lily record player;double sofa;grand piano;piano bench;kitchen island;rattan low table;tissue box;Nan's photo</t>
  </si>
  <si>
    <t>4052;4051;7236;2554;1875;3681;998;4054;4114;6505</t>
  </si>
  <si>
    <t>black iron-parquet flooring</t>
  </si>
  <si>
    <t>la baa</t>
  </si>
  <si>
    <t>3/6</t>
  </si>
  <si>
    <t>Chevre</t>
  </si>
  <si>
    <t>46bDn76rBA3hNjFZu</t>
  </si>
  <si>
    <t>cbr15</t>
  </si>
  <si>
    <t>bamboo noodle slide;bamboo doll;bamboo speaker;bamboo bench;bamboo lunch box;bamboo-shoot lamp;bamboo-shoot lamp;bamboo bench;red carpet;Baby panda</t>
  </si>
  <si>
    <t>5979;3555;10743;710;5978;5977;5977;710;7348;9698</t>
  </si>
  <si>
    <t>rookie</t>
  </si>
  <si>
    <t>8/6</t>
  </si>
  <si>
    <t>Chester</t>
  </si>
  <si>
    <t>tafi3Cfsf4wbwC9LW</t>
  </si>
  <si>
    <t>dog17</t>
  </si>
  <si>
    <t>rose bed;whirlpool bath;beach towel;open-frame kitchen;ironwood DIY workbench;antique mini table;fragrance sticks;bathroom towel rack;mum cushion;shower set;mum cushion;black wooden-deck rug</t>
  </si>
  <si>
    <t>7235;1840;3468;3615;3943;3958;10244;4030;7232;4017;7232;7382</t>
  </si>
  <si>
    <t>what what</t>
  </si>
  <si>
    <t>5/11</t>
  </si>
  <si>
    <t>Cherry</t>
  </si>
  <si>
    <t>MpumYkzF382cPoRt5</t>
  </si>
  <si>
    <t>cbr10</t>
  </si>
  <si>
    <t>wooden bookshelf;gas range;yucca;double sofa;claw-foot tub;pot rack;shower set;bathroom towel rack;natural wooden-deck rug;cute bed;iron worktable;tankless toilet;cute tea table;natural wooden-deck rug;analog kitchen scale;cardboard box;cute music player;mini fridge;revolving spice rack</t>
  </si>
  <si>
    <t>4125;3251;4132;2554;1757;928;4017;4030;7380;3624;3560;2776;4000;7380;3993;3672;4003;9766;1125</t>
  </si>
  <si>
    <t>tralala</t>
  </si>
  <si>
    <t>3/17</t>
  </si>
  <si>
    <t>Cheri</t>
  </si>
  <si>
    <t>QqCXo64EBwXSrukSr</t>
  </si>
  <si>
    <t>bea12</t>
  </si>
  <si>
    <t>ball;exercise ball;camping cot;ball;outdoor bench;tape deck;basketball hoop;outdoor table;handy water cooler;mug</t>
  </si>
  <si>
    <t>2010;1598;4081;2010;3947;787;4226;3946;3960;1870</t>
  </si>
  <si>
    <t>urgh</t>
  </si>
  <si>
    <t>4/17</t>
  </si>
  <si>
    <t>Charlise</t>
  </si>
  <si>
    <t>4BLXuRhdjJ9TzvRyA</t>
  </si>
  <si>
    <t>mus18</t>
  </si>
  <si>
    <t>shower booth;whirlpool bath;beach towel;bidet;tankless toilet;plain sink;phonograph;imperial partition;monstera;air conditioner;bathroom towel rack;wall-mounted TV (50 in.)</t>
  </si>
  <si>
    <t>4015;1840;3468;4098;2776;3683;794;3971;4129;929;4030;3428</t>
  </si>
  <si>
    <t>fromage</t>
  </si>
  <si>
    <t>12/15</t>
  </si>
  <si>
    <t>Chadder</t>
  </si>
  <si>
    <t>pDKMq8PfxWLXWrsvT</t>
  </si>
  <si>
    <t>gor00</t>
  </si>
  <si>
    <t>monstera;piano bench;diner counter chair;rattan end table;diner counter chair;phonograph;diner counter chair;upright piano;diner counter chair;double-door refrigerator;double-door refrigerator;open-frame kitchen;simple kettle;mini fridge;dinnerware;diner counter table;fragrance sticks;diner counter table;mug;magnetic knife rack;pot rack</t>
  </si>
  <si>
    <t>4129;3681;4138;4046;4138;794;4138;1081;4138;4109;4109;3615;1845;9766;1798;4139;10244;4139;1870;4118;928</t>
  </si>
  <si>
    <t>highness</t>
  </si>
  <si>
    <t>9/6</t>
  </si>
  <si>
    <t>Cesar</t>
  </si>
  <si>
    <t>L8cCZBvY4JW4KsDGy</t>
  </si>
  <si>
    <t>pbr09</t>
  </si>
  <si>
    <t>rattan bed;rattan vanity;rattan stool;rattan wardrobe;fan palm;lily record player;refrigerator;rattan low table;tea set;rattan end table;coconut wall planter;old-fashioned alarm clock;ironwood kitchenette</t>
  </si>
  <si>
    <t>4052;4051;4047;4049;1288;7236;2713;4054;3467;4046;4130;4111;3270</t>
  </si>
  <si>
    <t>feathers</t>
  </si>
  <si>
    <t>3/25</t>
  </si>
  <si>
    <t>Celia</t>
  </si>
  <si>
    <t>dnRDXd86NcXDNHyf4</t>
  </si>
  <si>
    <t>shp04</t>
  </si>
  <si>
    <t>firewood;wood-burning stove;wooden simple bed;spinning wheel;ironwood DIY workbench;wooden stool;wooden mini table;portable record player;simple medium purple mat;wooden end table;glass holder with candle;loom;macrame tapestry</t>
  </si>
  <si>
    <t>5970;4117;2605;1153;3943;3449;7133;4338;7538;3438;4230;7681;4119</t>
  </si>
  <si>
    <t>slate flooring</t>
  </si>
  <si>
    <t>baaaby</t>
  </si>
  <si>
    <t>Cashmere</t>
  </si>
  <si>
    <t>igeZhX3Fqa8LdKEra</t>
  </si>
  <si>
    <t>kgr02</t>
  </si>
  <si>
    <t>pot rack;painting set;air conditioner;claw-foot tub;baby chair;mini fridge;dish-drying rack;bathroom towel rack;gas range;bathroom sink;ironwood cupboard;wooden chest;red dotted rug;simple kettle;microwave;rice cooker;modeling clay;wooden double bed;wooden end table;clothes closet;old-fashioned alarm clock;shower set</t>
  </si>
  <si>
    <t>928;3965;929;1757;3305;9766;3400;4030;3251;1229;3271;2560;7465;1845;1043;1888;7258;7132;3438;9502;4111;4017</t>
  </si>
  <si>
    <t>little one</t>
  </si>
  <si>
    <t>Carrie</t>
  </si>
  <si>
    <t>Th3uHvMcYaf9eT2Df</t>
  </si>
  <si>
    <t>squ06</t>
  </si>
  <si>
    <t>plain sink;exercise ball;mini fridge;portable radio;den chair;modern office chair;ironwood cart;fax machine;office desk;office desk;office desk;cartoonist's set;cartoonist's set;cartoonist's set;flower stand;autograph cards</t>
  </si>
  <si>
    <t>3683;1598;9766;3697;3784;832;3195;4101;840;840;840;4122;4122;4122;7527;1899</t>
  </si>
  <si>
    <t>hulaaaa</t>
  </si>
  <si>
    <t>7/15</t>
  </si>
  <si>
    <t>Caroline</t>
  </si>
  <si>
    <t>pAFu4JyZ333Ysoezk</t>
  </si>
  <si>
    <t>rbt16</t>
  </si>
  <si>
    <t>rattan armchair;wooden-block bed;cute DIY table;monstera;rattan waste bin;ironing board;upright vacuum;floral swag;standard umbrella stand;wooden-blockstool;deluxe washer;wooden-blockstool;rattan low table;portable record player;rattan towel basket;bathroom towel rack;table lamp;LCD TV (50 in.)</t>
  </si>
  <si>
    <t>4053;1557;3995;4129;4045;7531;908;4027;3445;5543;1227;5543;4054;4338;4048;4030;4069;3252</t>
  </si>
  <si>
    <t>cute white wall</t>
  </si>
  <si>
    <t>nougat</t>
  </si>
  <si>
    <t>1/6</t>
  </si>
  <si>
    <t>Carmen</t>
  </si>
  <si>
    <t>4CimNs6T9nDNQuiYH</t>
  </si>
  <si>
    <t>mus08</t>
  </si>
  <si>
    <t>wooden chest;wooden end table;wooden double bed;cute sofa;cute DIY table;wooden full-length mirror;mum cushion;cute music player;floral swag;wooden waste bin;wooden low table</t>
  </si>
  <si>
    <t>2560;3438;7132;3998;3995;7137;7232;4003;4027;3490;7134</t>
  </si>
  <si>
    <t>white painted-wood wall</t>
  </si>
  <si>
    <t>4/13</t>
  </si>
  <si>
    <t>Candi</t>
  </si>
  <si>
    <t>ugiHobiK9QnmA22ym</t>
  </si>
  <si>
    <t>kal08</t>
  </si>
  <si>
    <t>coconut juice;shell speaker;lifeguard chair;wave breaker;life ring;sand castle;beach chair;beach towel;palm-tree lamp;palm-tree lamp</t>
  </si>
  <si>
    <t>3684;5150;3345;665;7148;1117;664;3468;7259;7259</t>
  </si>
  <si>
    <t>nuh uh</t>
  </si>
  <si>
    <t>5/14</t>
  </si>
  <si>
    <t>Canberra</t>
  </si>
  <si>
    <t>5akmmJeoXXhcpdf8e</t>
  </si>
  <si>
    <t>flg03</t>
  </si>
  <si>
    <t>simple DIY workbench;pro tape recorder;camping cot;tree standee;smoker;birdcage;log stool;birdbath;log round table;camp stove;lantern</t>
  </si>
  <si>
    <t>7142;3822;4081;533;1143;865;4038;331;4043;889;1432</t>
  </si>
  <si>
    <t>camo flooring</t>
  </si>
  <si>
    <t>ten-hut</t>
  </si>
  <si>
    <t>6/5</t>
  </si>
  <si>
    <t>Camofrog</t>
  </si>
  <si>
    <t>DvkaYEh9vM2SXJLCc</t>
  </si>
  <si>
    <t>squ11</t>
  </si>
  <si>
    <t>lily record player;garden lantern;drinking fountain;swinging bench;hammock;tree's bounty big tree;garden gnome;birdhouse;natural garden table;picnic basket</t>
  </si>
  <si>
    <t>7236;1628;2319;1170;1620;6080;1624;333;3396;1082</t>
  </si>
  <si>
    <t>WHEE</t>
  </si>
  <si>
    <t>9/4</t>
  </si>
  <si>
    <t>Cally</t>
  </si>
  <si>
    <t>LWLRkHDisDgGdJ5ju</t>
  </si>
  <si>
    <t>pbr03</t>
  </si>
  <si>
    <t>outdoor table;garbage pail;drink machine;snack machine;drink machine;garbage bin;throwback race-car bed;outdoor bench;cassette player</t>
  </si>
  <si>
    <t>3946;2556;1802;971;1802;9767;4759;3947;1708</t>
  </si>
  <si>
    <t>captain</t>
  </si>
  <si>
    <t>Buzz</t>
  </si>
  <si>
    <t>NPbD69TfvJAorLZ9a</t>
  </si>
  <si>
    <t>dog01</t>
  </si>
  <si>
    <t>throwback race-car bed;oil barrel;cone;phone box;plain wooden shop sign;construction sign;cassette player;throwback race-car bed;retro gas pump;plastic canister</t>
  </si>
  <si>
    <t>4759;1567;146;1185;3692;9568;1708;4759;4140;1881</t>
  </si>
  <si>
    <t>highway flooring</t>
  </si>
  <si>
    <t>western vista</t>
  </si>
  <si>
    <t>ROOOOOWF</t>
  </si>
  <si>
    <t>11/1</t>
  </si>
  <si>
    <t>Butch</t>
  </si>
  <si>
    <t>XNBZBNmNXxC5bxz4t</t>
  </si>
  <si>
    <t>rbt00</t>
  </si>
  <si>
    <t>juicy-apple TV;gas range;wooden full-length mirror;clothes closet;apple rug;wooden chest;Mom's cushion;magazine rack;wooden simple bed;mini fridge;cute music player;old-fashioned alarm clock;corkboard;dish-drying rack;cute DIY table;Mom's playful kitchen mat;wooden low table;tea set</t>
  </si>
  <si>
    <t>2596;3251;7137;9502;7327;2560;7144;1032;2605;9766;4003;4111;1783;3400;3995;9542;7134;3467</t>
  </si>
  <si>
    <t>white-paint flooring</t>
  </si>
  <si>
    <t>tee-hee</t>
  </si>
  <si>
    <t>5/9</t>
  </si>
  <si>
    <t>Bunnie</t>
  </si>
  <si>
    <t>WhJYGJgSfLF4ySXhh</t>
  </si>
  <si>
    <t>lon00</t>
  </si>
  <si>
    <t>beach towel;sand castle;shell arch;beach chair;beach chair;beach towel;beach ball;outdoor table;cassette player;ukulele</t>
  </si>
  <si>
    <t>3468;1117;3977;664;664;3468;9584;3946;1708;669</t>
  </si>
  <si>
    <t>Aloha K.K.</t>
  </si>
  <si>
    <t>shredded</t>
  </si>
  <si>
    <t>8/8</t>
  </si>
  <si>
    <t>Bud</t>
  </si>
  <si>
    <t>Xi74RYjLgeBB8vopx</t>
  </si>
  <si>
    <t>hrs00</t>
  </si>
  <si>
    <t>wooden-block stereo;cardboard box;cushion;throwback wall clock;train set;wooden low table;wooden bookshelf;throwback container;LCD TV (50 in.);mug;retro fan</t>
  </si>
  <si>
    <t>3205;3672;1792;4756;85;7134;4125;4762;3252;1870;2736</t>
  </si>
  <si>
    <t>pardner</t>
  </si>
  <si>
    <t>4/4</t>
  </si>
  <si>
    <t>Buck</t>
  </si>
  <si>
    <t>K4k5ieRWQieA6Fqm8</t>
  </si>
  <si>
    <t>hip02</t>
  </si>
  <si>
    <t>kettlebell;basketball hoop;outdoor table;handy water cooler;cute music player;folding chair;kettlebell;chalkboard;ball;wall clock;key holder;champion's pennant;exit sign</t>
  </si>
  <si>
    <t>7535;4226;3946;3960;4003;7529;7535;2012;2010;1744;3992;7264;955</t>
  </si>
  <si>
    <t>hipster</t>
  </si>
  <si>
    <t>9/18</t>
  </si>
  <si>
    <t>Bubbles</t>
  </si>
  <si>
    <t>dzo5NgALeJ73j3sNd</t>
  </si>
  <si>
    <t>der03</t>
  </si>
  <si>
    <t>cassette player;electric kick scooter;mountain bike;oil barrel;cone;basketball hoop;manhole cover;cardboard sofa;streetlamp;phone box;garbage can;iron frame</t>
  </si>
  <si>
    <t>1708;7654;2614;1567;146;4226;144;7159;3816;1185;2555;2553</t>
  </si>
  <si>
    <t>gruff</t>
  </si>
  <si>
    <t>5/26</t>
  </si>
  <si>
    <t>Bruce</t>
  </si>
  <si>
    <t>XSjgXrChHy9Trd5Pa</t>
  </si>
  <si>
    <t>chn12</t>
  </si>
  <si>
    <t>whirlpool bath;antique console table;upright piano;velvet stool;wood-burning stove;fan palm;antique mini table;shower set;phonograph;wall-mounted TV (50 in.);rose bed;antique clock;floral swag</t>
  </si>
  <si>
    <t>1840;3951;1081;8465;4117;1288;3958;4017;794;3428;7235;3954;4027</t>
  </si>
  <si>
    <t>cluckadoo</t>
  </si>
  <si>
    <t>Broffina</t>
  </si>
  <si>
    <t>yH5PZX3bdHRRxhCCX</t>
  </si>
  <si>
    <t>mus12</t>
  </si>
  <si>
    <t>wooden simple bed;wooden low table;blue dotted rug;painting set;wooden-block bench;toy box;wooden-blockstool;wooden-block wall clock;Mom's plushie;wooden-block chest;elephant slide;Mom's cushion;cute music player</t>
  </si>
  <si>
    <t>2605;7134;7467;3965;1559;3623;5543;3208;7147;1561;86;7144;4003</t>
  </si>
  <si>
    <t>pastel puzzle flooring</t>
  </si>
  <si>
    <t>eat it</t>
  </si>
  <si>
    <t>Broccolo</t>
  </si>
  <si>
    <t>6khpEinhKwWjzZh9S</t>
  </si>
  <si>
    <t>mus03</t>
  </si>
  <si>
    <t>rattan bed;rattan vanity;rattan wardrobe;tankless toilet;hanging terrarium;bidet;whirlpool bath;rattan low table;cute music player;deluxe washer;rattan towel basket</t>
  </si>
  <si>
    <t>4052;4051;4049;2776;3775;4098;1840;4054;4003;1227;4048</t>
  </si>
  <si>
    <t>blue desert-tile flooring</t>
  </si>
  <si>
    <t>cheeseball</t>
  </si>
  <si>
    <t>7/7</t>
  </si>
  <si>
    <t>Bree</t>
  </si>
  <si>
    <t>qmod2zJ2CrQtqzrxw</t>
  </si>
  <si>
    <t>gor05</t>
  </si>
  <si>
    <t>cone;cone;oil barrel;ironwood DIY workbench;oil barrel;construction sign;outdoorsy shovel;handcart;utility pole;utility pole;iron worktable;portable radio;kettle;iron frame;iron frame</t>
  </si>
  <si>
    <t>146;146;1567;3943;1567;9568;8575;7229;9619;9619;3560;3697;724;2553;2553</t>
  </si>
  <si>
    <t>uh-oh</t>
  </si>
  <si>
    <t>Boyd</t>
  </si>
  <si>
    <t>KRpDTZHnRjL2jn4H6</t>
  </si>
  <si>
    <t>pig09</t>
  </si>
  <si>
    <t>Aquarius urn;red carpet;red carpet;Cancer table;phonograph;golden casket;golden seat;sphinx;sphinx;Cancer table;Cancer table;golden candlestick;golden candlestick;Pisces lamp;Sagittarius arrow</t>
  </si>
  <si>
    <t>5956;7348;7348;5959;794;8825;3473;8702;8702;5959;5959;3772;3772;5963;5958</t>
  </si>
  <si>
    <t>schnort</t>
  </si>
  <si>
    <t>11/6</t>
  </si>
  <si>
    <t>Boris</t>
  </si>
  <si>
    <t>xEt4yY9KCa4KoERfM</t>
  </si>
  <si>
    <t>crd02</t>
  </si>
  <si>
    <t>hay bed;simple DIY workbench;pond stone;simple well;scarecrow;log stool;destinations signpost;bamboo bench;handcart;portable radio;bamboo lunch box</t>
  </si>
  <si>
    <t>3675;7142;7393;2754;1120;4038;4309;710;7229;3697;5978</t>
  </si>
  <si>
    <t>munchie</t>
  </si>
  <si>
    <t>Boots</t>
  </si>
  <si>
    <t>ZgTh9dkb3k36EPZ4o</t>
  </si>
  <si>
    <t>gor02</t>
  </si>
  <si>
    <t>wood-burning stove;tapestry;log round table;macrame tapestry;log extra-long sofa;log bed;ironwood DIY workbench;log decorative shelves;wall-mounted tool board;oval entrance mat;log wall-mounted clock</t>
  </si>
  <si>
    <t>4117;704;4043;4119;4044;4041;3943;4036;8417;7370;4037</t>
  </si>
  <si>
    <t>baboom</t>
  </si>
  <si>
    <t>9/12</t>
  </si>
  <si>
    <t>Boone</t>
  </si>
  <si>
    <t>jqR8knKhx3kGYTSSd</t>
  </si>
  <si>
    <t>pgn10</t>
  </si>
  <si>
    <t>frozen pillar;frozen pillar;frozen pillar;frozen pillar;tiki torch;tiki torch;sleigh;three-tiered snowperson;simple DIY workbench</t>
  </si>
  <si>
    <t>3500;3500;3500;3500;343;343;7281;5337;7142</t>
  </si>
  <si>
    <t>human</t>
  </si>
  <si>
    <t>2/7</t>
  </si>
  <si>
    <t>Boomer</t>
  </si>
  <si>
    <t>Y3F5fcfjvypECTqSm</t>
  </si>
  <si>
    <t>dog04</t>
  </si>
  <si>
    <t>wooden bookshelf;school chair;school chair;cardboard box;tape deck;wooden bookshelf;wooden bookshelf;wooden bookshelf;modern office chair;lecture-hall desk;homework set;rubber mud mat;lecture-hall desk;stack of books;cardboard box;stack of books</t>
  </si>
  <si>
    <t>4125;1308;1308;3672;787;4125;4125;4125;832;2014;3968;7339;2014;1759;3672;1759</t>
  </si>
  <si>
    <t>yip yip</t>
  </si>
  <si>
    <t>8/4</t>
  </si>
  <si>
    <t>Bones</t>
  </si>
  <si>
    <t>yEQijXt6x8kQxdTrD</t>
  </si>
  <si>
    <t>rbt17</t>
  </si>
  <si>
    <t>cute DIY table;cute wardrobe;cute chair;cute vanity;cute floor lamp;cute tea table;white heart rug;cute music player;cute sofa;cute bed;cute wall-mounted clock</t>
  </si>
  <si>
    <t>3995;3997;3999;4001;4002;4000;7578;4003;3998;3624;3996</t>
  </si>
  <si>
    <t>cute yellow wall</t>
  </si>
  <si>
    <t>deelish</t>
  </si>
  <si>
    <t>3/3</t>
  </si>
  <si>
    <t>Bonbon</t>
  </si>
  <si>
    <t>KijzbrvT4obqCnBTw</t>
  </si>
  <si>
    <t>cat00</t>
  </si>
  <si>
    <t>wooden-block stereo;wooden-block bed;wooden-block chair;wooden-block table;wooden-block bookshelf;wooden-block bench;wooden-block chest;wooden-block toy;toy box;wooden-block wall clock</t>
  </si>
  <si>
    <t>3205;1557;2558;1565;1558;1559;1561;3206;3623;3208</t>
  </si>
  <si>
    <t>pthhpth</t>
  </si>
  <si>
    <t>1/1</t>
  </si>
  <si>
    <t>Bob</t>
  </si>
  <si>
    <t>ytYM52sRa4vhWW9cF</t>
  </si>
  <si>
    <t>cbr00</t>
  </si>
  <si>
    <t>cute DIY table;cute sofa;cute wardrobe;cute chair;cute bed;cute tea table;cute wall-mounted clock;cute music player;cute floor lamp;cute vanity</t>
  </si>
  <si>
    <t>3995;3998;3997;3999;3624;4000;3996;4003;4002;4001</t>
  </si>
  <si>
    <t>peach</t>
  </si>
  <si>
    <t>6/24</t>
  </si>
  <si>
    <t>Bluebear</t>
  </si>
  <si>
    <t>2B4NDzz69JKjjqF9o</t>
  </si>
  <si>
    <t>ost08</t>
  </si>
  <si>
    <t>futon;low screen;paper lantern;zen cushion;elaborate kimono stand;bamboo shelf;imperial low table;traditional tea set;imperial decorative shelves</t>
  </si>
  <si>
    <t>3230;1029;725;7047;7865;3551;3974;4033;3970</t>
  </si>
  <si>
    <t>quite so</t>
  </si>
  <si>
    <t>12/21</t>
  </si>
  <si>
    <t>Blanche</t>
  </si>
  <si>
    <t>SjArzqyvbHAbgRz8D</t>
  </si>
  <si>
    <t>squ01</t>
  </si>
  <si>
    <t>ironwood DIY workbench;imperial partition;floral swag;rose bed;simple medium purple mat;lily record player;mum cushion;floral swag;floral swag;iron entrance mat;rattan low table;anthurium plant;fragrance sticks;rattan end table;hyacinth lamp;flower stand</t>
  </si>
  <si>
    <t>3943;3971;4027;7235;7538;7236;7232;4027;4027;7337;4054;3949;10244;4046;7234;7527</t>
  </si>
  <si>
    <t>nutlet</t>
  </si>
  <si>
    <t>7/3</t>
  </si>
  <si>
    <t>Blaire</t>
  </si>
  <si>
    <t>JGyY83aN4ocBGZs8s</t>
  </si>
  <si>
    <t>hip05</t>
  </si>
  <si>
    <t>double sofa;old sewing machine;changing room;ironing board;iron worktable;sewing machine;portable record player;ironwood cart;accessories stand</t>
  </si>
  <si>
    <t>2554;1127;1816;7531;3560;1128;4338;3195;3948</t>
  </si>
  <si>
    <t>my dear</t>
  </si>
  <si>
    <t>Bitty</t>
  </si>
  <si>
    <t>nfeef6XSSstGwrbWo</t>
  </si>
  <si>
    <t>dog03</t>
  </si>
  <si>
    <t>tricycle;tin bucket;picnic basket;garden faucet;hose reel;playground gym;log stool;hammock;cute music player;lawn mower;yellow vinyl sheet</t>
  </si>
  <si>
    <t>1199;2592;1082;1631;4113;3430;4038;1620;4003;338;7403</t>
  </si>
  <si>
    <t>K.K. Mambo</t>
  </si>
  <si>
    <t>dawg</t>
  </si>
  <si>
    <t>5/13</t>
  </si>
  <si>
    <t>Biskit</t>
  </si>
  <si>
    <t>dqEHTSBSx5iLhGiSC</t>
  </si>
  <si>
    <t>goa02</t>
  </si>
  <si>
    <t>cardboard sofa;cardboard chair;cardboard chair;scattered papers;stack of books;cardboard bed;cardboard box;cardboard box;stacked magazines;cardboard box;cardboard table;document stack;tissue box</t>
  </si>
  <si>
    <t>7159;7163;7163;4034;1759;7161;3672;3672;1861;3672;7160;1750;4114</t>
  </si>
  <si>
    <t>dagnaabit</t>
  </si>
  <si>
    <t>Billy</t>
  </si>
  <si>
    <t>hcnPuswvHJykZw7BX</t>
  </si>
  <si>
    <t>duk00</t>
  </si>
  <si>
    <t>clay furnace;imperial partition;pot rack;imperial chest;red carpet;phonograph;cherry-blossom branches;cherry-blossom pond stone;imperial decorative shelves;bamboo bench;steamer-basket set;steamer-basket set;imperial dining table;imperial dining chair;imperial dining chair;imperial dining lantern</t>
  </si>
  <si>
    <t>717;3971;928;3972;7348;794;6031;7409;3970;710;3344;3344;7796;7797;7797;8415</t>
  </si>
  <si>
    <t>bamboo-screen wall</t>
  </si>
  <si>
    <t>2/1</t>
  </si>
  <si>
    <t>Bill</t>
  </si>
  <si>
    <t>o2NPbZGfMvTD7Se5i</t>
  </si>
  <si>
    <t>elp02</t>
  </si>
  <si>
    <t>weight bench;garbage pail;neutral corner;punching bag;whiteboard;treadmill;cardboard box;tape deck;Big Top's photo</t>
  </si>
  <si>
    <t>1452;2556;7152;4013;4116;290;3672;787;6475</t>
  </si>
  <si>
    <t>villain</t>
  </si>
  <si>
    <t>10/3</t>
  </si>
  <si>
    <t>Big Top</t>
  </si>
  <si>
    <t>sT2KXbN2N3dqB6aaN</t>
  </si>
  <si>
    <t>hip04</t>
  </si>
  <si>
    <t>basketball hoop;ball;utility pole;electric kick scooter;painting set;phone box;mountain bike;tape deck</t>
  </si>
  <si>
    <t>4226;2010;9619;7654;3965;1185;2614;787</t>
  </si>
  <si>
    <t>The K. Funk</t>
  </si>
  <si>
    <t>squirt</t>
  </si>
  <si>
    <t>3/29</t>
  </si>
  <si>
    <t>Biff</t>
  </si>
  <si>
    <t>KGECko2WSNbQp4oRY</t>
  </si>
  <si>
    <t>tig06</t>
  </si>
  <si>
    <t>refrigerator;rattan bed;wooden low table;wooden wardrobe;wooden full-length mirror;diner sofa;rattan end table;cute tea table;ironwood kitchenette;humidifier;mixer;cutting board;iron wall rack</t>
  </si>
  <si>
    <t>2713;4052;7134;3436;7137;4141;4046;4000;3270;1836;1050;3618;3562</t>
  </si>
  <si>
    <t>glimmer</t>
  </si>
  <si>
    <t>12/13</t>
  </si>
  <si>
    <t>Bianca</t>
  </si>
  <si>
    <t>r9JpujcMdgTRABad9</t>
  </si>
  <si>
    <t>mus15</t>
  </si>
  <si>
    <t>diner counter chair;diner counter chair;double-door refrigerator;utility sink;iron hanger stand;standard umbrella stand;freezer;pot rack;antique console table;phonograph;kitchen island;coffee cup;iron entrance mat;ironwood cupboard;espresso maker;coffee grinder</t>
  </si>
  <si>
    <t>4138;4138;4109;4026;3561;3445;4135;928;3951;794;998;918;7337;3271;954;920</t>
  </si>
  <si>
    <t>eekers</t>
  </si>
  <si>
    <t>6/12</t>
  </si>
  <si>
    <t>Bettina</t>
  </si>
  <si>
    <t>oMQnY9fuzdtPweuLi</t>
  </si>
  <si>
    <t>hip03</t>
  </si>
  <si>
    <t>double sofa;ironwood DIY workbench;wooden simple bed;refrigerator;ironwood kitchenette;ironwood clock;ironwood chair;hanging terrarium;air conditioner;corkboard;old-fashioned alarm clock;deluxe washer;rattan towel basket;ironwood low table;unfinished puzzle</t>
  </si>
  <si>
    <t>2554;3943;2605;2713;3270;3275;3193;3775;929;1783;4111;1227;4048;3194;4308</t>
  </si>
  <si>
    <t>white-rose wall</t>
  </si>
  <si>
    <t>4/25</t>
  </si>
  <si>
    <t>Bertha</t>
  </si>
  <si>
    <t>wgb64Mp6XbFS2CPwj</t>
  </si>
  <si>
    <t>dog16</t>
  </si>
  <si>
    <t>upright locker;wooden bookshelf;school chair;basic teacher's desk;cardboard box;school chair;chalkboard;cute music player;wooden-block bookshelf;school desk;book stands;homework set;broom and dustpan;school desk;writing poster;painting set</t>
  </si>
  <si>
    <t>833;4125;1308;1330;3672;1308;2012;4003;1558;1328;870;3968;3967;1328;3584;3965</t>
  </si>
  <si>
    <t>alrighty</t>
  </si>
  <si>
    <t>Benjamin</t>
  </si>
  <si>
    <t>BjcoELiTM3m8StExF</t>
  </si>
  <si>
    <t>chn01</t>
  </si>
  <si>
    <t>inflatable sofa;tricycle;cute music player;plastic pool;hose reel;garden faucet;beach towel;barbecue;life ring;doghouse</t>
  </si>
  <si>
    <t>3962;1199;4003;3348;4113;1631;3468;330;7148;1799</t>
  </si>
  <si>
    <t>uh-hoo</t>
  </si>
  <si>
    <t>10/10</t>
  </si>
  <si>
    <t>Benedict</t>
  </si>
  <si>
    <t>hu4qewj6YKKmzMpYL</t>
  </si>
  <si>
    <t>mus02</t>
  </si>
  <si>
    <t>iron shelf;iron wall lamp;bathroom towel rack;shower set;diner mini table;diner counter table;diner counter chair;diner chair;throwback skull radio;mug;claw-foot tub;loft bed with desk;ironwood DIY workbench;electronics kit;wall-mounted tool board</t>
  </si>
  <si>
    <t>3563;3559;4030;4017;4441;4139;4138;4137;4757;1870;1757;3621;3943;4071;8417</t>
  </si>
  <si>
    <t>eeks</t>
  </si>
  <si>
    <t>12/28</t>
  </si>
  <si>
    <t>Bella</t>
  </si>
  <si>
    <t>D7Atj8BuHK6mgwwvZ</t>
  </si>
  <si>
    <t>chn09</t>
  </si>
  <si>
    <t>antique clock;cello;antique mini table;phonograph;fancy violin;music stand;grand piano;piano bench;harp</t>
  </si>
  <si>
    <t>3954;1449;3958;794;2772;1058;1875;3681;987</t>
  </si>
  <si>
    <t>chicklet</t>
  </si>
  <si>
    <t>12/9</t>
  </si>
  <si>
    <t>Becky</t>
  </si>
  <si>
    <t>zbkkW8wWbmyGAZauv</t>
  </si>
  <si>
    <t>der07</t>
  </si>
  <si>
    <t>brick oven;firewood;pond stone;sleeping bag;smoker;log bench;outdoor picnic set;blue vinyl sheet;cassette player;picnic basket</t>
  </si>
  <si>
    <t>1157;5970;7393;1434;1143;4042;6033;7404;1708;1082</t>
  </si>
  <si>
    <t>saltlick</t>
  </si>
  <si>
    <t>4/5</t>
  </si>
  <si>
    <t>Beau</t>
  </si>
  <si>
    <t>3XoqTm3LW4C4BvLBt</t>
  </si>
  <si>
    <t>bea13</t>
  </si>
  <si>
    <t>antique clock;iron hanger stand;double sofa;den chair;antique mini table;antique console table;den desk;phonograph;cordless phone;document stack</t>
  </si>
  <si>
    <t>3954;3561;2554;3784;3958;3951;3783;794;4009;1750</t>
  </si>
  <si>
    <t>blue-crown wall</t>
  </si>
  <si>
    <t>whiskers</t>
  </si>
  <si>
    <t>9/27</t>
  </si>
  <si>
    <t>Beardo</t>
  </si>
  <si>
    <t>DkqHjENW8fRBE9uxG</t>
  </si>
  <si>
    <t>dog10</t>
  </si>
  <si>
    <t>rattan armchair;lecture-hall desk;monstera;menu chalkboard;pot rack;lecture-hall desk;laptop;cute music player;diner counter table;soup kettle;soup kettle;diner counter table;soup kettle;soup kettle;open-frame kitchen;iron entrance mat;diner counter table;espresso maker;infused-water dispenser;simple kettle</t>
  </si>
  <si>
    <t>4053;2014;4129;1866;928;2014;1850;4003;4139;3619;3619;4139;3619;3619;3615;7337;4139;954;4107;1845</t>
  </si>
  <si>
    <t>bingo</t>
  </si>
  <si>
    <t>Bea</t>
  </si>
  <si>
    <t>6qZJQFWqeCHzPNyEZ</t>
  </si>
  <si>
    <t>cbr16</t>
  </si>
  <si>
    <t>shower booth;bunk bed;upright locker;sleeping bag;breaker;office desk;laptop;portable radio;modern office chair;server;water cooler;wall-mounted phone;wall-mounted phone;cardboard box;surveillance camera;stack of books;aluminum rug</t>
  </si>
  <si>
    <t>4015;8298;833;1434;875;840;1850;3697;832;1126;1232;3987;3987;3672;1165;1759;7356</t>
  </si>
  <si>
    <t>security-monitors wall</t>
  </si>
  <si>
    <t>cubby</t>
  </si>
  <si>
    <t>3/2</t>
  </si>
  <si>
    <t>Barold</t>
  </si>
  <si>
    <t>DvL5iP2kNCNfwc6Mv</t>
  </si>
  <si>
    <t>tig03</t>
  </si>
  <si>
    <t>wooden full-length mirror;wooden low table;cute music player;double-door refrigerator;air conditioner;double sofa;wooden double bed;wooden end table;magnetic knife rack;wooden chest;aroma pot;ironwood kitchenette;dish-drying rack;Baby bear</t>
  </si>
  <si>
    <t>7137;7134;4003;4109;929;2554;7132;3438;4118;2560;1753;3270;3400;1501</t>
  </si>
  <si>
    <t>blue floral flooring</t>
  </si>
  <si>
    <t>growf</t>
  </si>
  <si>
    <t>8/27</t>
  </si>
  <si>
    <t>Bangle</t>
  </si>
  <si>
    <t>2yvPukPn4ZSamngmb</t>
  </si>
  <si>
    <t>der01</t>
  </si>
  <si>
    <t>upright locker;folding chair;folding chair;cute music player;utility sink;blue corner;tennis table;outdoor table;stack of books;whiteboard;wall fan</t>
  </si>
  <si>
    <t>833;7529;7529;4003;4026;7150;1181;3946;1759;4116;3431</t>
  </si>
  <si>
    <t>kablang</t>
  </si>
  <si>
    <t>11/7</t>
  </si>
  <si>
    <t>Bam</t>
  </si>
  <si>
    <t>LAWZdKWcejrkbikco</t>
  </si>
  <si>
    <t>shp01</t>
  </si>
  <si>
    <t>beach towel;shower booth;red carpet;red carpet;antique mini table;wall-mounted TV (50 in.);floral swag;phonograph;antique chair;whirlpool bath;antique vanity;antique console table;fragrance sticks;poolside bed</t>
  </si>
  <si>
    <t>3468;4015;7348;7348;3958;3428;4027;794;3950;1840;3955;3951;10244;4102</t>
  </si>
  <si>
    <t>daahling</t>
  </si>
  <si>
    <t>3/28</t>
  </si>
  <si>
    <t>Baabara</t>
  </si>
  <si>
    <t>K3aj3w7fLcMETyuzf</t>
  </si>
  <si>
    <t>elp06</t>
  </si>
  <si>
    <t>wooden-block stereo;tennis table;throwback wall clock;throwback race-car bed;candy machine;wooden-block bookshelf;wooden-blockstool;throwback rocket;digital alarm clock;wooden-block bench;throwback container;toy box</t>
  </si>
  <si>
    <t>3205;1181;4756;4759;7392;1558;5543;4761;2731;1559;4762;3623</t>
  </si>
  <si>
    <t>K.K. Dixie</t>
  </si>
  <si>
    <t>WHONK</t>
  </si>
  <si>
    <t>3/23</t>
  </si>
  <si>
    <t>Axel</t>
  </si>
  <si>
    <t>SKF5NqPPqzjL7dEng</t>
  </si>
  <si>
    <t>pbr05</t>
  </si>
  <si>
    <t>tiki torch;tiki torch;bonfire;stone stool;pond stone;bamboo speaker;shanty mat;stone table;unglazed dish set;classic pitcher</t>
  </si>
  <si>
    <t>343;343;1430;3398;7393;10743;7345;3397;4025;4073</t>
  </si>
  <si>
    <t>skree-haw</t>
  </si>
  <si>
    <t>2/22</t>
  </si>
  <si>
    <t>Avery</t>
  </si>
  <si>
    <t>93emjZzaaLb7BdkSn</t>
  </si>
  <si>
    <t>chn05</t>
  </si>
  <si>
    <t>wooden waste bin;cute music player;wooden double bed;wooden chest;system kitchen;wall-mounted TV (50 in.);wooden full-length mirror;automatic washer;drying rack;wooden low table;pink rose rug;ironing set</t>
  </si>
  <si>
    <t>3490;4003;7132;2560;3616;3428;7137;2740;7789;7134;7365;1838</t>
  </si>
  <si>
    <t>beaker</t>
  </si>
  <si>
    <t>4/28</t>
  </si>
  <si>
    <t>Ava</t>
  </si>
  <si>
    <t>CXt3MBoeCZXXSRS7B</t>
  </si>
  <si>
    <t>pgn00</t>
  </si>
  <si>
    <t>Aquarius urn;Aquarius urn;frozen partition;illuminated snowflakes;illuminated snowflakes;frozen bed;Cancer table;frozen pillar;frozen pillar;portable record player;deer decoration;wall-mounted candle;wall-mounted candle</t>
  </si>
  <si>
    <t>5956;5956;3498;4131;4131;3502;5959;3500;3500;4338;3340;5165;5165</t>
  </si>
  <si>
    <t>b-b-baby</t>
  </si>
  <si>
    <t>1/27</t>
  </si>
  <si>
    <t>Aurora</t>
  </si>
  <si>
    <t>2tufzN7iwjncqLu7Y</t>
  </si>
  <si>
    <t>wol12</t>
  </si>
  <si>
    <t>rattan end table;tape deck;open-frame kitchen;diner neon sign;menu chalkboard;double-door refrigerator;cardboard box;fruit basket;wall fan;rattan low table;coconut juice;yellow kitchen mat;palm-tree lamp</t>
  </si>
  <si>
    <t>4046;787;3615;4143;1866;4109;3672;975;3431;4054;3684;8395;7259</t>
  </si>
  <si>
    <t>green floral flooring</t>
  </si>
  <si>
    <t>foxtrot</t>
  </si>
  <si>
    <t>8/31</t>
  </si>
  <si>
    <t>Audie</t>
  </si>
  <si>
    <t>qrki2afmbkBQ6DbmZ</t>
  </si>
  <si>
    <t>kgr05</t>
  </si>
  <si>
    <t>swinging bench;springy ride-on;tire toy;tire toy;tire toy;cassette player;inflatable sofa;drinking fountain;playground gym;tricycle</t>
  </si>
  <si>
    <t>1170;4379;2329;2329;2329;1708;3962;2319;3430;1199</t>
  </si>
  <si>
    <t>my pet</t>
  </si>
  <si>
    <t>9/8</t>
  </si>
  <si>
    <t>Astrid</t>
  </si>
  <si>
    <t>bEHwPJ3GBDZaNE4Bd</t>
  </si>
  <si>
    <t>ham01</t>
  </si>
  <si>
    <t>cushion;gas range;wooden waste bin;wooden low table;mini DIY workbench;pot rack;wooden chest;corkboard;apple rug;cute music player;wooden simple bed;apple chair;cute wall-mounted clock;juicy-apple TV;mini fridge;dish-drying rack</t>
  </si>
  <si>
    <t>1792;3251;3490;7134;3122;928;2560;1783;7327;4003;2605;4134;3996;2596;9766;3400</t>
  </si>
  <si>
    <t>apple wall</t>
  </si>
  <si>
    <t>cheekers</t>
  </si>
  <si>
    <t>9/24</t>
  </si>
  <si>
    <t>Apple</t>
  </si>
  <si>
    <t>25sZq7NjGGADiEXtR</t>
  </si>
  <si>
    <t>pbr00</t>
  </si>
  <si>
    <t>rattan bed;diner sofa;diner mini table;billiard table;wall-mounted TV (50 in.);high-end stereo;fan palm;diner counter table;folding floor lamp;magazine</t>
  </si>
  <si>
    <t>4052;4141;4441;863;3428;793;1288;4139;4014;3586</t>
  </si>
  <si>
    <t>pah</t>
  </si>
  <si>
    <t>7/4</t>
  </si>
  <si>
    <t>Apollo</t>
  </si>
  <si>
    <t>RQNii4nDE2AWswpgE</t>
  </si>
  <si>
    <t>ant01</t>
  </si>
  <si>
    <t>wooden end table;stack of books;wooden bookshelf;wooden simple bed;wooden chair;mini DIY workbench;wooden table;wooden chest;unfinished puzzle;throwback skull radio</t>
  </si>
  <si>
    <t>3438;1759;4125;2605;1913;3122;3439;2560;4308;4757</t>
  </si>
  <si>
    <t>honk</t>
  </si>
  <si>
    <t>10/20</t>
  </si>
  <si>
    <t>Antonio</t>
  </si>
  <si>
    <t>88YKJKvjin32GeG4H</t>
  </si>
  <si>
    <t>hrs09</t>
  </si>
  <si>
    <t>palm-tree lamp;shell bed;surfboard;shell speaker;life ring;coconut wall planter;fan palm;kitchen island;coconut juice;wooden low table;fruit basket</t>
  </si>
  <si>
    <t>7259;3983;7868;5150;7148;4130;1288;998;3684;7134;975</t>
  </si>
  <si>
    <t>nipper</t>
  </si>
  <si>
    <t>12/2</t>
  </si>
  <si>
    <t>Annalise</t>
  </si>
  <si>
    <t>XTwyzscZPAA8LRdYN</t>
  </si>
  <si>
    <t>ant08</t>
  </si>
  <si>
    <t>futon;paper lantern;bamboo sphere;screen;bamboo shelf;pile of zen cushions;floor seat;imperial low table;moss ball;elaborate kimono stand</t>
  </si>
  <si>
    <t>3230;725;5976;716;3551;7048;3622;3974;109;7865</t>
  </si>
  <si>
    <t>gumdrop</t>
  </si>
  <si>
    <t>2/6</t>
  </si>
  <si>
    <t>Annalisa</t>
  </si>
  <si>
    <t>AWdRRws22EGTxC7vc</t>
  </si>
  <si>
    <t>cat19</t>
  </si>
  <si>
    <t>golden toilet;pyramid;wall-mounted candle;golden casket;Libra scale;golden casket;golden casket;gold bars;golden dishes</t>
  </si>
  <si>
    <t>3472;8608;5165;8825;3774;8825;8825;3065;3810</t>
  </si>
  <si>
    <t>pyramid tile</t>
  </si>
  <si>
    <t>me meow</t>
  </si>
  <si>
    <t>9/22</t>
  </si>
  <si>
    <t>Ankha</t>
  </si>
  <si>
    <t>oGr6N9vC3TD9raXbf</t>
  </si>
  <si>
    <t>mus10</t>
  </si>
  <si>
    <t>yucca;wooden chest;wooden simple bed;mini fridge;pot rack;dish-drying rack;gas range;wooden end table;wooden table;wooden full-length mirror;lily record player;wooden chair;simple kettle;humidifier;white simple medium mat</t>
  </si>
  <si>
    <t>4132;2560;2605;9766;928;3400;3251;3438;3439;7137;7236;1913;1845;1836;7335</t>
  </si>
  <si>
    <t>kitschy tile</t>
  </si>
  <si>
    <t>cannoli</t>
  </si>
  <si>
    <t>2/24</t>
  </si>
  <si>
    <t>Anicotti</t>
  </si>
  <si>
    <t>jHQfWetzGf6Zhgt4u</t>
  </si>
  <si>
    <t>bul00</t>
  </si>
  <si>
    <t>dartboard;antique bed;yucca;antique bureau;billiard table;ironwood low table;pennant;high-end stereo;double sofa;antique mini table;bingo wheel</t>
  </si>
  <si>
    <t>937;3957;4132;3956;863;3194;3818;793;2554;3958;864</t>
  </si>
  <si>
    <t>macmoo</t>
  </si>
  <si>
    <t>4/30</t>
  </si>
  <si>
    <t>Angus</t>
  </si>
  <si>
    <t>T9ya79MPxRxcR4tae</t>
  </si>
  <si>
    <t>brd02</t>
  </si>
  <si>
    <t>billiard table;jukebox;dartboard;foosball table;piano bench;upright piano;pinball machine;folding floor lamp;box corner sofa;box sofa;box sofa</t>
  </si>
  <si>
    <t>863;791;937;1177;3681;1081;1087;4014;1853;1852;1852</t>
  </si>
  <si>
    <t>chuurp</t>
  </si>
  <si>
    <t>3/4</t>
  </si>
  <si>
    <t>Anchovy</t>
  </si>
  <si>
    <t>gvdKbp6t9xMtx5swT</t>
  </si>
  <si>
    <t>ant03</t>
  </si>
  <si>
    <t>wooden chair;deluxe washer;cute DIY table;refrigerator;wooden waste bin;wooden table;ventilation fan;portable radio;wooden end table;ironing set;wooden simple bed;ironwood kitchenette;stand mixer;wall fan</t>
  </si>
  <si>
    <t>1913;1227;3995;2713;3490;3439;957;3697;3438;1838;2605;3270;4019;3431</t>
  </si>
  <si>
    <t>snorty</t>
  </si>
  <si>
    <t>2/16</t>
  </si>
  <si>
    <t>Anabelle</t>
  </si>
  <si>
    <t>gWpcHhfpuN4MSTdhF</t>
  </si>
  <si>
    <t>pbr01</t>
  </si>
  <si>
    <t>log round table;log bench;log bed;phonograph;acoustic guitar;red kilim-style carpet;log extra-long sofa;log decorative shelves;old-fashioned washtub;clothesline;mini-cactus set</t>
  </si>
  <si>
    <t>4043;4042;4041;794;383;9313;4044;4036;4393;3229;4123</t>
  </si>
  <si>
    <t>cuz</t>
  </si>
  <si>
    <t>11/19</t>
  </si>
  <si>
    <t>Amelia</t>
  </si>
  <si>
    <t>dcB3BpFLtcXHAbt5i</t>
  </si>
  <si>
    <t>crd01</t>
  </si>
  <si>
    <t>rattan vanity;rattan low table;hi-fi stereo;rattan end table;rattan wardrobe;rattan armchair;humidifier;rattan bed;folding floor lamp;hanging terrarium</t>
  </si>
  <si>
    <t>4051;4054;790;4046;4049;4053;1836;4052;4014;3775</t>
  </si>
  <si>
    <t>graaagh</t>
  </si>
  <si>
    <t>11/8</t>
  </si>
  <si>
    <t>Alli</t>
  </si>
  <si>
    <t>wkPJDHMMMTK24eqzC</t>
  </si>
  <si>
    <t>kal01</t>
  </si>
  <si>
    <t>rattan bed;rattan low table;monstera;rattan armchair;rattan wardrobe;open-frame kitchen;rattan vanity;botanical rug;coconut wall planter;wall-mounted TV (50 in.);rattan end table;portable record player</t>
  </si>
  <si>
    <t>4052;4054;4129;4053;4049;3615;4051;7353;4130;3428;4046;4338</t>
  </si>
  <si>
    <t>guvnor</t>
  </si>
  <si>
    <t>Alice</t>
  </si>
  <si>
    <t>REpd8KxB8p9aGBRSE</t>
  </si>
  <si>
    <t>crd00</t>
  </si>
  <si>
    <t>throwback dino screen;wooden-block stereo;writing desk;wooden-block bed;toy box;train set;wooden-block wall clock;writing poster;throwback rocket;standing toilet;writing chair</t>
  </si>
  <si>
    <t>4763;3205;3701;1557;3623;85;3208;3584;4761;1217;3702</t>
  </si>
  <si>
    <t>it'sa me</t>
  </si>
  <si>
    <t>Alfonso</t>
  </si>
  <si>
    <t>LBifxETQJGEaLhBjC</t>
  </si>
  <si>
    <t>gor08</t>
  </si>
  <si>
    <t>weight bench;barbell;punching bag;upright locker;whiteboard;portable radio;pull-up-bar stand;digital scale;outdoor table;handy water cooler;protein shaker bottle</t>
  </si>
  <si>
    <t>1452;4078;4013;833;4116;3697;7845;3307;3946;3960;7800</t>
  </si>
  <si>
    <t>ayyyeee</t>
  </si>
  <si>
    <t>10/18</t>
  </si>
  <si>
    <t>Al</t>
  </si>
  <si>
    <t>jzWCiDPm9MqtCfecP</t>
  </si>
  <si>
    <t>pig17</t>
  </si>
  <si>
    <t>monstera;lily record player;rose bed;pet bed;cat tower;wall-mounted TV (50 in.);floral swag;ivory medium round mat;antique mini table;cat grass;antique console table;terrarium;pet food bowl</t>
  </si>
  <si>
    <t>4129;7236;7235;7802;896;3428;4027;7325;3958;7136;3951;3773;7801</t>
  </si>
  <si>
    <t>snuffle</t>
  </si>
  <si>
    <t>4/21</t>
  </si>
  <si>
    <t>Agnes</t>
  </si>
  <si>
    <t>SGMdki6dzpDZyXAw5</t>
  </si>
  <si>
    <t>squ05</t>
  </si>
  <si>
    <t>pull-up-bar stand;blue corner;beach towel;long bathtub;treadmill;imperial partition;wooden stool;cassette player;throwback wall clock;wooden chest;throwback wrestling figure;brown wooden-deck rug;drying rack</t>
  </si>
  <si>
    <t>7845;7150;3468;4080;290;3971;3449;1708;4756;2560;4753;7323;7789</t>
  </si>
  <si>
    <t>sidekick</t>
  </si>
  <si>
    <t>7/2</t>
  </si>
  <si>
    <t>Agent S</t>
  </si>
  <si>
    <t>B3RyfNEqwGmcccRC3</t>
  </si>
  <si>
    <t>brd06</t>
  </si>
  <si>
    <t>clay furnace;kotatsu;zen cushion;retro fan;tape deck;firewood;wooden stool;floor seat;pine bonsai tree;pendulum clock;wooden end table;rotary phone</t>
  </si>
  <si>
    <t>717;1849;7047;2736;787;5970;3449;3622;3802;4106;3438;4029</t>
  </si>
  <si>
    <t>aye aye</t>
  </si>
  <si>
    <t>Admiral</t>
  </si>
  <si>
    <t>Unique Entry ID</t>
  </si>
  <si>
    <t>Filename</t>
  </si>
  <si>
    <t>Furniture Name List</t>
  </si>
  <si>
    <t>Furniture List</t>
  </si>
  <si>
    <t>Flooring</t>
  </si>
  <si>
    <t>Wallpaper</t>
  </si>
  <si>
    <t>Color 2</t>
  </si>
  <si>
    <t>Color 1</t>
  </si>
  <si>
    <t>Style 2</t>
  </si>
  <si>
    <t>Style 1</t>
  </si>
  <si>
    <t>Favorite Song</t>
  </si>
  <si>
    <t>Catchphrase</t>
  </si>
  <si>
    <t>Birthday</t>
  </si>
  <si>
    <t>Hobby</t>
  </si>
  <si>
    <t>Personality</t>
  </si>
  <si>
    <t>Gender</t>
  </si>
  <si>
    <t>Species</t>
  </si>
  <si>
    <t>House Image</t>
  </si>
  <si>
    <t>Icon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</si>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</sst>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sz val="10"/>
      <color rgb="FF000000"/>
      <name val="Courier New"/>
    </font>
    <font>
      <b/>
      <sz val="10"/>
      <color rgb="FF000000"/>
      <name val="Arial"/>
    </font>
    <font>
      <b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CD6CD"/>
        <bgColor rgb="FFFCD6CD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5" borderId="0" xfId="0" applyNumberFormat="1" applyFont="1" applyFill="1" applyAlignment="1">
      <alignment horizontal="center" vertical="center" wrapText="1"/>
    </xf>
    <xf numFmtId="164" fontId="3" fillId="6" borderId="0" xfId="0" applyNumberFormat="1" applyFont="1" applyFill="1" applyAlignment="1">
      <alignment horizontal="center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164" fontId="3" fillId="8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49" fontId="5" fillId="9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A104-A109-472F-BB71-8BBBD772868B}">
  <sheetPr>
    <outlinePr summaryBelow="0" summaryRight="0"/>
  </sheetPr>
  <dimension ref="A1:T39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3" width="10.88671875" customWidth="1"/>
    <col min="4" max="4" width="8.44140625" customWidth="1"/>
    <col min="5" max="5" width="7.6640625" customWidth="1"/>
    <col min="6" max="7" width="11.109375" customWidth="1"/>
    <col min="8" max="8" width="8.6640625" customWidth="1"/>
    <col min="9" max="9" width="12.44140625" customWidth="1"/>
    <col min="10" max="10" width="16.33203125" customWidth="1"/>
    <col min="11" max="12" width="9.33203125" customWidth="1"/>
    <col min="13" max="16" width="9.44140625" customWidth="1"/>
    <col min="17" max="19" width="9.109375" customWidth="1"/>
    <col min="20" max="20" width="22.33203125" customWidth="1"/>
  </cols>
  <sheetData>
    <row r="1" spans="1:20" ht="26.25" customHeight="1" x14ac:dyDescent="0.25">
      <c r="A1" s="29" t="s">
        <v>3164</v>
      </c>
      <c r="B1" s="26" t="s">
        <v>3163</v>
      </c>
      <c r="C1" s="26" t="s">
        <v>3162</v>
      </c>
      <c r="D1" s="28" t="s">
        <v>3161</v>
      </c>
      <c r="E1" s="27" t="s">
        <v>3160</v>
      </c>
      <c r="F1" s="27" t="s">
        <v>3159</v>
      </c>
      <c r="G1" s="26" t="s">
        <v>3158</v>
      </c>
      <c r="H1" s="24" t="s">
        <v>3157</v>
      </c>
      <c r="I1" s="21" t="s">
        <v>3156</v>
      </c>
      <c r="J1" s="25" t="s">
        <v>3155</v>
      </c>
      <c r="K1" s="24" t="s">
        <v>3154</v>
      </c>
      <c r="L1" s="24" t="s">
        <v>3153</v>
      </c>
      <c r="M1" s="23" t="s">
        <v>3152</v>
      </c>
      <c r="N1" s="23" t="s">
        <v>3151</v>
      </c>
      <c r="O1" s="23" t="s">
        <v>3150</v>
      </c>
      <c r="P1" s="23" t="s">
        <v>3149</v>
      </c>
      <c r="Q1" s="22" t="s">
        <v>3148</v>
      </c>
      <c r="R1" s="22" t="s">
        <v>3147</v>
      </c>
      <c r="S1" s="21" t="s">
        <v>3146</v>
      </c>
      <c r="T1" s="20" t="s">
        <v>3145</v>
      </c>
    </row>
    <row r="2" spans="1:20" ht="56.25" customHeight="1" x14ac:dyDescent="0.25">
      <c r="A2" s="11" t="s">
        <v>3144</v>
      </c>
      <c r="B2" s="10" t="e">
        <f ca="1">IMAGE("https://acnhcdn.com/latest/NpcIcon/brd06.png")</f>
        <v>#NAME?</v>
      </c>
      <c r="C2" s="10" t="e">
        <f ca="1">IMAGE("https://acnhcdn.com/drivesync/render/houses/brd06_39_Admiral.png")</f>
        <v>#NAME?</v>
      </c>
      <c r="D2" s="3" t="s">
        <v>277</v>
      </c>
      <c r="E2" s="3" t="s">
        <v>15</v>
      </c>
      <c r="F2" s="3" t="s">
        <v>64</v>
      </c>
      <c r="G2" s="8" t="s">
        <v>13</v>
      </c>
      <c r="H2" s="9" t="s">
        <v>3002</v>
      </c>
      <c r="I2" s="2" t="s">
        <v>3143</v>
      </c>
      <c r="J2" s="8" t="s">
        <v>129</v>
      </c>
      <c r="K2" s="13" t="s">
        <v>27</v>
      </c>
      <c r="L2" s="13" t="s">
        <v>27</v>
      </c>
      <c r="M2" s="5" t="s">
        <v>58</v>
      </c>
      <c r="N2" s="5" t="s">
        <v>7</v>
      </c>
      <c r="O2" s="4" t="s">
        <v>128</v>
      </c>
      <c r="P2" s="4" t="s">
        <v>1736</v>
      </c>
      <c r="Q2" s="3" t="s">
        <v>3142</v>
      </c>
      <c r="R2" s="16" t="s">
        <v>3141</v>
      </c>
      <c r="S2" s="2" t="s">
        <v>3140</v>
      </c>
      <c r="T2" s="19" t="s">
        <v>3139</v>
      </c>
    </row>
    <row r="3" spans="1:20" ht="56.25" customHeight="1" x14ac:dyDescent="0.25">
      <c r="A3" s="11" t="s">
        <v>3138</v>
      </c>
      <c r="B3" s="10" t="e">
        <f ca="1">IMAGE("https://acnhcdn.com/latest/NpcIcon/squ05.png")</f>
        <v>#NAME?</v>
      </c>
      <c r="C3" s="10" t="e">
        <f ca="1">IMAGE("https://acnhcdn.com/drivesync/render/houses/squ05_357_Agent%20S.png")</f>
        <v>#NAME?</v>
      </c>
      <c r="D3" s="3" t="s">
        <v>386</v>
      </c>
      <c r="E3" s="3" t="s">
        <v>48</v>
      </c>
      <c r="F3" s="3" t="s">
        <v>76</v>
      </c>
      <c r="G3" s="8" t="s">
        <v>143</v>
      </c>
      <c r="H3" s="9" t="s">
        <v>3137</v>
      </c>
      <c r="I3" s="2" t="s">
        <v>3136</v>
      </c>
      <c r="J3" s="8" t="s">
        <v>1402</v>
      </c>
      <c r="K3" s="15" t="s">
        <v>59</v>
      </c>
      <c r="L3" s="7" t="s">
        <v>9</v>
      </c>
      <c r="M3" s="5" t="s">
        <v>7</v>
      </c>
      <c r="N3" s="5" t="s">
        <v>58</v>
      </c>
      <c r="O3" s="4" t="s">
        <v>458</v>
      </c>
      <c r="P3" s="4" t="s">
        <v>150</v>
      </c>
      <c r="Q3" s="3" t="s">
        <v>3135</v>
      </c>
      <c r="R3" s="3" t="s">
        <v>3134</v>
      </c>
      <c r="S3" s="2" t="s">
        <v>3133</v>
      </c>
      <c r="T3" s="1" t="s">
        <v>3132</v>
      </c>
    </row>
    <row r="4" spans="1:20" ht="56.25" customHeight="1" x14ac:dyDescent="0.25">
      <c r="A4" s="11" t="s">
        <v>3131</v>
      </c>
      <c r="B4" s="10" t="e">
        <f ca="1">IMAGE("https://acnhcdn.com/latest/NpcIcon/pig17.png")</f>
        <v>#NAME?</v>
      </c>
      <c r="C4" s="10" t="e">
        <f ca="1">IMAGE("https://acnhcdn.com/drivesync/render/houses/pig17_313_Agnes.png")</f>
        <v>#NAME?</v>
      </c>
      <c r="D4" s="3" t="s">
        <v>308</v>
      </c>
      <c r="E4" s="3" t="s">
        <v>48</v>
      </c>
      <c r="F4" s="3" t="s">
        <v>253</v>
      </c>
      <c r="G4" s="8" t="s">
        <v>155</v>
      </c>
      <c r="H4" s="9" t="s">
        <v>3130</v>
      </c>
      <c r="I4" s="2" t="s">
        <v>3129</v>
      </c>
      <c r="J4" s="8" t="s">
        <v>570</v>
      </c>
      <c r="K4" s="7" t="s">
        <v>9</v>
      </c>
      <c r="L4" s="14" t="s">
        <v>42</v>
      </c>
      <c r="M4" s="5" t="s">
        <v>85</v>
      </c>
      <c r="N4" s="5" t="s">
        <v>72</v>
      </c>
      <c r="O4" s="4" t="s">
        <v>1706</v>
      </c>
      <c r="P4" s="4" t="s">
        <v>83</v>
      </c>
      <c r="Q4" s="3" t="s">
        <v>3128</v>
      </c>
      <c r="R4" s="3" t="s">
        <v>3127</v>
      </c>
      <c r="S4" s="2" t="s">
        <v>3126</v>
      </c>
      <c r="T4" s="1" t="s">
        <v>3125</v>
      </c>
    </row>
    <row r="5" spans="1:20" ht="56.25" customHeight="1" x14ac:dyDescent="0.25">
      <c r="A5" s="11" t="s">
        <v>3124</v>
      </c>
      <c r="B5" s="10" t="e">
        <f ca="1">IMAGE("https://acnhcdn.com/latest/NpcIcon/gor08.png")</f>
        <v>#NAME?</v>
      </c>
      <c r="C5" s="10" t="e">
        <f ca="1">IMAGE("https://acnhcdn.com/drivesync/render/houses/gor08_190_Al.png")</f>
        <v>#NAME?</v>
      </c>
      <c r="D5" s="3" t="s">
        <v>199</v>
      </c>
      <c r="E5" s="3" t="s">
        <v>15</v>
      </c>
      <c r="F5" s="3" t="s">
        <v>14</v>
      </c>
      <c r="G5" s="8" t="s">
        <v>143</v>
      </c>
      <c r="H5" s="9" t="s">
        <v>3123</v>
      </c>
      <c r="I5" s="2" t="s">
        <v>3122</v>
      </c>
      <c r="J5" s="8" t="s">
        <v>1402</v>
      </c>
      <c r="K5" s="15" t="s">
        <v>59</v>
      </c>
      <c r="L5" s="15" t="s">
        <v>59</v>
      </c>
      <c r="M5" s="5" t="s">
        <v>107</v>
      </c>
      <c r="N5" s="5" t="s">
        <v>72</v>
      </c>
      <c r="O5" s="4" t="s">
        <v>458</v>
      </c>
      <c r="P5" s="4" t="s">
        <v>916</v>
      </c>
      <c r="Q5" s="3" t="s">
        <v>3121</v>
      </c>
      <c r="R5" s="3" t="s">
        <v>3120</v>
      </c>
      <c r="S5" s="2" t="s">
        <v>3119</v>
      </c>
      <c r="T5" s="1" t="s">
        <v>3118</v>
      </c>
    </row>
    <row r="6" spans="1:20" ht="56.25" customHeight="1" x14ac:dyDescent="0.25">
      <c r="A6" s="11" t="s">
        <v>3117</v>
      </c>
      <c r="B6" s="10" t="e">
        <f ca="1">IMAGE("https://acnhcdn.com/latest/NpcIcon/crd00.png")</f>
        <v>#NAME?</v>
      </c>
      <c r="C6" s="10" t="e">
        <f ca="1">IMAGE("https://acnhcdn.com/drivesync/render/houses/crd00_102_Alfonso.png")</f>
        <v>#NAME?</v>
      </c>
      <c r="D6" s="3" t="s">
        <v>618</v>
      </c>
      <c r="E6" s="3" t="s">
        <v>15</v>
      </c>
      <c r="F6" s="3" t="s">
        <v>14</v>
      </c>
      <c r="G6" s="8" t="s">
        <v>155</v>
      </c>
      <c r="H6" s="9" t="s">
        <v>2408</v>
      </c>
      <c r="I6" s="2" t="s">
        <v>3116</v>
      </c>
      <c r="J6" s="8" t="s">
        <v>228</v>
      </c>
      <c r="K6" s="7" t="s">
        <v>9</v>
      </c>
      <c r="L6" s="7" t="s">
        <v>9</v>
      </c>
      <c r="M6" s="5" t="s">
        <v>107</v>
      </c>
      <c r="N6" s="5" t="s">
        <v>7</v>
      </c>
      <c r="O6" s="4" t="s">
        <v>151</v>
      </c>
      <c r="P6" s="4" t="s">
        <v>248</v>
      </c>
      <c r="Q6" s="3" t="s">
        <v>3115</v>
      </c>
      <c r="R6" s="3" t="s">
        <v>3114</v>
      </c>
      <c r="S6" s="2" t="s">
        <v>3113</v>
      </c>
      <c r="T6" s="1" t="s">
        <v>3112</v>
      </c>
    </row>
    <row r="7" spans="1:20" ht="56.25" customHeight="1" x14ac:dyDescent="0.25">
      <c r="A7" s="11" t="s">
        <v>3111</v>
      </c>
      <c r="B7" s="10" t="e">
        <f ca="1">IMAGE("https://acnhcdn.com/latest/NpcIcon/kal01.png")</f>
        <v>#NAME?</v>
      </c>
      <c r="C7" s="10" t="e">
        <f ca="1">IMAGE("https://acnhcdn.com/drivesync/render/houses/kal01_221_Alice.png")</f>
        <v>#NAME?</v>
      </c>
      <c r="D7" s="3" t="s">
        <v>49</v>
      </c>
      <c r="E7" s="3" t="s">
        <v>48</v>
      </c>
      <c r="F7" s="3" t="s">
        <v>231</v>
      </c>
      <c r="G7" s="8" t="s">
        <v>63</v>
      </c>
      <c r="H7" s="9" t="s">
        <v>264</v>
      </c>
      <c r="I7" s="2" t="s">
        <v>3110</v>
      </c>
      <c r="J7" s="8" t="s">
        <v>2712</v>
      </c>
      <c r="K7" s="6" t="s">
        <v>8</v>
      </c>
      <c r="L7" s="6" t="s">
        <v>8</v>
      </c>
      <c r="M7" s="5" t="s">
        <v>107</v>
      </c>
      <c r="N7" s="5" t="s">
        <v>85</v>
      </c>
      <c r="O7" s="4" t="s">
        <v>273</v>
      </c>
      <c r="P7" s="4" t="s">
        <v>237</v>
      </c>
      <c r="Q7" s="3" t="s">
        <v>3109</v>
      </c>
      <c r="R7" s="16" t="s">
        <v>3108</v>
      </c>
      <c r="S7" s="2" t="s">
        <v>3107</v>
      </c>
      <c r="T7" s="1" t="s">
        <v>3106</v>
      </c>
    </row>
    <row r="8" spans="1:20" ht="56.25" customHeight="1" x14ac:dyDescent="0.25">
      <c r="A8" s="11" t="s">
        <v>3105</v>
      </c>
      <c r="B8" s="10" t="e">
        <f ca="1">IMAGE("https://acnhcdn.com/latest/NpcIcon/crd01.png")</f>
        <v>#NAME?</v>
      </c>
      <c r="C8" s="10" t="e">
        <f ca="1">IMAGE("https://acnhcdn.com/drivesync/render/houses/crd01_103_Alli.png")</f>
        <v>#NAME?</v>
      </c>
      <c r="D8" s="3" t="s">
        <v>618</v>
      </c>
      <c r="E8" s="3" t="s">
        <v>48</v>
      </c>
      <c r="F8" s="3" t="s">
        <v>47</v>
      </c>
      <c r="G8" s="8" t="s">
        <v>46</v>
      </c>
      <c r="H8" s="9" t="s">
        <v>3104</v>
      </c>
      <c r="I8" s="2" t="s">
        <v>3103</v>
      </c>
      <c r="J8" s="8" t="s">
        <v>86</v>
      </c>
      <c r="K8" s="12" t="s">
        <v>26</v>
      </c>
      <c r="L8" s="14" t="s">
        <v>42</v>
      </c>
      <c r="M8" s="5" t="s">
        <v>6</v>
      </c>
      <c r="N8" s="5" t="s">
        <v>336</v>
      </c>
      <c r="O8" s="4" t="s">
        <v>561</v>
      </c>
      <c r="P8" s="4" t="s">
        <v>380</v>
      </c>
      <c r="Q8" s="3" t="s">
        <v>3102</v>
      </c>
      <c r="R8" s="3" t="s">
        <v>3101</v>
      </c>
      <c r="S8" s="2" t="s">
        <v>3100</v>
      </c>
      <c r="T8" s="19" t="s">
        <v>3099</v>
      </c>
    </row>
    <row r="9" spans="1:20" ht="56.25" customHeight="1" x14ac:dyDescent="0.25">
      <c r="A9" s="11" t="s">
        <v>3098</v>
      </c>
      <c r="B9" s="10" t="e">
        <f ca="1">IMAGE("https://acnhcdn.com/latest/NpcIcon/pbr01.png")</f>
        <v>#NAME?</v>
      </c>
      <c r="C9" s="10" t="e">
        <f ca="1">IMAGE("https://acnhcdn.com/drivesync/render/houses/pbr01_279_Amelia.png")</f>
        <v>#NAME?</v>
      </c>
      <c r="D9" s="3" t="s">
        <v>517</v>
      </c>
      <c r="E9" s="3" t="s">
        <v>48</v>
      </c>
      <c r="F9" s="3" t="s">
        <v>47</v>
      </c>
      <c r="G9" s="8" t="s">
        <v>31</v>
      </c>
      <c r="H9" s="9" t="s">
        <v>3097</v>
      </c>
      <c r="I9" s="2" t="s">
        <v>3096</v>
      </c>
      <c r="J9" s="8" t="s">
        <v>776</v>
      </c>
      <c r="K9" s="13" t="s">
        <v>27</v>
      </c>
      <c r="L9" s="14" t="s">
        <v>42</v>
      </c>
      <c r="M9" s="5" t="s">
        <v>58</v>
      </c>
      <c r="N9" s="5" t="s">
        <v>72</v>
      </c>
      <c r="O9" s="4" t="s">
        <v>775</v>
      </c>
      <c r="P9" s="4" t="s">
        <v>1986</v>
      </c>
      <c r="Q9" s="3" t="s">
        <v>3095</v>
      </c>
      <c r="R9" s="3" t="s">
        <v>3094</v>
      </c>
      <c r="S9" s="2" t="s">
        <v>3093</v>
      </c>
      <c r="T9" s="1" t="s">
        <v>3092</v>
      </c>
    </row>
    <row r="10" spans="1:20" ht="56.25" customHeight="1" x14ac:dyDescent="0.25">
      <c r="A10" s="11" t="s">
        <v>3091</v>
      </c>
      <c r="B10" s="10" t="e">
        <f ca="1">IMAGE("https://acnhcdn.com/latest/NpcIcon/ant03.png")</f>
        <v>#NAME?</v>
      </c>
      <c r="C10" s="10" t="e">
        <f ca="1">IMAGE("https://acnhcdn.com/drivesync/render/houses/ant03_15_Anabelle.png")</f>
        <v>#NAME?</v>
      </c>
      <c r="D10" s="3" t="s">
        <v>600</v>
      </c>
      <c r="E10" s="3" t="s">
        <v>48</v>
      </c>
      <c r="F10" s="3" t="s">
        <v>76</v>
      </c>
      <c r="G10" s="8" t="s">
        <v>46</v>
      </c>
      <c r="H10" s="9" t="s">
        <v>3090</v>
      </c>
      <c r="I10" s="2" t="s">
        <v>3089</v>
      </c>
      <c r="J10" s="8" t="s">
        <v>2712</v>
      </c>
      <c r="K10" s="6" t="s">
        <v>8</v>
      </c>
      <c r="L10" s="7" t="s">
        <v>9</v>
      </c>
      <c r="M10" s="5" t="s">
        <v>57</v>
      </c>
      <c r="N10" s="5" t="s">
        <v>7</v>
      </c>
      <c r="O10" s="4" t="s">
        <v>1638</v>
      </c>
      <c r="P10" s="4" t="s">
        <v>1214</v>
      </c>
      <c r="Q10" s="3" t="s">
        <v>3088</v>
      </c>
      <c r="R10" s="3" t="s">
        <v>3087</v>
      </c>
      <c r="S10" s="2" t="s">
        <v>3086</v>
      </c>
      <c r="T10" s="1" t="s">
        <v>3085</v>
      </c>
    </row>
    <row r="11" spans="1:20" ht="56.25" customHeight="1" x14ac:dyDescent="0.25">
      <c r="A11" s="11" t="s">
        <v>3084</v>
      </c>
      <c r="B11" s="10" t="e">
        <f ca="1">IMAGE("https://acnhcdn.com/latest/NpcIcon/brd02.png")</f>
        <v>#NAME?</v>
      </c>
      <c r="C11" s="10" t="e">
        <f ca="1">IMAGE("https://acnhcdn.com/drivesync/render/houses/brd02_35_Anchovy.png")</f>
        <v>#NAME?</v>
      </c>
      <c r="D11" s="3" t="s">
        <v>277</v>
      </c>
      <c r="E11" s="3" t="s">
        <v>15</v>
      </c>
      <c r="F11" s="3" t="s">
        <v>14</v>
      </c>
      <c r="G11" s="8" t="s">
        <v>155</v>
      </c>
      <c r="H11" s="9" t="s">
        <v>3083</v>
      </c>
      <c r="I11" s="2" t="s">
        <v>3082</v>
      </c>
      <c r="J11" s="8" t="s">
        <v>347</v>
      </c>
      <c r="K11" s="7" t="s">
        <v>9</v>
      </c>
      <c r="L11" s="7" t="s">
        <v>9</v>
      </c>
      <c r="M11" s="5" t="s">
        <v>174</v>
      </c>
      <c r="N11" s="5" t="s">
        <v>41</v>
      </c>
      <c r="O11" s="4" t="s">
        <v>1589</v>
      </c>
      <c r="P11" s="4" t="s">
        <v>1082</v>
      </c>
      <c r="Q11" s="3" t="s">
        <v>3081</v>
      </c>
      <c r="R11" s="3" t="s">
        <v>3080</v>
      </c>
      <c r="S11" s="2" t="s">
        <v>3079</v>
      </c>
      <c r="T11" s="1" t="s">
        <v>3078</v>
      </c>
    </row>
    <row r="12" spans="1:20" ht="56.25" customHeight="1" x14ac:dyDescent="0.25">
      <c r="A12" s="11" t="s">
        <v>3077</v>
      </c>
      <c r="B12" s="10" t="e">
        <f ca="1">IMAGE("https://acnhcdn.com/latest/NpcIcon/bul00.png")</f>
        <v>#NAME?</v>
      </c>
      <c r="C12" s="10" t="e">
        <f ca="1">IMAGE("https://acnhcdn.com/drivesync/render/houses/bul00_46_Angus.png")</f>
        <v>#NAME?</v>
      </c>
      <c r="D12" s="3" t="s">
        <v>220</v>
      </c>
      <c r="E12" s="3" t="s">
        <v>15</v>
      </c>
      <c r="F12" s="3" t="s">
        <v>64</v>
      </c>
      <c r="G12" s="8" t="s">
        <v>143</v>
      </c>
      <c r="H12" s="9" t="s">
        <v>3076</v>
      </c>
      <c r="I12" s="2" t="s">
        <v>3075</v>
      </c>
      <c r="J12" s="8" t="s">
        <v>1166</v>
      </c>
      <c r="K12" s="13" t="s">
        <v>27</v>
      </c>
      <c r="L12" s="13" t="s">
        <v>27</v>
      </c>
      <c r="M12" s="5" t="s">
        <v>107</v>
      </c>
      <c r="N12" s="5" t="s">
        <v>58</v>
      </c>
      <c r="O12" s="4" t="s">
        <v>2429</v>
      </c>
      <c r="P12" s="4" t="s">
        <v>345</v>
      </c>
      <c r="Q12" s="3" t="s">
        <v>3074</v>
      </c>
      <c r="R12" s="3" t="s">
        <v>3073</v>
      </c>
      <c r="S12" s="2" t="s">
        <v>3072</v>
      </c>
      <c r="T12" s="1" t="s">
        <v>3071</v>
      </c>
    </row>
    <row r="13" spans="1:20" ht="56.25" customHeight="1" x14ac:dyDescent="0.25">
      <c r="A13" s="11" t="s">
        <v>3070</v>
      </c>
      <c r="B13" s="10" t="e">
        <f ca="1">IMAGE("https://acnhcdn.com/latest/NpcIcon/mus10.png")</f>
        <v>#NAME?</v>
      </c>
      <c r="C13" s="10" t="e">
        <f ca="1">IMAGE("https://acnhcdn.com/drivesync/render/houses/mus10_258_Anicotti.png")</f>
        <v>#NAME?</v>
      </c>
      <c r="D13" s="3" t="s">
        <v>702</v>
      </c>
      <c r="E13" s="3" t="s">
        <v>48</v>
      </c>
      <c r="F13" s="3" t="s">
        <v>76</v>
      </c>
      <c r="G13" s="8" t="s">
        <v>46</v>
      </c>
      <c r="H13" s="9" t="s">
        <v>3069</v>
      </c>
      <c r="I13" s="2" t="s">
        <v>3068</v>
      </c>
      <c r="J13" s="8" t="s">
        <v>305</v>
      </c>
      <c r="K13" s="7" t="s">
        <v>9</v>
      </c>
      <c r="L13" s="14" t="s">
        <v>42</v>
      </c>
      <c r="M13" s="5" t="s">
        <v>107</v>
      </c>
      <c r="N13" s="5" t="s">
        <v>85</v>
      </c>
      <c r="O13" s="4" t="s">
        <v>1014</v>
      </c>
      <c r="P13" s="4" t="s">
        <v>3067</v>
      </c>
      <c r="Q13" s="3" t="s">
        <v>3066</v>
      </c>
      <c r="R13" s="3" t="s">
        <v>3065</v>
      </c>
      <c r="S13" s="2" t="s">
        <v>3064</v>
      </c>
      <c r="T13" s="1" t="s">
        <v>3063</v>
      </c>
    </row>
    <row r="14" spans="1:20" ht="56.25" customHeight="1" x14ac:dyDescent="0.25">
      <c r="A14" s="11" t="s">
        <v>3062</v>
      </c>
      <c r="B14" s="10" t="e">
        <f ca="1">IMAGE("https://acnhcdn.com/latest/NpcIcon/cat19.png")</f>
        <v>#NAME?</v>
      </c>
      <c r="C14" s="10" t="e">
        <f ca="1">IMAGE("https://acnhcdn.com/drivesync/render/houses/cat19_70_Ankha.png")</f>
        <v>#NAME?</v>
      </c>
      <c r="D14" s="3" t="s">
        <v>319</v>
      </c>
      <c r="E14" s="3" t="s">
        <v>48</v>
      </c>
      <c r="F14" s="3" t="s">
        <v>47</v>
      </c>
      <c r="G14" s="8" t="s">
        <v>13</v>
      </c>
      <c r="H14" s="9" t="s">
        <v>3061</v>
      </c>
      <c r="I14" s="2" t="s">
        <v>3060</v>
      </c>
      <c r="J14" s="8" t="s">
        <v>196</v>
      </c>
      <c r="K14" s="12" t="s">
        <v>26</v>
      </c>
      <c r="L14" s="7" t="s">
        <v>9</v>
      </c>
      <c r="M14" s="5" t="s">
        <v>174</v>
      </c>
      <c r="N14" s="5" t="s">
        <v>336</v>
      </c>
      <c r="O14" s="4" t="s">
        <v>2341</v>
      </c>
      <c r="P14" s="4" t="s">
        <v>3059</v>
      </c>
      <c r="Q14" s="3" t="s">
        <v>3058</v>
      </c>
      <c r="R14" s="3" t="s">
        <v>3057</v>
      </c>
      <c r="S14" s="2" t="s">
        <v>3056</v>
      </c>
      <c r="T14" s="1" t="s">
        <v>3055</v>
      </c>
    </row>
    <row r="15" spans="1:20" ht="56.25" customHeight="1" x14ac:dyDescent="0.25">
      <c r="A15" s="11" t="s">
        <v>3054</v>
      </c>
      <c r="B15" s="10" t="e">
        <f ca="1">IMAGE("https://acnhcdn.com/latest/NpcIcon/ant08.png")</f>
        <v>#NAME?</v>
      </c>
      <c r="C15" s="10" t="e">
        <f ca="1">IMAGE("https://acnhcdn.com/drivesync/render/houses/ant08_17_Annalisa.png")</f>
        <v>#NAME?</v>
      </c>
      <c r="D15" s="3" t="s">
        <v>600</v>
      </c>
      <c r="E15" s="3" t="s">
        <v>48</v>
      </c>
      <c r="F15" s="3" t="s">
        <v>231</v>
      </c>
      <c r="G15" s="8" t="s">
        <v>13</v>
      </c>
      <c r="H15" s="9" t="s">
        <v>3053</v>
      </c>
      <c r="I15" s="2" t="s">
        <v>3052</v>
      </c>
      <c r="J15" s="8" t="s">
        <v>607</v>
      </c>
      <c r="K15" s="14" t="s">
        <v>42</v>
      </c>
      <c r="L15" s="12" t="s">
        <v>26</v>
      </c>
      <c r="M15" s="5" t="s">
        <v>107</v>
      </c>
      <c r="N15" s="5" t="s">
        <v>85</v>
      </c>
      <c r="O15" s="4" t="s">
        <v>2046</v>
      </c>
      <c r="P15" s="4" t="s">
        <v>1736</v>
      </c>
      <c r="Q15" s="3" t="s">
        <v>3051</v>
      </c>
      <c r="R15" s="3" t="s">
        <v>3050</v>
      </c>
      <c r="S15" s="2" t="s">
        <v>3049</v>
      </c>
      <c r="T15" s="1" t="s">
        <v>3048</v>
      </c>
    </row>
    <row r="16" spans="1:20" ht="56.25" customHeight="1" x14ac:dyDescent="0.25">
      <c r="A16" s="11" t="s">
        <v>3047</v>
      </c>
      <c r="B16" s="10" t="e">
        <f ca="1">IMAGE("https://acnhcdn.com/latest/NpcIcon/hrs09.png")</f>
        <v>#NAME?</v>
      </c>
      <c r="C16" s="10" t="e">
        <f ca="1">IMAGE("https://acnhcdn.com/drivesync/render/houses/hrs09_214_Annalise.png")</f>
        <v>#NAME?</v>
      </c>
      <c r="D16" s="3" t="s">
        <v>77</v>
      </c>
      <c r="E16" s="3" t="s">
        <v>48</v>
      </c>
      <c r="F16" s="3" t="s">
        <v>47</v>
      </c>
      <c r="G16" s="8" t="s">
        <v>46</v>
      </c>
      <c r="H16" s="9" t="s">
        <v>3046</v>
      </c>
      <c r="I16" s="2" t="s">
        <v>3045</v>
      </c>
      <c r="J16" s="8" t="s">
        <v>2712</v>
      </c>
      <c r="K16" s="14" t="s">
        <v>42</v>
      </c>
      <c r="L16" s="15" t="s">
        <v>59</v>
      </c>
      <c r="M16" s="5" t="s">
        <v>7</v>
      </c>
      <c r="N16" s="5" t="s">
        <v>25</v>
      </c>
      <c r="O16" s="4" t="s">
        <v>1022</v>
      </c>
      <c r="P16" s="4" t="s">
        <v>1214</v>
      </c>
      <c r="Q16" s="3" t="s">
        <v>3044</v>
      </c>
      <c r="R16" s="3" t="s">
        <v>3043</v>
      </c>
      <c r="S16" s="2" t="s">
        <v>3042</v>
      </c>
      <c r="T16" s="1" t="s">
        <v>3041</v>
      </c>
    </row>
    <row r="17" spans="1:20" ht="56.25" customHeight="1" x14ac:dyDescent="0.25">
      <c r="A17" s="11" t="s">
        <v>3040</v>
      </c>
      <c r="B17" s="10" t="e">
        <f ca="1">IMAGE("https://acnhcdn.com/latest/NpcIcon/ant01.png")</f>
        <v>#NAME?</v>
      </c>
      <c r="C17" s="10" t="e">
        <f ca="1">IMAGE("https://acnhcdn.com/drivesync/render/houses/ant01_13_Antonio.png")</f>
        <v>#NAME?</v>
      </c>
      <c r="D17" s="3" t="s">
        <v>600</v>
      </c>
      <c r="E17" s="3" t="s">
        <v>15</v>
      </c>
      <c r="F17" s="3" t="s">
        <v>265</v>
      </c>
      <c r="G17" s="8" t="s">
        <v>143</v>
      </c>
      <c r="H17" s="9" t="s">
        <v>3039</v>
      </c>
      <c r="I17" s="2" t="s">
        <v>3038</v>
      </c>
      <c r="J17" s="8" t="s">
        <v>347</v>
      </c>
      <c r="K17" s="7" t="s">
        <v>9</v>
      </c>
      <c r="L17" s="7" t="s">
        <v>9</v>
      </c>
      <c r="M17" s="5" t="s">
        <v>97</v>
      </c>
      <c r="N17" s="5" t="s">
        <v>7</v>
      </c>
      <c r="O17" s="4" t="s">
        <v>1157</v>
      </c>
      <c r="P17" s="4" t="s">
        <v>650</v>
      </c>
      <c r="Q17" s="3" t="s">
        <v>3037</v>
      </c>
      <c r="R17" s="3" t="s">
        <v>3036</v>
      </c>
      <c r="S17" s="2" t="s">
        <v>3035</v>
      </c>
      <c r="T17" s="1" t="s">
        <v>3034</v>
      </c>
    </row>
    <row r="18" spans="1:20" ht="56.25" customHeight="1" x14ac:dyDescent="0.25">
      <c r="A18" s="11" t="s">
        <v>3033</v>
      </c>
      <c r="B18" s="10" t="e">
        <f ca="1">IMAGE("https://acnhcdn.com/latest/NpcIcon/pbr00.png")</f>
        <v>#NAME?</v>
      </c>
      <c r="C18" s="10" t="e">
        <f ca="1">IMAGE("https://acnhcdn.com/drivesync/render/houses/pbr00_278_Apollo.png")</f>
        <v>#NAME?</v>
      </c>
      <c r="D18" s="3" t="s">
        <v>517</v>
      </c>
      <c r="E18" s="3" t="s">
        <v>15</v>
      </c>
      <c r="F18" s="3" t="s">
        <v>64</v>
      </c>
      <c r="G18" s="8" t="s">
        <v>31</v>
      </c>
      <c r="H18" s="9" t="s">
        <v>3032</v>
      </c>
      <c r="I18" s="2" t="s">
        <v>3031</v>
      </c>
      <c r="J18" s="8" t="s">
        <v>316</v>
      </c>
      <c r="K18" s="13" t="s">
        <v>27</v>
      </c>
      <c r="L18" s="7" t="s">
        <v>9</v>
      </c>
      <c r="M18" s="5" t="s">
        <v>58</v>
      </c>
      <c r="N18" s="5" t="s">
        <v>58</v>
      </c>
      <c r="O18" s="4" t="s">
        <v>315</v>
      </c>
      <c r="P18" s="4" t="s">
        <v>2632</v>
      </c>
      <c r="Q18" s="3" t="s">
        <v>3030</v>
      </c>
      <c r="R18" s="3" t="s">
        <v>3029</v>
      </c>
      <c r="S18" s="2" t="s">
        <v>3028</v>
      </c>
      <c r="T18" s="1" t="s">
        <v>3027</v>
      </c>
    </row>
    <row r="19" spans="1:20" ht="56.25" customHeight="1" x14ac:dyDescent="0.25">
      <c r="A19" s="11" t="s">
        <v>3026</v>
      </c>
      <c r="B19" s="10" t="e">
        <f ca="1">IMAGE("https://acnhcdn.com/latest/NpcIcon/ham01.png")</f>
        <v>#NAME?</v>
      </c>
      <c r="C19" s="10" t="e">
        <f ca="1">IMAGE("https://acnhcdn.com/drivesync/render/houses/ham01_194_Apple.png")</f>
        <v>#NAME?</v>
      </c>
      <c r="D19" s="3" t="s">
        <v>589</v>
      </c>
      <c r="E19" s="3" t="s">
        <v>48</v>
      </c>
      <c r="F19" s="3" t="s">
        <v>76</v>
      </c>
      <c r="G19" s="8" t="s">
        <v>155</v>
      </c>
      <c r="H19" s="9" t="s">
        <v>3025</v>
      </c>
      <c r="I19" s="2" t="s">
        <v>3024</v>
      </c>
      <c r="J19" s="8" t="s">
        <v>403</v>
      </c>
      <c r="K19" s="6" t="s">
        <v>8</v>
      </c>
      <c r="L19" s="7" t="s">
        <v>9</v>
      </c>
      <c r="M19" s="5" t="s">
        <v>174</v>
      </c>
      <c r="N19" s="5" t="s">
        <v>107</v>
      </c>
      <c r="O19" s="4" t="s">
        <v>3023</v>
      </c>
      <c r="P19" s="4" t="s">
        <v>105</v>
      </c>
      <c r="Q19" s="3" t="s">
        <v>3022</v>
      </c>
      <c r="R19" s="3" t="s">
        <v>3021</v>
      </c>
      <c r="S19" s="2" t="s">
        <v>3020</v>
      </c>
      <c r="T19" s="1" t="s">
        <v>3019</v>
      </c>
    </row>
    <row r="20" spans="1:20" ht="56.25" customHeight="1" x14ac:dyDescent="0.25">
      <c r="A20" s="11" t="s">
        <v>3018</v>
      </c>
      <c r="B20" s="10" t="e">
        <f ca="1">IMAGE("https://acnhcdn.com/latest/NpcIcon/kgr05.png")</f>
        <v>#NAME?</v>
      </c>
      <c r="C20" s="10" t="e">
        <f ca="1">IMAGE("https://acnhcdn.com/drivesync/render/houses/kgr05_231_Astrid.png")</f>
        <v>#NAME?</v>
      </c>
      <c r="D20" s="3" t="s">
        <v>144</v>
      </c>
      <c r="E20" s="3" t="s">
        <v>48</v>
      </c>
      <c r="F20" s="3" t="s">
        <v>47</v>
      </c>
      <c r="G20" s="8" t="s">
        <v>31</v>
      </c>
      <c r="H20" s="9" t="s">
        <v>3017</v>
      </c>
      <c r="I20" s="2" t="s">
        <v>3016</v>
      </c>
      <c r="J20" s="8" t="s">
        <v>933</v>
      </c>
      <c r="K20" s="13" t="s">
        <v>27</v>
      </c>
      <c r="L20" s="15" t="s">
        <v>59</v>
      </c>
      <c r="M20" s="5" t="s">
        <v>58</v>
      </c>
      <c r="N20" s="5" t="s">
        <v>174</v>
      </c>
      <c r="O20" s="4" t="s">
        <v>71</v>
      </c>
      <c r="P20" s="4" t="s">
        <v>4</v>
      </c>
      <c r="Q20" s="3" t="s">
        <v>3015</v>
      </c>
      <c r="R20" s="3" t="s">
        <v>3014</v>
      </c>
      <c r="S20" s="2" t="s">
        <v>3013</v>
      </c>
      <c r="T20" s="1" t="s">
        <v>3012</v>
      </c>
    </row>
    <row r="21" spans="1:20" ht="56.25" customHeight="1" x14ac:dyDescent="0.25">
      <c r="A21" s="11" t="s">
        <v>3011</v>
      </c>
      <c r="B21" s="10" t="e">
        <f ca="1">IMAGE("https://acnhcdn.com/latest/NpcIcon/wol12.png")</f>
        <v>#NAME?</v>
      </c>
      <c r="C21" s="10" t="e">
        <f ca="1">IMAGE("https://acnhcdn.com/drivesync/render/houses/wol12_387_Audie.png")</f>
        <v>#NAME?</v>
      </c>
      <c r="D21" s="3" t="s">
        <v>65</v>
      </c>
      <c r="E21" s="3" t="s">
        <v>48</v>
      </c>
      <c r="F21" s="3" t="s">
        <v>76</v>
      </c>
      <c r="G21" s="8" t="s">
        <v>143</v>
      </c>
      <c r="H21" s="9" t="s">
        <v>3010</v>
      </c>
      <c r="I21" s="2" t="s">
        <v>3009</v>
      </c>
      <c r="J21" s="8" t="s">
        <v>1023</v>
      </c>
      <c r="K21" s="6" t="s">
        <v>8</v>
      </c>
      <c r="L21" s="15" t="s">
        <v>59</v>
      </c>
      <c r="M21" s="5" t="s">
        <v>57</v>
      </c>
      <c r="N21" s="5" t="s">
        <v>72</v>
      </c>
      <c r="O21" s="4" t="s">
        <v>1022</v>
      </c>
      <c r="P21" s="4" t="s">
        <v>3008</v>
      </c>
      <c r="Q21" s="3" t="s">
        <v>3007</v>
      </c>
      <c r="R21" s="16" t="s">
        <v>3006</v>
      </c>
      <c r="S21" s="2" t="s">
        <v>3005</v>
      </c>
      <c r="T21" s="1" t="s">
        <v>3004</v>
      </c>
    </row>
    <row r="22" spans="1:20" ht="56.25" customHeight="1" x14ac:dyDescent="0.25">
      <c r="A22" s="11" t="s">
        <v>3003</v>
      </c>
      <c r="B22" s="10" t="e">
        <f ca="1">IMAGE("https://acnhcdn.com/latest/NpcIcon/pgn00.png")</f>
        <v>#NAME?</v>
      </c>
      <c r="C22" s="10" t="e">
        <f ca="1">IMAGE("https://acnhcdn.com/drivesync/render/houses/pgn00_287_Aurora.png")</f>
        <v>#NAME?</v>
      </c>
      <c r="D22" s="3" t="s">
        <v>167</v>
      </c>
      <c r="E22" s="3" t="s">
        <v>48</v>
      </c>
      <c r="F22" s="3" t="s">
        <v>231</v>
      </c>
      <c r="G22" s="8" t="s">
        <v>63</v>
      </c>
      <c r="H22" s="9" t="s">
        <v>3002</v>
      </c>
      <c r="I22" s="2" t="s">
        <v>3001</v>
      </c>
      <c r="J22" s="8" t="s">
        <v>164</v>
      </c>
      <c r="K22" s="6" t="s">
        <v>8</v>
      </c>
      <c r="L22" s="14" t="s">
        <v>42</v>
      </c>
      <c r="M22" s="5" t="s">
        <v>85</v>
      </c>
      <c r="N22" s="5" t="s">
        <v>107</v>
      </c>
      <c r="O22" s="4" t="s">
        <v>163</v>
      </c>
      <c r="P22" s="4" t="s">
        <v>162</v>
      </c>
      <c r="Q22" s="3" t="s">
        <v>3000</v>
      </c>
      <c r="R22" s="3" t="s">
        <v>2999</v>
      </c>
      <c r="S22" s="2" t="s">
        <v>2998</v>
      </c>
      <c r="T22" s="1" t="s">
        <v>2997</v>
      </c>
    </row>
    <row r="23" spans="1:20" ht="56.25" customHeight="1" x14ac:dyDescent="0.25">
      <c r="A23" s="11" t="s">
        <v>2996</v>
      </c>
      <c r="B23" s="10" t="e">
        <f ca="1">IMAGE("https://acnhcdn.com/latest/NpcIcon/chn05.png")</f>
        <v>#NAME?</v>
      </c>
      <c r="C23" s="10" t="e">
        <f ca="1">IMAGE("https://acnhcdn.com/drivesync/render/houses/chn05_92_Ava.png")</f>
        <v>#NAME?</v>
      </c>
      <c r="D23" s="3" t="s">
        <v>1026</v>
      </c>
      <c r="E23" s="3" t="s">
        <v>48</v>
      </c>
      <c r="F23" s="3" t="s">
        <v>231</v>
      </c>
      <c r="G23" s="8" t="s">
        <v>31</v>
      </c>
      <c r="H23" s="9" t="s">
        <v>2995</v>
      </c>
      <c r="I23" s="2" t="s">
        <v>2994</v>
      </c>
      <c r="J23" s="8" t="s">
        <v>337</v>
      </c>
      <c r="K23" s="14" t="s">
        <v>42</v>
      </c>
      <c r="L23" s="6" t="s">
        <v>8</v>
      </c>
      <c r="M23" s="5" t="s">
        <v>107</v>
      </c>
      <c r="N23" s="5" t="s">
        <v>24</v>
      </c>
      <c r="O23" s="4" t="s">
        <v>2894</v>
      </c>
      <c r="P23" s="4" t="s">
        <v>105</v>
      </c>
      <c r="Q23" s="3" t="s">
        <v>2993</v>
      </c>
      <c r="R23" s="3" t="s">
        <v>2992</v>
      </c>
      <c r="S23" s="2" t="s">
        <v>2991</v>
      </c>
      <c r="T23" s="1" t="s">
        <v>2990</v>
      </c>
    </row>
    <row r="24" spans="1:20" ht="56.25" customHeight="1" x14ac:dyDescent="0.25">
      <c r="A24" s="11" t="s">
        <v>2989</v>
      </c>
      <c r="B24" s="10" t="e">
        <f ca="1">IMAGE("https://acnhcdn.com/latest/NpcIcon/pbr05.png")</f>
        <v>#NAME?</v>
      </c>
      <c r="C24" s="10" t="e">
        <f ca="1">IMAGE("https://acnhcdn.com/drivesync/render/houses/pbr05_282_Avery.png")</f>
        <v>#NAME?</v>
      </c>
      <c r="D24" s="3" t="s">
        <v>517</v>
      </c>
      <c r="E24" s="3" t="s">
        <v>15</v>
      </c>
      <c r="F24" s="3" t="s">
        <v>64</v>
      </c>
      <c r="G24" s="8" t="s">
        <v>31</v>
      </c>
      <c r="H24" s="9" t="s">
        <v>2988</v>
      </c>
      <c r="I24" s="2" t="s">
        <v>2987</v>
      </c>
      <c r="J24" s="8" t="s">
        <v>776</v>
      </c>
      <c r="K24" s="7" t="s">
        <v>9</v>
      </c>
      <c r="L24" s="12" t="s">
        <v>26</v>
      </c>
      <c r="M24" s="5" t="s">
        <v>41</v>
      </c>
      <c r="N24" s="5" t="s">
        <v>336</v>
      </c>
      <c r="O24" s="4" t="s">
        <v>2696</v>
      </c>
      <c r="P24" s="4" t="s">
        <v>2340</v>
      </c>
      <c r="Q24" s="3" t="s">
        <v>2986</v>
      </c>
      <c r="R24" s="3" t="s">
        <v>2985</v>
      </c>
      <c r="S24" s="2" t="s">
        <v>2984</v>
      </c>
      <c r="T24" s="1" t="s">
        <v>2983</v>
      </c>
    </row>
    <row r="25" spans="1:20" ht="56.25" customHeight="1" x14ac:dyDescent="0.25">
      <c r="A25" s="11" t="s">
        <v>2982</v>
      </c>
      <c r="B25" s="10" t="e">
        <f ca="1">IMAGE("https://acnhcdn.com/latest/NpcIcon/elp06.png")</f>
        <v>#NAME?</v>
      </c>
      <c r="C25" s="10" t="e">
        <f ca="1">IMAGE("https://acnhcdn.com/drivesync/render/houses/elp06_154_Axel.png")</f>
        <v>#NAME?</v>
      </c>
      <c r="D25" s="3" t="s">
        <v>297</v>
      </c>
      <c r="E25" s="3" t="s">
        <v>15</v>
      </c>
      <c r="F25" s="3" t="s">
        <v>265</v>
      </c>
      <c r="G25" s="8" t="s">
        <v>143</v>
      </c>
      <c r="H25" s="9" t="s">
        <v>2981</v>
      </c>
      <c r="I25" s="2" t="s">
        <v>2980</v>
      </c>
      <c r="J25" s="8" t="s">
        <v>2979</v>
      </c>
      <c r="K25" s="15" t="s">
        <v>59</v>
      </c>
      <c r="L25" s="7" t="s">
        <v>9</v>
      </c>
      <c r="M25" s="5" t="s">
        <v>57</v>
      </c>
      <c r="N25" s="5" t="s">
        <v>72</v>
      </c>
      <c r="O25" s="4" t="s">
        <v>1659</v>
      </c>
      <c r="P25" s="4" t="s">
        <v>2204</v>
      </c>
      <c r="Q25" s="3" t="s">
        <v>2978</v>
      </c>
      <c r="R25" s="3" t="s">
        <v>2977</v>
      </c>
      <c r="S25" s="2" t="s">
        <v>2976</v>
      </c>
      <c r="T25" s="1" t="s">
        <v>2975</v>
      </c>
    </row>
    <row r="26" spans="1:20" ht="56.25" customHeight="1" x14ac:dyDescent="0.25">
      <c r="A26" s="11" t="s">
        <v>2974</v>
      </c>
      <c r="B26" s="10" t="e">
        <f ca="1">IMAGE("https://acnhcdn.com/latest/NpcIcon/shp01.png")</f>
        <v>#NAME?</v>
      </c>
      <c r="C26" s="10" t="e">
        <f ca="1">IMAGE("https://acnhcdn.com/drivesync/render/houses/shp01_341_Baabara.png")</f>
        <v>#NAME?</v>
      </c>
      <c r="D26" s="3" t="s">
        <v>89</v>
      </c>
      <c r="E26" s="3" t="s">
        <v>48</v>
      </c>
      <c r="F26" s="3" t="s">
        <v>47</v>
      </c>
      <c r="G26" s="8" t="s">
        <v>46</v>
      </c>
      <c r="H26" s="9" t="s">
        <v>2973</v>
      </c>
      <c r="I26" s="2" t="s">
        <v>2972</v>
      </c>
      <c r="J26" s="8" t="s">
        <v>186</v>
      </c>
      <c r="K26" s="12" t="s">
        <v>26</v>
      </c>
      <c r="L26" s="14" t="s">
        <v>42</v>
      </c>
      <c r="M26" s="5" t="s">
        <v>25</v>
      </c>
      <c r="N26" s="5" t="s">
        <v>7</v>
      </c>
      <c r="O26" s="4" t="s">
        <v>381</v>
      </c>
      <c r="P26" s="4" t="s">
        <v>356</v>
      </c>
      <c r="Q26" s="3" t="s">
        <v>2971</v>
      </c>
      <c r="R26" s="3" t="s">
        <v>2970</v>
      </c>
      <c r="S26" s="2" t="s">
        <v>2969</v>
      </c>
      <c r="T26" s="1" t="s">
        <v>2968</v>
      </c>
    </row>
    <row r="27" spans="1:20" ht="56.25" customHeight="1" x14ac:dyDescent="0.25">
      <c r="A27" s="11" t="s">
        <v>2967</v>
      </c>
      <c r="B27" s="10" t="e">
        <f ca="1">IMAGE("https://acnhcdn.com/latest/NpcIcon/der01.png")</f>
        <v>#NAME?</v>
      </c>
      <c r="C27" s="10" t="e">
        <f ca="1">IMAGE("https://acnhcdn.com/drivesync/render/houses/der01_110_Bam.png")</f>
        <v>#NAME?</v>
      </c>
      <c r="D27" s="3" t="s">
        <v>33</v>
      </c>
      <c r="E27" s="3" t="s">
        <v>15</v>
      </c>
      <c r="F27" s="3" t="s">
        <v>265</v>
      </c>
      <c r="G27" s="8" t="s">
        <v>155</v>
      </c>
      <c r="H27" s="9" t="s">
        <v>2966</v>
      </c>
      <c r="I27" s="2" t="s">
        <v>2965</v>
      </c>
      <c r="J27" s="8" t="s">
        <v>717</v>
      </c>
      <c r="K27" s="15" t="s">
        <v>59</v>
      </c>
      <c r="L27" s="7" t="s">
        <v>9</v>
      </c>
      <c r="M27" s="5" t="s">
        <v>57</v>
      </c>
      <c r="N27" s="5" t="s">
        <v>336</v>
      </c>
      <c r="O27" s="4" t="s">
        <v>458</v>
      </c>
      <c r="P27" s="4" t="s">
        <v>2204</v>
      </c>
      <c r="Q27" s="3" t="s">
        <v>2964</v>
      </c>
      <c r="R27" s="3" t="s">
        <v>2963</v>
      </c>
      <c r="S27" s="2" t="s">
        <v>2962</v>
      </c>
      <c r="T27" s="1" t="s">
        <v>2961</v>
      </c>
    </row>
    <row r="28" spans="1:20" ht="56.25" customHeight="1" x14ac:dyDescent="0.25">
      <c r="A28" s="11" t="s">
        <v>2960</v>
      </c>
      <c r="B28" s="10" t="e">
        <f ca="1">IMAGE("https://acnhcdn.com/latest/NpcIcon/tig03.png")</f>
        <v>#NAME?</v>
      </c>
      <c r="C28" s="10" t="e">
        <f ca="1">IMAGE("https://acnhcdn.com/drivesync/render/houses/tig03_373_Bangle.png")</f>
        <v>#NAME?</v>
      </c>
      <c r="D28" s="3" t="s">
        <v>266</v>
      </c>
      <c r="E28" s="3" t="s">
        <v>48</v>
      </c>
      <c r="F28" s="3" t="s">
        <v>76</v>
      </c>
      <c r="G28" s="8" t="s">
        <v>46</v>
      </c>
      <c r="H28" s="9" t="s">
        <v>2959</v>
      </c>
      <c r="I28" s="2" t="s">
        <v>2958</v>
      </c>
      <c r="J28" s="8" t="s">
        <v>86</v>
      </c>
      <c r="K28" s="12" t="s">
        <v>26</v>
      </c>
      <c r="L28" s="6" t="s">
        <v>8</v>
      </c>
      <c r="M28" s="5" t="s">
        <v>6</v>
      </c>
      <c r="N28" s="5" t="s">
        <v>57</v>
      </c>
      <c r="O28" s="4" t="s">
        <v>412</v>
      </c>
      <c r="P28" s="4" t="s">
        <v>2957</v>
      </c>
      <c r="Q28" s="3" t="s">
        <v>2956</v>
      </c>
      <c r="R28" s="3" t="s">
        <v>2955</v>
      </c>
      <c r="S28" s="2" t="s">
        <v>2954</v>
      </c>
      <c r="T28" s="1" t="s">
        <v>2953</v>
      </c>
    </row>
    <row r="29" spans="1:20" ht="56.25" customHeight="1" x14ac:dyDescent="0.25">
      <c r="A29" s="11" t="s">
        <v>2952</v>
      </c>
      <c r="B29" s="10" t="e">
        <f ca="1">IMAGE("https://acnhcdn.com/latest/NpcIcon/cbr16.png")</f>
        <v>#NAME?</v>
      </c>
      <c r="C29" s="10" t="e">
        <f ca="1">IMAGE("https://acnhcdn.com/drivesync/render/houses/cbr16_86_Barold.png")</f>
        <v>#NAME?</v>
      </c>
      <c r="D29" s="3" t="s">
        <v>178</v>
      </c>
      <c r="E29" s="3" t="s">
        <v>15</v>
      </c>
      <c r="F29" s="3" t="s">
        <v>14</v>
      </c>
      <c r="G29" s="8" t="s">
        <v>155</v>
      </c>
      <c r="H29" s="9" t="s">
        <v>2951</v>
      </c>
      <c r="I29" s="2" t="s">
        <v>2950</v>
      </c>
      <c r="J29" s="8" t="s">
        <v>1845</v>
      </c>
      <c r="K29" s="7" t="s">
        <v>9</v>
      </c>
      <c r="L29" s="13" t="s">
        <v>27</v>
      </c>
      <c r="M29" s="5" t="s">
        <v>6</v>
      </c>
      <c r="N29" s="5" t="s">
        <v>58</v>
      </c>
      <c r="O29" s="4" t="s">
        <v>2949</v>
      </c>
      <c r="P29" s="4" t="s">
        <v>22</v>
      </c>
      <c r="Q29" s="3" t="s">
        <v>2948</v>
      </c>
      <c r="R29" s="3" t="s">
        <v>2947</v>
      </c>
      <c r="S29" s="2" t="s">
        <v>2946</v>
      </c>
      <c r="T29" s="1" t="s">
        <v>2945</v>
      </c>
    </row>
    <row r="30" spans="1:20" ht="56.25" customHeight="1" x14ac:dyDescent="0.25">
      <c r="A30" s="11" t="s">
        <v>2944</v>
      </c>
      <c r="B30" s="10" t="e">
        <f ca="1">IMAGE("https://acnhcdn.com/latest/NpcIcon/dog10.png")</f>
        <v>#NAME?</v>
      </c>
      <c r="C30" s="10" t="e">
        <f ca="1">IMAGE("https://acnhcdn.com/drivesync/render/houses/dog10_128_Bea.png")</f>
        <v>#NAME?</v>
      </c>
      <c r="D30" s="3" t="s">
        <v>156</v>
      </c>
      <c r="E30" s="3" t="s">
        <v>48</v>
      </c>
      <c r="F30" s="3" t="s">
        <v>231</v>
      </c>
      <c r="G30" s="8" t="s">
        <v>13</v>
      </c>
      <c r="H30" s="9" t="s">
        <v>1904</v>
      </c>
      <c r="I30" s="2" t="s">
        <v>2943</v>
      </c>
      <c r="J30" s="8" t="s">
        <v>476</v>
      </c>
      <c r="K30" s="7" t="s">
        <v>9</v>
      </c>
      <c r="L30" s="13" t="s">
        <v>27</v>
      </c>
      <c r="M30" s="5" t="s">
        <v>97</v>
      </c>
      <c r="N30" s="5" t="s">
        <v>57</v>
      </c>
      <c r="O30" s="4" t="s">
        <v>691</v>
      </c>
      <c r="P30" s="4" t="s">
        <v>116</v>
      </c>
      <c r="Q30" s="3" t="s">
        <v>2942</v>
      </c>
      <c r="R30" s="3" t="s">
        <v>2941</v>
      </c>
      <c r="S30" s="2" t="s">
        <v>2940</v>
      </c>
      <c r="T30" s="1" t="s">
        <v>2939</v>
      </c>
    </row>
    <row r="31" spans="1:20" ht="56.25" customHeight="1" x14ac:dyDescent="0.25">
      <c r="A31" s="11" t="s">
        <v>2938</v>
      </c>
      <c r="B31" s="10" t="e">
        <f ca="1">IMAGE("https://acnhcdn.com/latest/NpcIcon/bea13.png")</f>
        <v>#NAME?</v>
      </c>
      <c r="C31" s="10" t="e">
        <f ca="1">IMAGE("https://acnhcdn.com/drivesync/render/houses/bea13_30_Beardo.png")</f>
        <v>#NAME?</v>
      </c>
      <c r="D31" s="3" t="s">
        <v>254</v>
      </c>
      <c r="E31" s="3" t="s">
        <v>15</v>
      </c>
      <c r="F31" s="3" t="s">
        <v>32</v>
      </c>
      <c r="G31" s="8" t="s">
        <v>63</v>
      </c>
      <c r="H31" s="9" t="s">
        <v>2937</v>
      </c>
      <c r="I31" s="2" t="s">
        <v>2936</v>
      </c>
      <c r="J31" s="8" t="s">
        <v>1255</v>
      </c>
      <c r="K31" s="14" t="s">
        <v>42</v>
      </c>
      <c r="L31" s="14" t="s">
        <v>42</v>
      </c>
      <c r="M31" s="5" t="s">
        <v>336</v>
      </c>
      <c r="N31" s="5" t="s">
        <v>7</v>
      </c>
      <c r="O31" s="4" t="s">
        <v>2935</v>
      </c>
      <c r="P31" s="4" t="s">
        <v>39</v>
      </c>
      <c r="Q31" s="3" t="s">
        <v>2934</v>
      </c>
      <c r="R31" s="3" t="s">
        <v>2933</v>
      </c>
      <c r="S31" s="2" t="s">
        <v>2932</v>
      </c>
      <c r="T31" s="1" t="s">
        <v>2931</v>
      </c>
    </row>
    <row r="32" spans="1:20" ht="56.25" customHeight="1" x14ac:dyDescent="0.25">
      <c r="A32" s="11" t="s">
        <v>2930</v>
      </c>
      <c r="B32" s="10" t="e">
        <f ca="1">IMAGE("https://acnhcdn.com/latest/NpcIcon/der07.png")</f>
        <v>#NAME?</v>
      </c>
      <c r="C32" s="10" t="e">
        <f ca="1">IMAGE("https://acnhcdn.com/drivesync/render/houses/der07_115_Beau.png")</f>
        <v>#NAME?</v>
      </c>
      <c r="D32" s="3" t="s">
        <v>33</v>
      </c>
      <c r="E32" s="3" t="s">
        <v>15</v>
      </c>
      <c r="F32" s="3" t="s">
        <v>14</v>
      </c>
      <c r="G32" s="8" t="s">
        <v>13</v>
      </c>
      <c r="H32" s="9" t="s">
        <v>2929</v>
      </c>
      <c r="I32" s="2" t="s">
        <v>2928</v>
      </c>
      <c r="J32" s="8" t="s">
        <v>1279</v>
      </c>
      <c r="K32" s="7" t="s">
        <v>9</v>
      </c>
      <c r="L32" s="6" t="s">
        <v>8</v>
      </c>
      <c r="M32" s="5" t="s">
        <v>382</v>
      </c>
      <c r="N32" s="5" t="s">
        <v>41</v>
      </c>
      <c r="O32" s="4" t="s">
        <v>1278</v>
      </c>
      <c r="P32" s="4" t="s">
        <v>875</v>
      </c>
      <c r="Q32" s="3" t="s">
        <v>2927</v>
      </c>
      <c r="R32" s="3" t="s">
        <v>2926</v>
      </c>
      <c r="S32" s="2" t="s">
        <v>2925</v>
      </c>
      <c r="T32" s="1" t="s">
        <v>2924</v>
      </c>
    </row>
    <row r="33" spans="1:20" ht="56.25" customHeight="1" x14ac:dyDescent="0.25">
      <c r="A33" s="11" t="s">
        <v>2923</v>
      </c>
      <c r="B33" s="10" t="e">
        <f ca="1">IMAGE("https://acnhcdn.com/latest/NpcIcon/chn09.png")</f>
        <v>#NAME?</v>
      </c>
      <c r="C33" s="10" t="e">
        <f ca="1">IMAGE("https://acnhcdn.com/drivesync/render/houses/chn09_93_Becky.png")</f>
        <v>#NAME?</v>
      </c>
      <c r="D33" s="3" t="s">
        <v>1026</v>
      </c>
      <c r="E33" s="3" t="s">
        <v>48</v>
      </c>
      <c r="F33" s="3" t="s">
        <v>47</v>
      </c>
      <c r="G33" s="8" t="s">
        <v>31</v>
      </c>
      <c r="H33" s="9" t="s">
        <v>2922</v>
      </c>
      <c r="I33" s="2" t="s">
        <v>2921</v>
      </c>
      <c r="J33" s="8" t="s">
        <v>941</v>
      </c>
      <c r="K33" s="12" t="s">
        <v>26</v>
      </c>
      <c r="L33" s="14" t="s">
        <v>42</v>
      </c>
      <c r="M33" s="5" t="s">
        <v>25</v>
      </c>
      <c r="N33" s="5" t="s">
        <v>85</v>
      </c>
      <c r="O33" s="4" t="s">
        <v>1668</v>
      </c>
      <c r="P33" s="4" t="s">
        <v>1667</v>
      </c>
      <c r="Q33" s="3" t="s">
        <v>2920</v>
      </c>
      <c r="R33" s="3" t="s">
        <v>2919</v>
      </c>
      <c r="S33" s="2" t="s">
        <v>2918</v>
      </c>
      <c r="T33" s="1" t="s">
        <v>2917</v>
      </c>
    </row>
    <row r="34" spans="1:20" ht="56.25" customHeight="1" x14ac:dyDescent="0.25">
      <c r="A34" s="11" t="s">
        <v>2916</v>
      </c>
      <c r="B34" s="10" t="e">
        <f ca="1">IMAGE("https://acnhcdn.com/latest/NpcIcon/mus02.png")</f>
        <v>#NAME?</v>
      </c>
      <c r="C34" s="10" t="e">
        <f ca="1">IMAGE("https://acnhcdn.com/drivesync/render/houses/mus02_252_Bella.png")</f>
        <v>#NAME?</v>
      </c>
      <c r="D34" s="3" t="s">
        <v>702</v>
      </c>
      <c r="E34" s="3" t="s">
        <v>48</v>
      </c>
      <c r="F34" s="3" t="s">
        <v>76</v>
      </c>
      <c r="G34" s="8" t="s">
        <v>31</v>
      </c>
      <c r="H34" s="9" t="s">
        <v>2915</v>
      </c>
      <c r="I34" s="2" t="s">
        <v>2914</v>
      </c>
      <c r="J34" s="8" t="s">
        <v>544</v>
      </c>
      <c r="K34" s="13" t="s">
        <v>27</v>
      </c>
      <c r="L34" s="15" t="s">
        <v>59</v>
      </c>
      <c r="M34" s="5" t="s">
        <v>58</v>
      </c>
      <c r="N34" s="5" t="s">
        <v>25</v>
      </c>
      <c r="O34" s="4" t="s">
        <v>458</v>
      </c>
      <c r="P34" s="4" t="s">
        <v>533</v>
      </c>
      <c r="Q34" s="3" t="s">
        <v>2913</v>
      </c>
      <c r="R34" s="3" t="s">
        <v>2912</v>
      </c>
      <c r="S34" s="2" t="s">
        <v>2911</v>
      </c>
      <c r="T34" s="1" t="s">
        <v>2910</v>
      </c>
    </row>
    <row r="35" spans="1:20" ht="56.25" customHeight="1" x14ac:dyDescent="0.25">
      <c r="A35" s="11" t="s">
        <v>2909</v>
      </c>
      <c r="B35" s="10" t="e">
        <f ca="1">IMAGE("https://acnhcdn.com/latest/NpcIcon/chn01.png")</f>
        <v>#NAME?</v>
      </c>
      <c r="C35" s="10" t="e">
        <f ca="1">IMAGE("https://acnhcdn.com/drivesync/render/houses/chn01_90_Benedict.png")</f>
        <v>#NAME?</v>
      </c>
      <c r="D35" s="3" t="s">
        <v>1026</v>
      </c>
      <c r="E35" s="3" t="s">
        <v>15</v>
      </c>
      <c r="F35" s="3" t="s">
        <v>14</v>
      </c>
      <c r="G35" s="8" t="s">
        <v>155</v>
      </c>
      <c r="H35" s="9" t="s">
        <v>2908</v>
      </c>
      <c r="I35" s="2" t="s">
        <v>2907</v>
      </c>
      <c r="J35" s="8" t="s">
        <v>403</v>
      </c>
      <c r="K35" s="7" t="s">
        <v>9</v>
      </c>
      <c r="L35" s="7" t="s">
        <v>9</v>
      </c>
      <c r="M35" s="5" t="s">
        <v>7</v>
      </c>
      <c r="N35" s="5" t="s">
        <v>25</v>
      </c>
      <c r="O35" s="4" t="s">
        <v>71</v>
      </c>
      <c r="P35" s="4" t="s">
        <v>4</v>
      </c>
      <c r="Q35" s="3" t="s">
        <v>2906</v>
      </c>
      <c r="R35" s="3" t="s">
        <v>2905</v>
      </c>
      <c r="S35" s="2" t="s">
        <v>2904</v>
      </c>
      <c r="T35" s="1" t="s">
        <v>2903</v>
      </c>
    </row>
    <row r="36" spans="1:20" ht="56.25" customHeight="1" x14ac:dyDescent="0.25">
      <c r="A36" s="11" t="s">
        <v>2902</v>
      </c>
      <c r="B36" s="10" t="e">
        <f ca="1">IMAGE("https://acnhcdn.com/latest/NpcIcon/dog16.png")</f>
        <v>#NAME?</v>
      </c>
      <c r="C36" s="10" t="e">
        <f ca="1">IMAGE("https://acnhcdn.com/drivesync/render/houses/dog16_130_Benjamin.png")</f>
        <v>#NAME?</v>
      </c>
      <c r="D36" s="3" t="s">
        <v>156</v>
      </c>
      <c r="E36" s="3" t="s">
        <v>15</v>
      </c>
      <c r="F36" s="3" t="s">
        <v>14</v>
      </c>
      <c r="G36" s="8" t="s">
        <v>13</v>
      </c>
      <c r="H36" s="9" t="s">
        <v>436</v>
      </c>
      <c r="I36" s="2" t="s">
        <v>2901</v>
      </c>
      <c r="J36" s="8" t="s">
        <v>239</v>
      </c>
      <c r="K36" s="7" t="s">
        <v>9</v>
      </c>
      <c r="L36" s="7" t="s">
        <v>9</v>
      </c>
      <c r="M36" s="5" t="s">
        <v>107</v>
      </c>
      <c r="N36" s="5" t="s">
        <v>72</v>
      </c>
      <c r="O36" s="4" t="s">
        <v>2421</v>
      </c>
      <c r="P36" s="4" t="s">
        <v>1986</v>
      </c>
      <c r="Q36" s="3" t="s">
        <v>2900</v>
      </c>
      <c r="R36" s="3" t="s">
        <v>2899</v>
      </c>
      <c r="S36" s="2" t="s">
        <v>2898</v>
      </c>
      <c r="T36" s="1" t="s">
        <v>2897</v>
      </c>
    </row>
    <row r="37" spans="1:20" ht="56.25" customHeight="1" x14ac:dyDescent="0.25">
      <c r="A37" s="11" t="s">
        <v>2896</v>
      </c>
      <c r="B37" s="10" t="e">
        <f ca="1">IMAGE("https://acnhcdn.com/latest/NpcIcon/hip03.png")</f>
        <v>#NAME?</v>
      </c>
      <c r="C37" s="10" t="e">
        <f ca="1">IMAGE("https://acnhcdn.com/drivesync/render/houses/hip03_202_Bertha.png")</f>
        <v>#NAME?</v>
      </c>
      <c r="D37" s="3" t="s">
        <v>820</v>
      </c>
      <c r="E37" s="3" t="s">
        <v>48</v>
      </c>
      <c r="F37" s="3" t="s">
        <v>231</v>
      </c>
      <c r="G37" s="8" t="s">
        <v>63</v>
      </c>
      <c r="H37" s="9" t="s">
        <v>2895</v>
      </c>
      <c r="I37" s="2" t="s">
        <v>11</v>
      </c>
      <c r="J37" s="8" t="s">
        <v>152</v>
      </c>
      <c r="K37" s="6" t="s">
        <v>8</v>
      </c>
      <c r="L37" s="14" t="s">
        <v>42</v>
      </c>
      <c r="M37" s="5" t="s">
        <v>85</v>
      </c>
      <c r="N37" s="5" t="s">
        <v>72</v>
      </c>
      <c r="O37" s="4" t="s">
        <v>2894</v>
      </c>
      <c r="P37" s="4" t="s">
        <v>2113</v>
      </c>
      <c r="Q37" s="3" t="s">
        <v>2893</v>
      </c>
      <c r="R37" s="3" t="s">
        <v>2892</v>
      </c>
      <c r="S37" s="2" t="s">
        <v>2891</v>
      </c>
      <c r="T37" s="1" t="s">
        <v>2890</v>
      </c>
    </row>
    <row r="38" spans="1:20" ht="56.25" customHeight="1" x14ac:dyDescent="0.25">
      <c r="A38" s="11" t="s">
        <v>2889</v>
      </c>
      <c r="B38" s="10" t="e">
        <f ca="1">IMAGE("https://acnhcdn.com/latest/NpcIcon/mus15.png")</f>
        <v>#NAME?</v>
      </c>
      <c r="C38" s="10" t="e">
        <f ca="1">IMAGE("https://acnhcdn.com/drivesync/render/houses/mus15_261_Bettina.png")</f>
        <v>#NAME?</v>
      </c>
      <c r="D38" s="3" t="s">
        <v>702</v>
      </c>
      <c r="E38" s="3" t="s">
        <v>48</v>
      </c>
      <c r="F38" s="3" t="s">
        <v>231</v>
      </c>
      <c r="G38" s="8" t="s">
        <v>63</v>
      </c>
      <c r="H38" s="9" t="s">
        <v>2888</v>
      </c>
      <c r="I38" s="2" t="s">
        <v>2887</v>
      </c>
      <c r="J38" s="8" t="s">
        <v>2024</v>
      </c>
      <c r="K38" s="7" t="s">
        <v>9</v>
      </c>
      <c r="L38" s="14" t="s">
        <v>42</v>
      </c>
      <c r="M38" s="5" t="s">
        <v>72</v>
      </c>
      <c r="N38" s="5" t="s">
        <v>107</v>
      </c>
      <c r="O38" s="4" t="s">
        <v>691</v>
      </c>
      <c r="P38" s="4" t="s">
        <v>1108</v>
      </c>
      <c r="Q38" s="3" t="s">
        <v>2886</v>
      </c>
      <c r="R38" s="3" t="s">
        <v>2885</v>
      </c>
      <c r="S38" s="2" t="s">
        <v>2884</v>
      </c>
      <c r="T38" s="1" t="s">
        <v>2883</v>
      </c>
    </row>
    <row r="39" spans="1:20" ht="56.25" customHeight="1" x14ac:dyDescent="0.25">
      <c r="A39" s="11" t="s">
        <v>2882</v>
      </c>
      <c r="B39" s="10" t="e">
        <f ca="1">IMAGE("https://acnhcdn.com/latest/NpcIcon/tig06.png")</f>
        <v>#NAME?</v>
      </c>
      <c r="C39" s="10" t="e">
        <f ca="1">IMAGE("https://acnhcdn.com/drivesync/render/houses/tig06_376_Bianca.png")</f>
        <v>#NAME?</v>
      </c>
      <c r="D39" s="3" t="s">
        <v>266</v>
      </c>
      <c r="E39" s="3" t="s">
        <v>48</v>
      </c>
      <c r="F39" s="3" t="s">
        <v>76</v>
      </c>
      <c r="G39" s="8" t="s">
        <v>155</v>
      </c>
      <c r="H39" s="9" t="s">
        <v>2881</v>
      </c>
      <c r="I39" s="2" t="s">
        <v>2880</v>
      </c>
      <c r="J39" s="8" t="s">
        <v>570</v>
      </c>
      <c r="K39" s="6" t="s">
        <v>8</v>
      </c>
      <c r="L39" s="6" t="s">
        <v>8</v>
      </c>
      <c r="M39" s="5" t="s">
        <v>85</v>
      </c>
      <c r="N39" s="5" t="s">
        <v>41</v>
      </c>
      <c r="O39" s="4" t="s">
        <v>185</v>
      </c>
      <c r="P39" s="4" t="s">
        <v>569</v>
      </c>
      <c r="Q39" s="3" t="s">
        <v>2879</v>
      </c>
      <c r="R39" s="3" t="s">
        <v>2878</v>
      </c>
      <c r="S39" s="2" t="s">
        <v>2877</v>
      </c>
      <c r="T39" s="1" t="s">
        <v>2876</v>
      </c>
    </row>
    <row r="40" spans="1:20" ht="56.25" customHeight="1" x14ac:dyDescent="0.25">
      <c r="A40" s="11" t="s">
        <v>2875</v>
      </c>
      <c r="B40" s="10" t="e">
        <f ca="1">IMAGE("https://acnhcdn.com/latest/NpcIcon/hip04.png")</f>
        <v>#NAME?</v>
      </c>
      <c r="C40" s="10" t="e">
        <f ca="1">IMAGE("https://acnhcdn.com/drivesync/render/houses/hip04_203_Biff.png")</f>
        <v>#NAME?</v>
      </c>
      <c r="D40" s="3" t="s">
        <v>820</v>
      </c>
      <c r="E40" s="3" t="s">
        <v>15</v>
      </c>
      <c r="F40" s="3" t="s">
        <v>265</v>
      </c>
      <c r="G40" s="8" t="s">
        <v>143</v>
      </c>
      <c r="H40" s="9" t="s">
        <v>2874</v>
      </c>
      <c r="I40" s="2" t="s">
        <v>2873</v>
      </c>
      <c r="J40" s="8" t="s">
        <v>2872</v>
      </c>
      <c r="K40" s="12" t="s">
        <v>26</v>
      </c>
      <c r="L40" s="15" t="s">
        <v>59</v>
      </c>
      <c r="M40" s="5" t="s">
        <v>58</v>
      </c>
      <c r="N40" s="5" t="s">
        <v>7</v>
      </c>
      <c r="O40" s="4" t="s">
        <v>2567</v>
      </c>
      <c r="P40" s="4" t="s">
        <v>314</v>
      </c>
      <c r="Q40" s="3" t="s">
        <v>2871</v>
      </c>
      <c r="R40" s="3" t="s">
        <v>2870</v>
      </c>
      <c r="S40" s="2" t="s">
        <v>2869</v>
      </c>
      <c r="T40" s="1" t="s">
        <v>2868</v>
      </c>
    </row>
    <row r="41" spans="1:20" ht="56.25" customHeight="1" x14ac:dyDescent="0.25">
      <c r="A41" s="11" t="s">
        <v>2867</v>
      </c>
      <c r="B41" s="10" t="e">
        <f ca="1">IMAGE("https://acnhcdn.com/latest/NpcIcon/elp02.png")</f>
        <v>#NAME?</v>
      </c>
      <c r="C41" s="10" t="e">
        <f ca="1">IMAGE("https://acnhcdn.com/drivesync/render/houses/elp02_150_Big%20Top.png")</f>
        <v>#NAME?</v>
      </c>
      <c r="D41" s="3" t="s">
        <v>297</v>
      </c>
      <c r="E41" s="3" t="s">
        <v>15</v>
      </c>
      <c r="F41" s="3" t="s">
        <v>14</v>
      </c>
      <c r="G41" s="8" t="s">
        <v>155</v>
      </c>
      <c r="H41" s="9" t="s">
        <v>2866</v>
      </c>
      <c r="I41" s="2" t="s">
        <v>2865</v>
      </c>
      <c r="J41" s="8" t="s">
        <v>1402</v>
      </c>
      <c r="K41" s="7" t="s">
        <v>9</v>
      </c>
      <c r="L41" s="15" t="s">
        <v>59</v>
      </c>
      <c r="M41" s="5" t="s">
        <v>57</v>
      </c>
      <c r="N41" s="5" t="s">
        <v>57</v>
      </c>
      <c r="O41" s="4" t="s">
        <v>817</v>
      </c>
      <c r="P41" s="4" t="s">
        <v>766</v>
      </c>
      <c r="Q41" s="3" t="s">
        <v>2864</v>
      </c>
      <c r="R41" s="3" t="s">
        <v>2863</v>
      </c>
      <c r="S41" s="2" t="s">
        <v>2862</v>
      </c>
      <c r="T41" s="1" t="s">
        <v>2861</v>
      </c>
    </row>
    <row r="42" spans="1:20" ht="56.25" customHeight="1" x14ac:dyDescent="0.25">
      <c r="A42" s="11" t="s">
        <v>2860</v>
      </c>
      <c r="B42" s="10" t="e">
        <f ca="1">IMAGE("https://acnhcdn.com/latest/NpcIcon/duk00.png")</f>
        <v>#NAME?</v>
      </c>
      <c r="C42" s="10" t="e">
        <f ca="1">IMAGE("https://acnhcdn.com/drivesync/render/houses/duk00_133_Bill.png")</f>
        <v>#NAME?</v>
      </c>
      <c r="D42" s="3" t="s">
        <v>121</v>
      </c>
      <c r="E42" s="3" t="s">
        <v>15</v>
      </c>
      <c r="F42" s="3" t="s">
        <v>265</v>
      </c>
      <c r="G42" s="8" t="s">
        <v>155</v>
      </c>
      <c r="H42" s="9" t="s">
        <v>2859</v>
      </c>
      <c r="I42" s="2" t="s">
        <v>2282</v>
      </c>
      <c r="J42" s="8" t="s">
        <v>423</v>
      </c>
      <c r="K42" s="15" t="s">
        <v>59</v>
      </c>
      <c r="L42" s="15" t="s">
        <v>59</v>
      </c>
      <c r="M42" s="5" t="s">
        <v>7</v>
      </c>
      <c r="N42" s="5" t="s">
        <v>25</v>
      </c>
      <c r="O42" s="4" t="s">
        <v>2858</v>
      </c>
      <c r="P42" s="4" t="s">
        <v>421</v>
      </c>
      <c r="Q42" s="3" t="s">
        <v>2857</v>
      </c>
      <c r="R42" s="3" t="s">
        <v>2856</v>
      </c>
      <c r="S42" s="2" t="s">
        <v>2855</v>
      </c>
      <c r="T42" s="1" t="s">
        <v>2854</v>
      </c>
    </row>
    <row r="43" spans="1:20" ht="56.25" customHeight="1" x14ac:dyDescent="0.25">
      <c r="A43" s="11" t="s">
        <v>2853</v>
      </c>
      <c r="B43" s="10" t="e">
        <f ca="1">IMAGE("https://acnhcdn.com/latest/NpcIcon/goa02.png")</f>
        <v>#NAME?</v>
      </c>
      <c r="C43" s="10" t="e">
        <f ca="1">IMAGE("https://acnhcdn.com/drivesync/render/houses/goa02_178_Billy.png")</f>
        <v>#NAME?</v>
      </c>
      <c r="D43" s="3" t="s">
        <v>242</v>
      </c>
      <c r="E43" s="3" t="s">
        <v>15</v>
      </c>
      <c r="F43" s="3" t="s">
        <v>265</v>
      </c>
      <c r="G43" s="8" t="s">
        <v>155</v>
      </c>
      <c r="H43" s="9" t="s">
        <v>2626</v>
      </c>
      <c r="I43" s="2" t="s">
        <v>2852</v>
      </c>
      <c r="J43" s="8" t="s">
        <v>1845</v>
      </c>
      <c r="K43" s="7" t="s">
        <v>9</v>
      </c>
      <c r="L43" s="15" t="s">
        <v>59</v>
      </c>
      <c r="M43" s="5" t="s">
        <v>7</v>
      </c>
      <c r="N43" s="5" t="s">
        <v>25</v>
      </c>
      <c r="O43" s="4" t="s">
        <v>442</v>
      </c>
      <c r="P43" s="4" t="s">
        <v>1843</v>
      </c>
      <c r="Q43" s="3" t="s">
        <v>2851</v>
      </c>
      <c r="R43" s="3" t="s">
        <v>2850</v>
      </c>
      <c r="S43" s="2" t="s">
        <v>2849</v>
      </c>
      <c r="T43" s="1" t="s">
        <v>2848</v>
      </c>
    </row>
    <row r="44" spans="1:20" ht="56.25" customHeight="1" x14ac:dyDescent="0.25">
      <c r="A44" s="11" t="s">
        <v>2847</v>
      </c>
      <c r="B44" s="10" t="e">
        <f ca="1">IMAGE("https://acnhcdn.com/latest/NpcIcon/dog03.png")</f>
        <v>#NAME?</v>
      </c>
      <c r="C44" s="10" t="e">
        <f ca="1">IMAGE("https://acnhcdn.com/drivesync/render/houses/dog03_121_Biskit.png")</f>
        <v>#NAME?</v>
      </c>
      <c r="D44" s="3" t="s">
        <v>156</v>
      </c>
      <c r="E44" s="3" t="s">
        <v>15</v>
      </c>
      <c r="F44" s="3" t="s">
        <v>14</v>
      </c>
      <c r="G44" s="8" t="s">
        <v>155</v>
      </c>
      <c r="H44" s="9" t="s">
        <v>2846</v>
      </c>
      <c r="I44" s="2" t="s">
        <v>2845</v>
      </c>
      <c r="J44" s="8" t="s">
        <v>2844</v>
      </c>
      <c r="K44" s="12" t="s">
        <v>26</v>
      </c>
      <c r="L44" s="7" t="s">
        <v>9</v>
      </c>
      <c r="M44" s="5" t="s">
        <v>25</v>
      </c>
      <c r="N44" s="5" t="s">
        <v>174</v>
      </c>
      <c r="O44" s="4" t="s">
        <v>71</v>
      </c>
      <c r="P44" s="4" t="s">
        <v>4</v>
      </c>
      <c r="Q44" s="3" t="s">
        <v>2843</v>
      </c>
      <c r="R44" s="3" t="s">
        <v>2842</v>
      </c>
      <c r="S44" s="2" t="s">
        <v>2841</v>
      </c>
      <c r="T44" s="1" t="s">
        <v>2840</v>
      </c>
    </row>
    <row r="45" spans="1:20" ht="56.25" customHeight="1" x14ac:dyDescent="0.25">
      <c r="A45" s="11" t="s">
        <v>2839</v>
      </c>
      <c r="B45" s="10" t="e">
        <f ca="1">IMAGE("https://acnhcdn.com/latest/NpcIcon/hip05.png")</f>
        <v>#NAME?</v>
      </c>
      <c r="C45" s="10" t="e">
        <f ca="1">IMAGE("https://acnhcdn.com/drivesync/render/houses/hip05_204_Bitty.png")</f>
        <v>#NAME?</v>
      </c>
      <c r="D45" s="3" t="s">
        <v>820</v>
      </c>
      <c r="E45" s="3" t="s">
        <v>48</v>
      </c>
      <c r="F45" s="3" t="s">
        <v>47</v>
      </c>
      <c r="G45" s="8" t="s">
        <v>63</v>
      </c>
      <c r="H45" s="9" t="s">
        <v>366</v>
      </c>
      <c r="I45" s="2" t="s">
        <v>2838</v>
      </c>
      <c r="J45" s="8" t="s">
        <v>968</v>
      </c>
      <c r="K45" s="6" t="s">
        <v>8</v>
      </c>
      <c r="L45" s="14" t="s">
        <v>42</v>
      </c>
      <c r="M45" s="5" t="s">
        <v>85</v>
      </c>
      <c r="N45" s="5" t="s">
        <v>41</v>
      </c>
      <c r="O45" s="4" t="s">
        <v>1706</v>
      </c>
      <c r="P45" s="4" t="s">
        <v>194</v>
      </c>
      <c r="Q45" s="3" t="s">
        <v>2837</v>
      </c>
      <c r="R45" s="3" t="s">
        <v>2836</v>
      </c>
      <c r="S45" s="2" t="s">
        <v>2835</v>
      </c>
      <c r="T45" s="1" t="s">
        <v>2834</v>
      </c>
    </row>
    <row r="46" spans="1:20" ht="56.25" customHeight="1" x14ac:dyDescent="0.25">
      <c r="A46" s="11" t="s">
        <v>2833</v>
      </c>
      <c r="B46" s="10" t="e">
        <f ca="1">IMAGE("https://acnhcdn.com/latest/NpcIcon/squ01.png")</f>
        <v>#NAME?</v>
      </c>
      <c r="C46" s="10" t="e">
        <f ca="1">IMAGE("https://acnhcdn.com/drivesync/render/houses/squ01_353_Blaire.png")</f>
        <v>#NAME?</v>
      </c>
      <c r="D46" s="3" t="s">
        <v>386</v>
      </c>
      <c r="E46" s="3" t="s">
        <v>48</v>
      </c>
      <c r="F46" s="3" t="s">
        <v>47</v>
      </c>
      <c r="G46" s="8" t="s">
        <v>46</v>
      </c>
      <c r="H46" s="9" t="s">
        <v>2832</v>
      </c>
      <c r="I46" s="2" t="s">
        <v>2831</v>
      </c>
      <c r="J46" s="8" t="s">
        <v>357</v>
      </c>
      <c r="K46" s="12" t="s">
        <v>26</v>
      </c>
      <c r="L46" s="14" t="s">
        <v>42</v>
      </c>
      <c r="M46" s="5" t="s">
        <v>41</v>
      </c>
      <c r="N46" s="5" t="s">
        <v>336</v>
      </c>
      <c r="O46" s="4" t="s">
        <v>84</v>
      </c>
      <c r="P46" s="4" t="s">
        <v>1206</v>
      </c>
      <c r="Q46" s="3" t="s">
        <v>2830</v>
      </c>
      <c r="R46" s="3" t="s">
        <v>2829</v>
      </c>
      <c r="S46" s="2" t="s">
        <v>2828</v>
      </c>
      <c r="T46" s="1" t="s">
        <v>2827</v>
      </c>
    </row>
    <row r="47" spans="1:20" ht="56.25" customHeight="1" x14ac:dyDescent="0.25">
      <c r="A47" s="11" t="s">
        <v>2826</v>
      </c>
      <c r="B47" s="10" t="e">
        <f ca="1">IMAGE("https://acnhcdn.com/latest/NpcIcon/ost08.png")</f>
        <v>#NAME?</v>
      </c>
      <c r="C47" s="10" t="e">
        <f ca="1">IMAGE("https://acnhcdn.com/drivesync/render/houses/ost08_275_Blanche.png")</f>
        <v>#NAME?</v>
      </c>
      <c r="D47" s="3" t="s">
        <v>547</v>
      </c>
      <c r="E47" s="3" t="s">
        <v>48</v>
      </c>
      <c r="F47" s="3" t="s">
        <v>47</v>
      </c>
      <c r="G47" s="8" t="s">
        <v>13</v>
      </c>
      <c r="H47" s="9" t="s">
        <v>2825</v>
      </c>
      <c r="I47" s="2" t="s">
        <v>2824</v>
      </c>
      <c r="J47" s="8" t="s">
        <v>1761</v>
      </c>
      <c r="K47" s="14" t="s">
        <v>42</v>
      </c>
      <c r="L47" s="12" t="s">
        <v>26</v>
      </c>
      <c r="M47" s="5" t="s">
        <v>58</v>
      </c>
      <c r="N47" s="5" t="s">
        <v>336</v>
      </c>
      <c r="O47" s="4" t="s">
        <v>1737</v>
      </c>
      <c r="P47" s="4" t="s">
        <v>595</v>
      </c>
      <c r="Q47" s="3" t="s">
        <v>2823</v>
      </c>
      <c r="R47" s="3" t="s">
        <v>2822</v>
      </c>
      <c r="S47" s="2" t="s">
        <v>2821</v>
      </c>
      <c r="T47" s="1" t="s">
        <v>2820</v>
      </c>
    </row>
    <row r="48" spans="1:20" ht="56.25" customHeight="1" x14ac:dyDescent="0.25">
      <c r="A48" s="11" t="s">
        <v>2819</v>
      </c>
      <c r="B48" s="10" t="e">
        <f ca="1">IMAGE("https://acnhcdn.com/latest/NpcIcon/cbr00.png")</f>
        <v>#NAME?</v>
      </c>
      <c r="C48" s="10" t="e">
        <f ca="1">IMAGE("https://acnhcdn.com/drivesync/render/houses/cbr00_74_Bluebear.png")</f>
        <v>#NAME?</v>
      </c>
      <c r="D48" s="3" t="s">
        <v>178</v>
      </c>
      <c r="E48" s="3" t="s">
        <v>48</v>
      </c>
      <c r="F48" s="3" t="s">
        <v>76</v>
      </c>
      <c r="G48" s="8" t="s">
        <v>46</v>
      </c>
      <c r="H48" s="9" t="s">
        <v>2818</v>
      </c>
      <c r="I48" s="2" t="s">
        <v>2817</v>
      </c>
      <c r="J48" s="8" t="s">
        <v>525</v>
      </c>
      <c r="K48" s="6" t="s">
        <v>8</v>
      </c>
      <c r="L48" s="7" t="s">
        <v>9</v>
      </c>
      <c r="M48" s="5" t="s">
        <v>72</v>
      </c>
      <c r="N48" s="5" t="s">
        <v>7</v>
      </c>
      <c r="O48" s="4" t="s">
        <v>950</v>
      </c>
      <c r="P48" s="4" t="s">
        <v>1627</v>
      </c>
      <c r="Q48" s="3" t="s">
        <v>2816</v>
      </c>
      <c r="R48" s="3" t="s">
        <v>2815</v>
      </c>
      <c r="S48" s="2" t="s">
        <v>2814</v>
      </c>
      <c r="T48" s="1" t="s">
        <v>2813</v>
      </c>
    </row>
    <row r="49" spans="1:20" ht="56.25" customHeight="1" x14ac:dyDescent="0.25">
      <c r="A49" s="11" t="s">
        <v>2812</v>
      </c>
      <c r="B49" s="10" t="e">
        <f ca="1">IMAGE("https://acnhcdn.com/latest/NpcIcon/cat00.png")</f>
        <v>#NAME?</v>
      </c>
      <c r="C49" s="10" t="e">
        <f ca="1">IMAGE("https://acnhcdn.com/drivesync/render/houses/cat00_52_Bob.png")</f>
        <v>#NAME?</v>
      </c>
      <c r="D49" s="3" t="s">
        <v>319</v>
      </c>
      <c r="E49" s="3" t="s">
        <v>15</v>
      </c>
      <c r="F49" s="3" t="s">
        <v>14</v>
      </c>
      <c r="G49" s="8" t="s">
        <v>155</v>
      </c>
      <c r="H49" s="9" t="s">
        <v>2811</v>
      </c>
      <c r="I49" s="2" t="s">
        <v>2810</v>
      </c>
      <c r="J49" s="8" t="s">
        <v>305</v>
      </c>
      <c r="K49" s="7" t="s">
        <v>9</v>
      </c>
      <c r="L49" s="6" t="s">
        <v>8</v>
      </c>
      <c r="M49" s="5" t="s">
        <v>174</v>
      </c>
      <c r="N49" s="5" t="s">
        <v>107</v>
      </c>
      <c r="O49" s="4" t="s">
        <v>1659</v>
      </c>
      <c r="P49" s="4" t="s">
        <v>958</v>
      </c>
      <c r="Q49" s="3" t="s">
        <v>2809</v>
      </c>
      <c r="R49" s="3" t="s">
        <v>2808</v>
      </c>
      <c r="S49" s="2" t="s">
        <v>2807</v>
      </c>
      <c r="T49" s="1" t="s">
        <v>2806</v>
      </c>
    </row>
    <row r="50" spans="1:20" ht="56.25" customHeight="1" x14ac:dyDescent="0.25">
      <c r="A50" s="11" t="s">
        <v>2805</v>
      </c>
      <c r="B50" s="10" t="e">
        <f ca="1">IMAGE("https://acnhcdn.com/latest/NpcIcon/rbt17.png")</f>
        <v>#NAME?</v>
      </c>
      <c r="C50" s="10" t="e">
        <f ca="1">IMAGE("https://acnhcdn.com/drivesync/render/houses/rbt17_331_Bonbon.png")</f>
        <v>#NAME?</v>
      </c>
      <c r="D50" s="3" t="s">
        <v>350</v>
      </c>
      <c r="E50" s="3" t="s">
        <v>48</v>
      </c>
      <c r="F50" s="3" t="s">
        <v>76</v>
      </c>
      <c r="G50" s="8" t="s">
        <v>155</v>
      </c>
      <c r="H50" s="9" t="s">
        <v>2804</v>
      </c>
      <c r="I50" s="2" t="s">
        <v>2803</v>
      </c>
      <c r="J50" s="8" t="s">
        <v>274</v>
      </c>
      <c r="K50" s="6" t="s">
        <v>8</v>
      </c>
      <c r="L50" s="14" t="s">
        <v>42</v>
      </c>
      <c r="M50" s="5" t="s">
        <v>97</v>
      </c>
      <c r="N50" s="5" t="s">
        <v>6</v>
      </c>
      <c r="O50" s="4" t="s">
        <v>2802</v>
      </c>
      <c r="P50" s="4" t="s">
        <v>2704</v>
      </c>
      <c r="Q50" s="3" t="s">
        <v>2801</v>
      </c>
      <c r="R50" s="3" t="s">
        <v>2800</v>
      </c>
      <c r="S50" s="2" t="s">
        <v>2799</v>
      </c>
      <c r="T50" s="1" t="s">
        <v>2798</v>
      </c>
    </row>
    <row r="51" spans="1:20" ht="56.25" customHeight="1" x14ac:dyDescent="0.25">
      <c r="A51" s="11" t="s">
        <v>2797</v>
      </c>
      <c r="B51" s="10" t="e">
        <f ca="1">IMAGE("https://acnhcdn.com/latest/NpcIcon/dog04.png")</f>
        <v>#NAME?</v>
      </c>
      <c r="C51" s="10" t="e">
        <f ca="1">IMAGE("https://acnhcdn.com/drivesync/render/houses/dog04_122_Bones.png")</f>
        <v>#NAME?</v>
      </c>
      <c r="D51" s="3" t="s">
        <v>156</v>
      </c>
      <c r="E51" s="3" t="s">
        <v>15</v>
      </c>
      <c r="F51" s="3" t="s">
        <v>14</v>
      </c>
      <c r="G51" s="8" t="s">
        <v>155</v>
      </c>
      <c r="H51" s="9" t="s">
        <v>2796</v>
      </c>
      <c r="I51" s="2" t="s">
        <v>2795</v>
      </c>
      <c r="J51" s="8" t="s">
        <v>1317</v>
      </c>
      <c r="K51" s="7" t="s">
        <v>9</v>
      </c>
      <c r="L51" s="6" t="s">
        <v>8</v>
      </c>
      <c r="M51" s="5" t="s">
        <v>382</v>
      </c>
      <c r="N51" s="5" t="s">
        <v>336</v>
      </c>
      <c r="O51" s="4" t="s">
        <v>238</v>
      </c>
      <c r="P51" s="4" t="s">
        <v>2068</v>
      </c>
      <c r="Q51" s="3" t="s">
        <v>2794</v>
      </c>
      <c r="R51" s="3" t="s">
        <v>2793</v>
      </c>
      <c r="S51" s="2" t="s">
        <v>2792</v>
      </c>
      <c r="T51" s="1" t="s">
        <v>2791</v>
      </c>
    </row>
    <row r="52" spans="1:20" ht="56.25" customHeight="1" x14ac:dyDescent="0.25">
      <c r="A52" s="11" t="s">
        <v>2790</v>
      </c>
      <c r="B52" s="10" t="e">
        <f ca="1">IMAGE("https://acnhcdn.com/latest/NpcIcon/pgn10.png")</f>
        <v>#NAME?</v>
      </c>
      <c r="C52" s="10" t="e">
        <f ca="1">IMAGE("https://acnhcdn.com/drivesync/render/houses/pgn10_295_Boomer.png")</f>
        <v>#NAME?</v>
      </c>
      <c r="D52" s="3" t="s">
        <v>167</v>
      </c>
      <c r="E52" s="3" t="s">
        <v>15</v>
      </c>
      <c r="F52" s="3" t="s">
        <v>14</v>
      </c>
      <c r="G52" s="8" t="s">
        <v>143</v>
      </c>
      <c r="H52" s="9" t="s">
        <v>2789</v>
      </c>
      <c r="I52" s="2" t="s">
        <v>2788</v>
      </c>
      <c r="J52" s="8" t="s">
        <v>1629</v>
      </c>
      <c r="K52" s="7" t="s">
        <v>9</v>
      </c>
      <c r="L52" s="13" t="s">
        <v>27</v>
      </c>
      <c r="M52" s="5" t="s">
        <v>336</v>
      </c>
      <c r="N52" s="5" t="s">
        <v>382</v>
      </c>
      <c r="O52" s="4" t="s">
        <v>836</v>
      </c>
      <c r="P52" s="4" t="s">
        <v>835</v>
      </c>
      <c r="Q52" s="3" t="s">
        <v>2787</v>
      </c>
      <c r="R52" s="3" t="s">
        <v>2786</v>
      </c>
      <c r="S52" s="2" t="s">
        <v>2785</v>
      </c>
      <c r="T52" s="1" t="s">
        <v>2784</v>
      </c>
    </row>
    <row r="53" spans="1:20" ht="56.25" customHeight="1" x14ac:dyDescent="0.25">
      <c r="A53" s="11" t="s">
        <v>2783</v>
      </c>
      <c r="B53" s="10" t="e">
        <f ca="1">IMAGE("https://acnhcdn.com/latest/NpcIcon/gor02.png")</f>
        <v>#NAME?</v>
      </c>
      <c r="C53" s="10" t="e">
        <f ca="1">IMAGE("https://acnhcdn.com/drivesync/render/houses/gor02_186_Boone.png")</f>
        <v>#NAME?</v>
      </c>
      <c r="D53" s="3" t="s">
        <v>199</v>
      </c>
      <c r="E53" s="3" t="s">
        <v>15</v>
      </c>
      <c r="F53" s="3" t="s">
        <v>265</v>
      </c>
      <c r="G53" s="8" t="s">
        <v>143</v>
      </c>
      <c r="H53" s="9" t="s">
        <v>2782</v>
      </c>
      <c r="I53" s="2" t="s">
        <v>2781</v>
      </c>
      <c r="J53" s="8" t="s">
        <v>1279</v>
      </c>
      <c r="K53" s="14" t="s">
        <v>42</v>
      </c>
      <c r="L53" s="13" t="s">
        <v>27</v>
      </c>
      <c r="M53" s="5" t="s">
        <v>174</v>
      </c>
      <c r="N53" s="5" t="s">
        <v>107</v>
      </c>
      <c r="O53" s="4" t="s">
        <v>372</v>
      </c>
      <c r="P53" s="4" t="s">
        <v>650</v>
      </c>
      <c r="Q53" s="3" t="s">
        <v>2780</v>
      </c>
      <c r="R53" s="3" t="s">
        <v>2779</v>
      </c>
      <c r="S53" s="2" t="s">
        <v>2778</v>
      </c>
      <c r="T53" s="1" t="s">
        <v>2777</v>
      </c>
    </row>
    <row r="54" spans="1:20" ht="56.25" customHeight="1" x14ac:dyDescent="0.25">
      <c r="A54" s="11" t="s">
        <v>2776</v>
      </c>
      <c r="B54" s="10" t="e">
        <f ca="1">IMAGE("https://acnhcdn.com/latest/NpcIcon/crd02.png")</f>
        <v>#NAME?</v>
      </c>
      <c r="C54" s="10" t="e">
        <f ca="1">IMAGE("https://acnhcdn.com/drivesync/render/houses/crd02_104_Boots.png")</f>
        <v>#NAME?</v>
      </c>
      <c r="D54" s="3" t="s">
        <v>618</v>
      </c>
      <c r="E54" s="3" t="s">
        <v>15</v>
      </c>
      <c r="F54" s="3" t="s">
        <v>265</v>
      </c>
      <c r="G54" s="8" t="s">
        <v>155</v>
      </c>
      <c r="H54" s="9" t="s">
        <v>759</v>
      </c>
      <c r="I54" s="2" t="s">
        <v>2775</v>
      </c>
      <c r="J54" s="8" t="s">
        <v>434</v>
      </c>
      <c r="K54" s="12" t="s">
        <v>26</v>
      </c>
      <c r="L54" s="15" t="s">
        <v>59</v>
      </c>
      <c r="M54" s="5" t="s">
        <v>174</v>
      </c>
      <c r="N54" s="5" t="s">
        <v>25</v>
      </c>
      <c r="O54" s="4" t="s">
        <v>433</v>
      </c>
      <c r="P54" s="4" t="s">
        <v>605</v>
      </c>
      <c r="Q54" s="3" t="s">
        <v>2774</v>
      </c>
      <c r="R54" s="3" t="s">
        <v>2773</v>
      </c>
      <c r="S54" s="2" t="s">
        <v>2772</v>
      </c>
      <c r="T54" s="1" t="s">
        <v>2771</v>
      </c>
    </row>
    <row r="55" spans="1:20" ht="56.25" customHeight="1" x14ac:dyDescent="0.25">
      <c r="A55" s="11" t="s">
        <v>2770</v>
      </c>
      <c r="B55" s="10" t="e">
        <f ca="1">IMAGE("https://acnhcdn.com/latest/NpcIcon/pig09.png")</f>
        <v>#NAME?</v>
      </c>
      <c r="C55" s="10" t="e">
        <f ca="1">IMAGE("https://acnhcdn.com/drivesync/render/houses/pig09_306_Boris.png")</f>
        <v>#NAME?</v>
      </c>
      <c r="D55" s="3" t="s">
        <v>308</v>
      </c>
      <c r="E55" s="3" t="s">
        <v>15</v>
      </c>
      <c r="F55" s="3" t="s">
        <v>64</v>
      </c>
      <c r="G55" s="8" t="s">
        <v>13</v>
      </c>
      <c r="H55" s="9" t="s">
        <v>2769</v>
      </c>
      <c r="I55" s="2" t="s">
        <v>2768</v>
      </c>
      <c r="J55" s="8" t="s">
        <v>586</v>
      </c>
      <c r="K55" s="13" t="s">
        <v>27</v>
      </c>
      <c r="L55" s="12" t="s">
        <v>26</v>
      </c>
      <c r="M55" s="5" t="s">
        <v>25</v>
      </c>
      <c r="N55" s="5" t="s">
        <v>58</v>
      </c>
      <c r="O55" s="4" t="s">
        <v>2341</v>
      </c>
      <c r="P55" s="4" t="s">
        <v>2340</v>
      </c>
      <c r="Q55" s="3" t="s">
        <v>2767</v>
      </c>
      <c r="R55" s="3" t="s">
        <v>2766</v>
      </c>
      <c r="S55" s="2" t="s">
        <v>2765</v>
      </c>
      <c r="T55" s="1" t="s">
        <v>2764</v>
      </c>
    </row>
    <row r="56" spans="1:20" ht="56.25" customHeight="1" x14ac:dyDescent="0.25">
      <c r="A56" s="11" t="s">
        <v>2763</v>
      </c>
      <c r="B56" s="10" t="e">
        <f ca="1">IMAGE("https://acnhcdn.com/latest/NpcIcon/gor05.png")</f>
        <v>#NAME?</v>
      </c>
      <c r="C56" s="10" t="e">
        <f ca="1">IMAGE("https://acnhcdn.com/drivesync/render/houses/gor05_188_Boyd.png")</f>
        <v>#NAME?</v>
      </c>
      <c r="D56" s="3" t="s">
        <v>199</v>
      </c>
      <c r="E56" s="3" t="s">
        <v>15</v>
      </c>
      <c r="F56" s="3" t="s">
        <v>64</v>
      </c>
      <c r="G56" s="8" t="s">
        <v>143</v>
      </c>
      <c r="H56" s="9" t="s">
        <v>902</v>
      </c>
      <c r="I56" s="2" t="s">
        <v>2762</v>
      </c>
      <c r="J56" s="8" t="s">
        <v>262</v>
      </c>
      <c r="K56" s="7" t="s">
        <v>9</v>
      </c>
      <c r="L56" s="13" t="s">
        <v>27</v>
      </c>
      <c r="M56" s="5" t="s">
        <v>107</v>
      </c>
      <c r="N56" s="5" t="s">
        <v>58</v>
      </c>
      <c r="O56" s="4" t="s">
        <v>1530</v>
      </c>
      <c r="P56" s="4" t="s">
        <v>484</v>
      </c>
      <c r="Q56" s="3" t="s">
        <v>2761</v>
      </c>
      <c r="R56" s="16" t="s">
        <v>2760</v>
      </c>
      <c r="S56" s="2" t="s">
        <v>2759</v>
      </c>
      <c r="T56" s="1" t="s">
        <v>2758</v>
      </c>
    </row>
    <row r="57" spans="1:20" ht="56.25" customHeight="1" x14ac:dyDescent="0.25">
      <c r="A57" s="11" t="s">
        <v>2757</v>
      </c>
      <c r="B57" s="10" t="e">
        <f ca="1">IMAGE("https://acnhcdn.com/latest/NpcIcon/mus03.png")</f>
        <v>#NAME?</v>
      </c>
      <c r="C57" s="10" t="e">
        <f ca="1">IMAGE("https://acnhcdn.com/drivesync/render/houses/mus03_253_Bree.png")</f>
        <v>#NAME?</v>
      </c>
      <c r="D57" s="3" t="s">
        <v>702</v>
      </c>
      <c r="E57" s="3" t="s">
        <v>48</v>
      </c>
      <c r="F57" s="3" t="s">
        <v>47</v>
      </c>
      <c r="G57" s="8" t="s">
        <v>46</v>
      </c>
      <c r="H57" s="9" t="s">
        <v>2756</v>
      </c>
      <c r="I57" s="2" t="s">
        <v>2755</v>
      </c>
      <c r="J57" s="8" t="s">
        <v>357</v>
      </c>
      <c r="K57" s="14" t="s">
        <v>42</v>
      </c>
      <c r="L57" s="12" t="s">
        <v>26</v>
      </c>
      <c r="M57" s="5" t="s">
        <v>58</v>
      </c>
      <c r="N57" s="5" t="s">
        <v>7</v>
      </c>
      <c r="O57" s="4" t="s">
        <v>273</v>
      </c>
      <c r="P57" s="4" t="s">
        <v>2754</v>
      </c>
      <c r="Q57" s="3" t="s">
        <v>2753</v>
      </c>
      <c r="R57" s="3" t="s">
        <v>2752</v>
      </c>
      <c r="S57" s="2" t="s">
        <v>2751</v>
      </c>
      <c r="T57" s="1" t="s">
        <v>2750</v>
      </c>
    </row>
    <row r="58" spans="1:20" ht="56.25" customHeight="1" x14ac:dyDescent="0.25">
      <c r="A58" s="11" t="s">
        <v>2749</v>
      </c>
      <c r="B58" s="10" t="e">
        <f ca="1">IMAGE("https://acnhcdn.com/latest/NpcIcon/mus12.png")</f>
        <v>#NAME?</v>
      </c>
      <c r="C58" s="10" t="e">
        <f ca="1">IMAGE("https://acnhcdn.com/drivesync/render/houses/mus12_259_Broccolo.png")</f>
        <v>#NAME?</v>
      </c>
      <c r="D58" s="3" t="s">
        <v>702</v>
      </c>
      <c r="E58" s="3" t="s">
        <v>15</v>
      </c>
      <c r="F58" s="3" t="s">
        <v>14</v>
      </c>
      <c r="G58" s="8" t="s">
        <v>155</v>
      </c>
      <c r="H58" s="9" t="s">
        <v>120</v>
      </c>
      <c r="I58" s="2" t="s">
        <v>2748</v>
      </c>
      <c r="J58" s="8" t="s">
        <v>403</v>
      </c>
      <c r="K58" s="7" t="s">
        <v>9</v>
      </c>
      <c r="L58" s="6" t="s">
        <v>8</v>
      </c>
      <c r="M58" s="5" t="s">
        <v>174</v>
      </c>
      <c r="N58" s="5" t="s">
        <v>6</v>
      </c>
      <c r="O58" s="4" t="s">
        <v>1659</v>
      </c>
      <c r="P58" s="4" t="s">
        <v>2747</v>
      </c>
      <c r="Q58" s="3" t="s">
        <v>2746</v>
      </c>
      <c r="R58" s="3" t="s">
        <v>2745</v>
      </c>
      <c r="S58" s="2" t="s">
        <v>2744</v>
      </c>
      <c r="T58" s="1" t="s">
        <v>2743</v>
      </c>
    </row>
    <row r="59" spans="1:20" ht="56.25" customHeight="1" x14ac:dyDescent="0.25">
      <c r="A59" s="11" t="s">
        <v>2742</v>
      </c>
      <c r="B59" s="10" t="e">
        <f ca="1">IMAGE("https://acnhcdn.com/latest/NpcIcon/chn12.png")</f>
        <v>#NAME?</v>
      </c>
      <c r="C59" s="10" t="e">
        <f ca="1">IMAGE("https://acnhcdn.com/drivesync/render/houses/chn12_96_Broffina.png")</f>
        <v>#NAME?</v>
      </c>
      <c r="D59" s="3" t="s">
        <v>1026</v>
      </c>
      <c r="E59" s="3" t="s">
        <v>48</v>
      </c>
      <c r="F59" s="3" t="s">
        <v>47</v>
      </c>
      <c r="G59" s="8" t="s">
        <v>31</v>
      </c>
      <c r="H59" s="9" t="s">
        <v>599</v>
      </c>
      <c r="I59" s="2" t="s">
        <v>2741</v>
      </c>
      <c r="J59" s="8" t="s">
        <v>504</v>
      </c>
      <c r="K59" s="12" t="s">
        <v>26</v>
      </c>
      <c r="L59" s="14" t="s">
        <v>42</v>
      </c>
      <c r="M59" s="5" t="s">
        <v>58</v>
      </c>
      <c r="N59" s="5" t="s">
        <v>107</v>
      </c>
      <c r="O59" s="4" t="s">
        <v>641</v>
      </c>
      <c r="P59" s="4" t="s">
        <v>380</v>
      </c>
      <c r="Q59" s="3" t="s">
        <v>2740</v>
      </c>
      <c r="R59" s="3" t="s">
        <v>2739</v>
      </c>
      <c r="S59" s="2" t="s">
        <v>2738</v>
      </c>
      <c r="T59" s="1" t="s">
        <v>2737</v>
      </c>
    </row>
    <row r="60" spans="1:20" ht="56.25" customHeight="1" x14ac:dyDescent="0.25">
      <c r="A60" s="11" t="s">
        <v>2736</v>
      </c>
      <c r="B60" s="10" t="e">
        <f ca="1">IMAGE("https://acnhcdn.com/latest/NpcIcon/der03.png")</f>
        <v>#NAME?</v>
      </c>
      <c r="C60" s="10" t="e">
        <f ca="1">IMAGE("https://acnhcdn.com/drivesync/render/houses/der03_111_Bruce.png")</f>
        <v>#NAME?</v>
      </c>
      <c r="D60" s="3" t="s">
        <v>33</v>
      </c>
      <c r="E60" s="3" t="s">
        <v>15</v>
      </c>
      <c r="F60" s="3" t="s">
        <v>64</v>
      </c>
      <c r="G60" s="8" t="s">
        <v>13</v>
      </c>
      <c r="H60" s="9" t="s">
        <v>2735</v>
      </c>
      <c r="I60" s="2" t="s">
        <v>2734</v>
      </c>
      <c r="J60" s="8" t="s">
        <v>717</v>
      </c>
      <c r="K60" s="13" t="s">
        <v>27</v>
      </c>
      <c r="L60" s="7" t="s">
        <v>9</v>
      </c>
      <c r="M60" s="5" t="s">
        <v>58</v>
      </c>
      <c r="N60" s="5" t="s">
        <v>107</v>
      </c>
      <c r="O60" s="4" t="s">
        <v>2567</v>
      </c>
      <c r="P60" s="4" t="s">
        <v>314</v>
      </c>
      <c r="Q60" s="3" t="s">
        <v>2733</v>
      </c>
      <c r="R60" s="3" t="s">
        <v>2732</v>
      </c>
      <c r="S60" s="2" t="s">
        <v>2731</v>
      </c>
      <c r="T60" s="1" t="s">
        <v>2730</v>
      </c>
    </row>
    <row r="61" spans="1:20" ht="56.25" customHeight="1" x14ac:dyDescent="0.25">
      <c r="A61" s="11" t="s">
        <v>2729</v>
      </c>
      <c r="B61" s="10" t="e">
        <f ca="1">IMAGE("https://acnhcdn.com/latest/NpcIcon/hip02.png")</f>
        <v>#NAME?</v>
      </c>
      <c r="C61" s="10" t="e">
        <f ca="1">IMAGE("https://acnhcdn.com/drivesync/render/houses/hip02_201_Bubbles.png")</f>
        <v>#NAME?</v>
      </c>
      <c r="D61" s="3" t="s">
        <v>820</v>
      </c>
      <c r="E61" s="3" t="s">
        <v>48</v>
      </c>
      <c r="F61" s="3" t="s">
        <v>76</v>
      </c>
      <c r="G61" s="8" t="s">
        <v>46</v>
      </c>
      <c r="H61" s="9" t="s">
        <v>2728</v>
      </c>
      <c r="I61" s="2" t="s">
        <v>2727</v>
      </c>
      <c r="J61" s="8" t="s">
        <v>959</v>
      </c>
      <c r="K61" s="15" t="s">
        <v>59</v>
      </c>
      <c r="L61" s="6" t="s">
        <v>8</v>
      </c>
      <c r="M61" s="5" t="s">
        <v>25</v>
      </c>
      <c r="N61" s="5" t="s">
        <v>85</v>
      </c>
      <c r="O61" s="4" t="s">
        <v>2385</v>
      </c>
      <c r="P61" s="4" t="s">
        <v>715</v>
      </c>
      <c r="Q61" s="3" t="s">
        <v>2726</v>
      </c>
      <c r="R61" s="3" t="s">
        <v>2725</v>
      </c>
      <c r="S61" s="2" t="s">
        <v>2724</v>
      </c>
      <c r="T61" s="1" t="s">
        <v>2723</v>
      </c>
    </row>
    <row r="62" spans="1:20" ht="56.25" customHeight="1" x14ac:dyDescent="0.25">
      <c r="A62" s="11" t="s">
        <v>2722</v>
      </c>
      <c r="B62" s="10" t="e">
        <f ca="1">IMAGE("https://acnhcdn.com/latest/NpcIcon/hrs00.png")</f>
        <v>#NAME?</v>
      </c>
      <c r="C62" s="10" t="e">
        <f ca="1">IMAGE("https://acnhcdn.com/drivesync/render/houses/hrs00_206_Buck.png")</f>
        <v>#NAME?</v>
      </c>
      <c r="D62" s="3" t="s">
        <v>77</v>
      </c>
      <c r="E62" s="3" t="s">
        <v>15</v>
      </c>
      <c r="F62" s="3" t="s">
        <v>265</v>
      </c>
      <c r="G62" s="8" t="s">
        <v>143</v>
      </c>
      <c r="H62" s="9" t="s">
        <v>2721</v>
      </c>
      <c r="I62" s="2" t="s">
        <v>2720</v>
      </c>
      <c r="J62" s="8" t="s">
        <v>674</v>
      </c>
      <c r="K62" s="15" t="s">
        <v>59</v>
      </c>
      <c r="L62" s="7" t="s">
        <v>9</v>
      </c>
      <c r="M62" s="5" t="s">
        <v>24</v>
      </c>
      <c r="N62" s="5" t="s">
        <v>336</v>
      </c>
      <c r="O62" s="4" t="s">
        <v>1308</v>
      </c>
      <c r="P62" s="4" t="s">
        <v>784</v>
      </c>
      <c r="Q62" s="3" t="s">
        <v>2719</v>
      </c>
      <c r="R62" s="3" t="s">
        <v>2718</v>
      </c>
      <c r="S62" s="2" t="s">
        <v>2717</v>
      </c>
      <c r="T62" s="1" t="s">
        <v>2716</v>
      </c>
    </row>
    <row r="63" spans="1:20" ht="56.25" customHeight="1" x14ac:dyDescent="0.25">
      <c r="A63" s="11" t="s">
        <v>2715</v>
      </c>
      <c r="B63" s="10" t="e">
        <f ca="1">IMAGE("https://acnhcdn.com/latest/NpcIcon/lon00.png")</f>
        <v>#NAME?</v>
      </c>
      <c r="C63" s="10" t="e">
        <f ca="1">IMAGE("https://acnhcdn.com/drivesync/render/houses/lon00_236_Bud.png")</f>
        <v>#NAME?</v>
      </c>
      <c r="D63" s="3" t="s">
        <v>760</v>
      </c>
      <c r="E63" s="3" t="s">
        <v>15</v>
      </c>
      <c r="F63" s="3" t="s">
        <v>265</v>
      </c>
      <c r="G63" s="8" t="s">
        <v>143</v>
      </c>
      <c r="H63" s="9" t="s">
        <v>2714</v>
      </c>
      <c r="I63" s="2" t="s">
        <v>2713</v>
      </c>
      <c r="J63" s="8" t="s">
        <v>2712</v>
      </c>
      <c r="K63" s="15" t="s">
        <v>59</v>
      </c>
      <c r="L63" s="7" t="s">
        <v>9</v>
      </c>
      <c r="M63" s="5" t="s">
        <v>57</v>
      </c>
      <c r="N63" s="5" t="s">
        <v>6</v>
      </c>
      <c r="O63" s="4" t="s">
        <v>1022</v>
      </c>
      <c r="P63" s="4" t="s">
        <v>1798</v>
      </c>
      <c r="Q63" s="3" t="s">
        <v>2711</v>
      </c>
      <c r="R63" s="3" t="s">
        <v>2710</v>
      </c>
      <c r="S63" s="2" t="s">
        <v>2709</v>
      </c>
      <c r="T63" s="1" t="s">
        <v>2708</v>
      </c>
    </row>
    <row r="64" spans="1:20" ht="56.25" customHeight="1" x14ac:dyDescent="0.25">
      <c r="A64" s="11" t="s">
        <v>2707</v>
      </c>
      <c r="B64" s="10" t="e">
        <f ca="1">IMAGE("https://acnhcdn.com/latest/NpcIcon/rbt00.png")</f>
        <v>#NAME?</v>
      </c>
      <c r="C64" s="10" t="e">
        <f ca="1">IMAGE("https://acnhcdn.com/drivesync/render/houses/rbt00_314_Bunnie.png")</f>
        <v>#NAME?</v>
      </c>
      <c r="D64" s="3" t="s">
        <v>350</v>
      </c>
      <c r="E64" s="3" t="s">
        <v>48</v>
      </c>
      <c r="F64" s="3" t="s">
        <v>76</v>
      </c>
      <c r="G64" s="8" t="s">
        <v>46</v>
      </c>
      <c r="H64" s="9" t="s">
        <v>2706</v>
      </c>
      <c r="I64" s="2" t="s">
        <v>2705</v>
      </c>
      <c r="J64" s="8" t="s">
        <v>228</v>
      </c>
      <c r="K64" s="6" t="s">
        <v>8</v>
      </c>
      <c r="L64" s="6" t="s">
        <v>8</v>
      </c>
      <c r="M64" s="5" t="s">
        <v>57</v>
      </c>
      <c r="N64" s="5" t="s">
        <v>85</v>
      </c>
      <c r="O64" s="4" t="s">
        <v>740</v>
      </c>
      <c r="P64" s="4" t="s">
        <v>2704</v>
      </c>
      <c r="Q64" s="3" t="s">
        <v>2703</v>
      </c>
      <c r="R64" s="3" t="s">
        <v>2702</v>
      </c>
      <c r="S64" s="2" t="s">
        <v>2701</v>
      </c>
      <c r="T64" s="1" t="s">
        <v>2700</v>
      </c>
    </row>
    <row r="65" spans="1:20" ht="56.25" customHeight="1" x14ac:dyDescent="0.25">
      <c r="A65" s="11" t="s">
        <v>2699</v>
      </c>
      <c r="B65" s="10" t="e">
        <f ca="1">IMAGE("https://acnhcdn.com/latest/NpcIcon/dog01.png")</f>
        <v>#NAME?</v>
      </c>
      <c r="C65" s="10" t="e">
        <f ca="1">IMAGE("https://acnhcdn.com/drivesync/render/houses/dog01_119_Butch.png")</f>
        <v>#NAME?</v>
      </c>
      <c r="D65" s="3" t="s">
        <v>156</v>
      </c>
      <c r="E65" s="3" t="s">
        <v>15</v>
      </c>
      <c r="F65" s="3" t="s">
        <v>64</v>
      </c>
      <c r="G65" s="8" t="s">
        <v>31</v>
      </c>
      <c r="H65" s="9" t="s">
        <v>2698</v>
      </c>
      <c r="I65" s="2" t="s">
        <v>2697</v>
      </c>
      <c r="J65" s="8" t="s">
        <v>1574</v>
      </c>
      <c r="K65" s="13" t="s">
        <v>27</v>
      </c>
      <c r="L65" s="7" t="s">
        <v>9</v>
      </c>
      <c r="M65" s="5" t="s">
        <v>7</v>
      </c>
      <c r="N65" s="5" t="s">
        <v>24</v>
      </c>
      <c r="O65" s="4" t="s">
        <v>2696</v>
      </c>
      <c r="P65" s="4" t="s">
        <v>2695</v>
      </c>
      <c r="Q65" s="3" t="s">
        <v>2694</v>
      </c>
      <c r="R65" s="3" t="s">
        <v>2693</v>
      </c>
      <c r="S65" s="2" t="s">
        <v>2692</v>
      </c>
      <c r="T65" s="1" t="s">
        <v>2691</v>
      </c>
    </row>
    <row r="66" spans="1:20" ht="56.25" customHeight="1" x14ac:dyDescent="0.25">
      <c r="A66" s="11" t="s">
        <v>2690</v>
      </c>
      <c r="B66" s="10" t="e">
        <f ca="1">IMAGE("https://acnhcdn.com/latest/NpcIcon/pbr03.png")</f>
        <v>#NAME?</v>
      </c>
      <c r="C66" s="10" t="e">
        <f ca="1">IMAGE("https://acnhcdn.com/drivesync/render/houses/pbr03_281_Buzz.png")</f>
        <v>#NAME?</v>
      </c>
      <c r="D66" s="3" t="s">
        <v>517</v>
      </c>
      <c r="E66" s="3" t="s">
        <v>15</v>
      </c>
      <c r="F66" s="3" t="s">
        <v>64</v>
      </c>
      <c r="G66" s="8" t="s">
        <v>13</v>
      </c>
      <c r="H66" s="9" t="s">
        <v>1356</v>
      </c>
      <c r="I66" s="2" t="s">
        <v>2689</v>
      </c>
      <c r="J66" s="8" t="s">
        <v>476</v>
      </c>
      <c r="K66" s="7" t="s">
        <v>9</v>
      </c>
      <c r="L66" s="15" t="s">
        <v>59</v>
      </c>
      <c r="M66" s="5" t="s">
        <v>6</v>
      </c>
      <c r="N66" s="5" t="s">
        <v>107</v>
      </c>
      <c r="O66" s="4" t="s">
        <v>775</v>
      </c>
      <c r="P66" s="4" t="s">
        <v>908</v>
      </c>
      <c r="Q66" s="3" t="s">
        <v>2688</v>
      </c>
      <c r="R66" s="3" t="s">
        <v>2687</v>
      </c>
      <c r="S66" s="2" t="s">
        <v>2686</v>
      </c>
      <c r="T66" s="1" t="s">
        <v>2685</v>
      </c>
    </row>
    <row r="67" spans="1:20" ht="56.25" customHeight="1" x14ac:dyDescent="0.25">
      <c r="A67" s="11" t="s">
        <v>2684</v>
      </c>
      <c r="B67" s="10" t="e">
        <f ca="1">IMAGE("https://acnhcdn.com/latest/NpcIcon/squ11.png")</f>
        <v>#NAME?</v>
      </c>
      <c r="C67" s="10" t="e">
        <f ca="1">IMAGE("https://acnhcdn.com/drivesync/render/houses/squ11_363_Cally.png")</f>
        <v>#NAME?</v>
      </c>
      <c r="D67" s="3" t="s">
        <v>386</v>
      </c>
      <c r="E67" s="3" t="s">
        <v>48</v>
      </c>
      <c r="F67" s="3" t="s">
        <v>231</v>
      </c>
      <c r="G67" s="8" t="s">
        <v>13</v>
      </c>
      <c r="H67" s="9" t="s">
        <v>2683</v>
      </c>
      <c r="I67" s="2" t="s">
        <v>2682</v>
      </c>
      <c r="J67" s="8" t="s">
        <v>959</v>
      </c>
      <c r="K67" s="6" t="s">
        <v>8</v>
      </c>
      <c r="L67" s="14" t="s">
        <v>42</v>
      </c>
      <c r="M67" s="5" t="s">
        <v>107</v>
      </c>
      <c r="N67" s="5" t="s">
        <v>57</v>
      </c>
      <c r="O67" s="4" t="s">
        <v>71</v>
      </c>
      <c r="P67" s="4" t="s">
        <v>875</v>
      </c>
      <c r="Q67" s="3" t="s">
        <v>2681</v>
      </c>
      <c r="R67" s="3" t="s">
        <v>2680</v>
      </c>
      <c r="S67" s="2" t="s">
        <v>2679</v>
      </c>
      <c r="T67" s="1" t="s">
        <v>2678</v>
      </c>
    </row>
    <row r="68" spans="1:20" ht="56.25" customHeight="1" x14ac:dyDescent="0.25">
      <c r="A68" s="11" t="s">
        <v>2677</v>
      </c>
      <c r="B68" s="10" t="e">
        <f ca="1">IMAGE("https://acnhcdn.com/latest/NpcIcon/flg03.png")</f>
        <v>#NAME?</v>
      </c>
      <c r="C68" s="10" t="e">
        <f ca="1">IMAGE("https://acnhcdn.com/drivesync/render/houses/flg03_161_Camofrog.png")</f>
        <v>#NAME?</v>
      </c>
      <c r="D68" s="3" t="s">
        <v>132</v>
      </c>
      <c r="E68" s="3" t="s">
        <v>15</v>
      </c>
      <c r="F68" s="3" t="s">
        <v>64</v>
      </c>
      <c r="G68" s="8" t="s">
        <v>31</v>
      </c>
      <c r="H68" s="9" t="s">
        <v>2676</v>
      </c>
      <c r="I68" s="2" t="s">
        <v>2675</v>
      </c>
      <c r="J68" s="8" t="s">
        <v>294</v>
      </c>
      <c r="K68" s="13" t="s">
        <v>27</v>
      </c>
      <c r="L68" s="15" t="s">
        <v>59</v>
      </c>
      <c r="M68" s="5" t="s">
        <v>7</v>
      </c>
      <c r="N68" s="5" t="s">
        <v>72</v>
      </c>
      <c r="O68" s="4" t="s">
        <v>293</v>
      </c>
      <c r="P68" s="4" t="s">
        <v>2674</v>
      </c>
      <c r="Q68" s="3" t="s">
        <v>2673</v>
      </c>
      <c r="R68" s="3" t="s">
        <v>2672</v>
      </c>
      <c r="S68" s="2" t="s">
        <v>2671</v>
      </c>
      <c r="T68" s="1" t="s">
        <v>2670</v>
      </c>
    </row>
    <row r="69" spans="1:20" ht="56.25" customHeight="1" x14ac:dyDescent="0.25">
      <c r="A69" s="11" t="s">
        <v>2669</v>
      </c>
      <c r="B69" s="10" t="e">
        <f ca="1">IMAGE("https://acnhcdn.com/latest/NpcIcon/kal08.png")</f>
        <v>#NAME?</v>
      </c>
      <c r="C69" s="10" t="e">
        <f ca="1">IMAGE("https://acnhcdn.com/drivesync/render/houses/kal08_225_Canberra.png")</f>
        <v>#NAME?</v>
      </c>
      <c r="D69" s="3" t="s">
        <v>49</v>
      </c>
      <c r="E69" s="3" t="s">
        <v>48</v>
      </c>
      <c r="F69" s="3" t="s">
        <v>253</v>
      </c>
      <c r="G69" s="8" t="s">
        <v>155</v>
      </c>
      <c r="H69" s="9" t="s">
        <v>2668</v>
      </c>
      <c r="I69" s="2" t="s">
        <v>2667</v>
      </c>
      <c r="J69" s="8" t="s">
        <v>1023</v>
      </c>
      <c r="K69" s="15" t="s">
        <v>59</v>
      </c>
      <c r="L69" s="13" t="s">
        <v>27</v>
      </c>
      <c r="M69" s="5" t="s">
        <v>57</v>
      </c>
      <c r="N69" s="5" t="s">
        <v>97</v>
      </c>
      <c r="O69" s="4" t="s">
        <v>1022</v>
      </c>
      <c r="P69" s="4" t="s">
        <v>755</v>
      </c>
      <c r="Q69" s="3" t="s">
        <v>2666</v>
      </c>
      <c r="R69" s="3" t="s">
        <v>2665</v>
      </c>
      <c r="S69" s="2" t="s">
        <v>2664</v>
      </c>
      <c r="T69" s="1" t="s">
        <v>2663</v>
      </c>
    </row>
    <row r="70" spans="1:20" ht="56.25" customHeight="1" x14ac:dyDescent="0.25">
      <c r="A70" s="11" t="s">
        <v>2662</v>
      </c>
      <c r="B70" s="10" t="e">
        <f ca="1">IMAGE("https://acnhcdn.com/latest/NpcIcon/mus08.png")</f>
        <v>#NAME?</v>
      </c>
      <c r="C70" s="10" t="e">
        <f ca="1">IMAGE("https://acnhcdn.com/drivesync/render/houses/mus08_256_Candi.png")</f>
        <v>#NAME?</v>
      </c>
      <c r="D70" s="3" t="s">
        <v>702</v>
      </c>
      <c r="E70" s="3" t="s">
        <v>48</v>
      </c>
      <c r="F70" s="3" t="s">
        <v>76</v>
      </c>
      <c r="G70" s="8" t="s">
        <v>155</v>
      </c>
      <c r="H70" s="9" t="s">
        <v>2661</v>
      </c>
      <c r="I70" s="2" t="s">
        <v>197</v>
      </c>
      <c r="J70" s="8" t="s">
        <v>305</v>
      </c>
      <c r="K70" s="7" t="s">
        <v>9</v>
      </c>
      <c r="L70" s="6" t="s">
        <v>8</v>
      </c>
      <c r="M70" s="5" t="s">
        <v>97</v>
      </c>
      <c r="N70" s="5" t="s">
        <v>6</v>
      </c>
      <c r="O70" s="4" t="s">
        <v>2660</v>
      </c>
      <c r="P70" s="4" t="s">
        <v>967</v>
      </c>
      <c r="Q70" s="3" t="s">
        <v>2659</v>
      </c>
      <c r="R70" s="3" t="s">
        <v>2658</v>
      </c>
      <c r="S70" s="2" t="s">
        <v>2657</v>
      </c>
      <c r="T70" s="1" t="s">
        <v>2656</v>
      </c>
    </row>
    <row r="71" spans="1:20" ht="56.25" customHeight="1" x14ac:dyDescent="0.25">
      <c r="A71" s="11" t="s">
        <v>2655</v>
      </c>
      <c r="B71" s="10" t="e">
        <f ca="1">IMAGE("https://acnhcdn.com/latest/NpcIcon/rbt16.png")</f>
        <v>#NAME?</v>
      </c>
      <c r="C71" s="10" t="e">
        <f ca="1">IMAGE("https://acnhcdn.com/drivesync/render/houses/rbt16_330_Carmen.png")</f>
        <v>#NAME?</v>
      </c>
      <c r="D71" s="3" t="s">
        <v>350</v>
      </c>
      <c r="E71" s="3" t="s">
        <v>48</v>
      </c>
      <c r="F71" s="3" t="s">
        <v>76</v>
      </c>
      <c r="G71" s="8" t="s">
        <v>46</v>
      </c>
      <c r="H71" s="9" t="s">
        <v>2654</v>
      </c>
      <c r="I71" s="2" t="s">
        <v>2653</v>
      </c>
      <c r="J71" s="8" t="s">
        <v>959</v>
      </c>
      <c r="K71" s="14" t="s">
        <v>42</v>
      </c>
      <c r="L71" s="6" t="s">
        <v>8</v>
      </c>
      <c r="M71" s="5" t="s">
        <v>57</v>
      </c>
      <c r="N71" s="5" t="s">
        <v>382</v>
      </c>
      <c r="O71" s="4" t="s">
        <v>2652</v>
      </c>
      <c r="P71" s="4" t="s">
        <v>967</v>
      </c>
      <c r="Q71" s="3" t="s">
        <v>2651</v>
      </c>
      <c r="R71" s="3" t="s">
        <v>2650</v>
      </c>
      <c r="S71" s="2" t="s">
        <v>2649</v>
      </c>
      <c r="T71" s="1" t="s">
        <v>2648</v>
      </c>
    </row>
    <row r="72" spans="1:20" ht="56.25" customHeight="1" x14ac:dyDescent="0.25">
      <c r="A72" s="11" t="s">
        <v>2647</v>
      </c>
      <c r="B72" s="10" t="e">
        <f ca="1">IMAGE("https://acnhcdn.com/latest/NpcIcon/squ06.png")</f>
        <v>#NAME?</v>
      </c>
      <c r="C72" s="10" t="e">
        <f ca="1">IMAGE("https://acnhcdn.com/drivesync/render/houses/squ06_358_Caroline.png")</f>
        <v>#NAME?</v>
      </c>
      <c r="D72" s="3" t="s">
        <v>386</v>
      </c>
      <c r="E72" s="3" t="s">
        <v>48</v>
      </c>
      <c r="F72" s="3" t="s">
        <v>231</v>
      </c>
      <c r="G72" s="8" t="s">
        <v>31</v>
      </c>
      <c r="H72" s="9" t="s">
        <v>2646</v>
      </c>
      <c r="I72" s="2" t="s">
        <v>2645</v>
      </c>
      <c r="J72" s="8" t="s">
        <v>1895</v>
      </c>
      <c r="K72" s="6" t="s">
        <v>8</v>
      </c>
      <c r="L72" s="12" t="s">
        <v>26</v>
      </c>
      <c r="M72" s="5" t="s">
        <v>174</v>
      </c>
      <c r="N72" s="5" t="s">
        <v>72</v>
      </c>
      <c r="O72" s="4" t="s">
        <v>442</v>
      </c>
      <c r="P72" s="4" t="s">
        <v>650</v>
      </c>
      <c r="Q72" s="3" t="s">
        <v>2644</v>
      </c>
      <c r="R72" s="3" t="s">
        <v>2643</v>
      </c>
      <c r="S72" s="2" t="s">
        <v>2642</v>
      </c>
      <c r="T72" s="1" t="s">
        <v>2641</v>
      </c>
    </row>
    <row r="73" spans="1:20" ht="56.25" customHeight="1" x14ac:dyDescent="0.25">
      <c r="A73" s="11" t="s">
        <v>2640</v>
      </c>
      <c r="B73" s="10" t="e">
        <f ca="1">IMAGE("https://acnhcdn.com/latest/NpcIcon/kgr02.png")</f>
        <v>#NAME?</v>
      </c>
      <c r="C73" s="10" t="e">
        <f ca="1">IMAGE("https://acnhcdn.com/drivesync/render/houses/kgr02_230_Carrie.png")</f>
        <v>#NAME?</v>
      </c>
      <c r="D73" s="3" t="s">
        <v>144</v>
      </c>
      <c r="E73" s="3" t="s">
        <v>48</v>
      </c>
      <c r="F73" s="3" t="s">
        <v>231</v>
      </c>
      <c r="G73" s="8" t="s">
        <v>13</v>
      </c>
      <c r="H73" s="9" t="s">
        <v>1936</v>
      </c>
      <c r="I73" s="2" t="s">
        <v>2639</v>
      </c>
      <c r="J73" s="8" t="s">
        <v>403</v>
      </c>
      <c r="K73" s="6" t="s">
        <v>8</v>
      </c>
      <c r="L73" s="6" t="s">
        <v>8</v>
      </c>
      <c r="M73" s="5" t="s">
        <v>107</v>
      </c>
      <c r="N73" s="5" t="s">
        <v>174</v>
      </c>
      <c r="O73" s="4" t="s">
        <v>151</v>
      </c>
      <c r="P73" s="4" t="s">
        <v>116</v>
      </c>
      <c r="Q73" s="3" t="s">
        <v>2638</v>
      </c>
      <c r="R73" s="3" t="s">
        <v>2637</v>
      </c>
      <c r="S73" s="2" t="s">
        <v>2636</v>
      </c>
      <c r="T73" s="1" t="s">
        <v>2635</v>
      </c>
    </row>
    <row r="74" spans="1:20" ht="56.25" customHeight="1" x14ac:dyDescent="0.25">
      <c r="A74" s="11" t="s">
        <v>2634</v>
      </c>
      <c r="B74" s="10" t="e">
        <f ca="1">IMAGE("https://acnhcdn.com/latest/NpcIcon/shp04.png")</f>
        <v>#NAME?</v>
      </c>
      <c r="C74" s="10" t="e">
        <f ca="1">IMAGE("https://acnhcdn.com/drivesync/render/houses/shp04_343_Cashmere.png")</f>
        <v>#NAME?</v>
      </c>
      <c r="D74" s="3" t="s">
        <v>89</v>
      </c>
      <c r="E74" s="3" t="s">
        <v>48</v>
      </c>
      <c r="F74" s="3" t="s">
        <v>47</v>
      </c>
      <c r="G74" s="8" t="s">
        <v>46</v>
      </c>
      <c r="H74" s="9" t="s">
        <v>425</v>
      </c>
      <c r="I74" s="2" t="s">
        <v>2633</v>
      </c>
      <c r="J74" s="8" t="s">
        <v>1629</v>
      </c>
      <c r="K74" s="12" t="s">
        <v>26</v>
      </c>
      <c r="L74" s="14" t="s">
        <v>42</v>
      </c>
      <c r="M74" s="5" t="s">
        <v>25</v>
      </c>
      <c r="N74" s="5" t="s">
        <v>382</v>
      </c>
      <c r="O74" s="4" t="s">
        <v>1605</v>
      </c>
      <c r="P74" s="4" t="s">
        <v>2632</v>
      </c>
      <c r="Q74" s="3" t="s">
        <v>2631</v>
      </c>
      <c r="R74" s="3" t="s">
        <v>2630</v>
      </c>
      <c r="S74" s="2" t="s">
        <v>2629</v>
      </c>
      <c r="T74" s="1" t="s">
        <v>2628</v>
      </c>
    </row>
    <row r="75" spans="1:20" ht="56.25" customHeight="1" x14ac:dyDescent="0.25">
      <c r="A75" s="11" t="s">
        <v>2627</v>
      </c>
      <c r="B75" s="10" t="e">
        <f ca="1">IMAGE("https://acnhcdn.com/latest/NpcIcon/pbr09.png")</f>
        <v>#NAME?</v>
      </c>
      <c r="C75" s="10" t="e">
        <f ca="1">IMAGE("https://acnhcdn.com/drivesync/render/houses/pbr09_286_Celia.png")</f>
        <v>#NAME?</v>
      </c>
      <c r="D75" s="3" t="s">
        <v>517</v>
      </c>
      <c r="E75" s="3" t="s">
        <v>48</v>
      </c>
      <c r="F75" s="3" t="s">
        <v>231</v>
      </c>
      <c r="G75" s="8" t="s">
        <v>13</v>
      </c>
      <c r="H75" s="9" t="s">
        <v>2626</v>
      </c>
      <c r="I75" s="2" t="s">
        <v>2625</v>
      </c>
      <c r="J75" s="8" t="s">
        <v>86</v>
      </c>
      <c r="K75" s="14" t="s">
        <v>42</v>
      </c>
      <c r="L75" s="6" t="s">
        <v>8</v>
      </c>
      <c r="M75" s="5" t="s">
        <v>85</v>
      </c>
      <c r="N75" s="5" t="s">
        <v>57</v>
      </c>
      <c r="O75" s="4" t="s">
        <v>273</v>
      </c>
      <c r="P75" s="4" t="s">
        <v>1370</v>
      </c>
      <c r="Q75" s="3" t="s">
        <v>2624</v>
      </c>
      <c r="R75" s="3" t="s">
        <v>2623</v>
      </c>
      <c r="S75" s="2" t="s">
        <v>2622</v>
      </c>
      <c r="T75" s="1" t="s">
        <v>2621</v>
      </c>
    </row>
    <row r="76" spans="1:20" ht="56.25" customHeight="1" x14ac:dyDescent="0.25">
      <c r="A76" s="11" t="s">
        <v>2620</v>
      </c>
      <c r="B76" s="10" t="e">
        <f ca="1">IMAGE("https://acnhcdn.com/latest/NpcIcon/gor00.png")</f>
        <v>#NAME?</v>
      </c>
      <c r="C76" s="10" t="e">
        <f ca="1">IMAGE("https://acnhcdn.com/drivesync/render/houses/gor00_184_Cesar.png")</f>
        <v>#NAME?</v>
      </c>
      <c r="D76" s="3" t="s">
        <v>199</v>
      </c>
      <c r="E76" s="3" t="s">
        <v>15</v>
      </c>
      <c r="F76" s="3" t="s">
        <v>64</v>
      </c>
      <c r="G76" s="8" t="s">
        <v>143</v>
      </c>
      <c r="H76" s="9" t="s">
        <v>2619</v>
      </c>
      <c r="I76" s="2" t="s">
        <v>2618</v>
      </c>
      <c r="J76" s="8" t="s">
        <v>186</v>
      </c>
      <c r="K76" s="13" t="s">
        <v>27</v>
      </c>
      <c r="L76" s="14" t="s">
        <v>42</v>
      </c>
      <c r="M76" s="5" t="s">
        <v>7</v>
      </c>
      <c r="N76" s="5" t="s">
        <v>97</v>
      </c>
      <c r="O76" s="4" t="s">
        <v>23</v>
      </c>
      <c r="P76" s="4" t="s">
        <v>1064</v>
      </c>
      <c r="Q76" s="3" t="s">
        <v>2617</v>
      </c>
      <c r="R76" s="3" t="s">
        <v>2616</v>
      </c>
      <c r="S76" s="2" t="s">
        <v>2615</v>
      </c>
      <c r="T76" s="1" t="s">
        <v>2614</v>
      </c>
    </row>
    <row r="77" spans="1:20" ht="56.25" customHeight="1" x14ac:dyDescent="0.25">
      <c r="A77" s="11" t="s">
        <v>2613</v>
      </c>
      <c r="B77" s="10" t="e">
        <f ca="1">IMAGE("https://acnhcdn.com/latest/NpcIcon/mus18.png")</f>
        <v>#NAME?</v>
      </c>
      <c r="C77" s="10" t="e">
        <f ca="1">IMAGE("https://acnhcdn.com/drivesync/render/houses/mus18_264_Chadder.png")</f>
        <v>#NAME?</v>
      </c>
      <c r="D77" s="3" t="s">
        <v>702</v>
      </c>
      <c r="E77" s="3" t="s">
        <v>15</v>
      </c>
      <c r="F77" s="3" t="s">
        <v>32</v>
      </c>
      <c r="G77" s="8" t="s">
        <v>143</v>
      </c>
      <c r="H77" s="9" t="s">
        <v>2612</v>
      </c>
      <c r="I77" s="2" t="s">
        <v>2611</v>
      </c>
      <c r="J77" s="8" t="s">
        <v>86</v>
      </c>
      <c r="K77" s="14" t="s">
        <v>42</v>
      </c>
      <c r="L77" s="12" t="s">
        <v>26</v>
      </c>
      <c r="M77" s="5" t="s">
        <v>58</v>
      </c>
      <c r="N77" s="5" t="s">
        <v>24</v>
      </c>
      <c r="O77" s="4" t="s">
        <v>23</v>
      </c>
      <c r="P77" s="4" t="s">
        <v>184</v>
      </c>
      <c r="Q77" s="3" t="s">
        <v>2610</v>
      </c>
      <c r="R77" s="3" t="s">
        <v>2609</v>
      </c>
      <c r="S77" s="2" t="s">
        <v>2608</v>
      </c>
      <c r="T77" s="1" t="s">
        <v>2607</v>
      </c>
    </row>
    <row r="78" spans="1:20" ht="56.25" customHeight="1" x14ac:dyDescent="0.25">
      <c r="A78" s="11" t="s">
        <v>2606</v>
      </c>
      <c r="B78" s="10" t="e">
        <f ca="1">IMAGE("https://acnhcdn.com/latest/NpcIcon/bea12.png")</f>
        <v>#NAME?</v>
      </c>
      <c r="C78" s="10" t="e">
        <f ca="1">IMAGE("https://acnhcdn.com/drivesync/render/houses/bea12_29_Charlise.png")</f>
        <v>#NAME?</v>
      </c>
      <c r="D78" s="3" t="s">
        <v>254</v>
      </c>
      <c r="E78" s="3" t="s">
        <v>48</v>
      </c>
      <c r="F78" s="3" t="s">
        <v>253</v>
      </c>
      <c r="G78" s="8" t="s">
        <v>143</v>
      </c>
      <c r="H78" s="9" t="s">
        <v>2605</v>
      </c>
      <c r="I78" s="2" t="s">
        <v>2604</v>
      </c>
      <c r="J78" s="8" t="s">
        <v>239</v>
      </c>
      <c r="K78" s="15" t="s">
        <v>59</v>
      </c>
      <c r="L78" s="6" t="s">
        <v>8</v>
      </c>
      <c r="M78" s="5" t="s">
        <v>107</v>
      </c>
      <c r="N78" s="5" t="s">
        <v>41</v>
      </c>
      <c r="O78" s="4" t="s">
        <v>1530</v>
      </c>
      <c r="P78" s="4" t="s">
        <v>205</v>
      </c>
      <c r="Q78" s="3" t="s">
        <v>2603</v>
      </c>
      <c r="R78" s="3" t="s">
        <v>2602</v>
      </c>
      <c r="S78" s="2" t="s">
        <v>2601</v>
      </c>
      <c r="T78" s="1" t="s">
        <v>2600</v>
      </c>
    </row>
    <row r="79" spans="1:20" ht="56.25" customHeight="1" x14ac:dyDescent="0.25">
      <c r="A79" s="11" t="s">
        <v>2599</v>
      </c>
      <c r="B79" s="10" t="e">
        <f ca="1">IMAGE("https://acnhcdn.com/latest/NpcIcon/cbr10.png")</f>
        <v>#NAME?</v>
      </c>
      <c r="C79" s="10" t="e">
        <f ca="1">IMAGE("https://acnhcdn.com/drivesync/render/houses/cbr10_83_Cheri.png")</f>
        <v>#NAME?</v>
      </c>
      <c r="D79" s="3" t="s">
        <v>178</v>
      </c>
      <c r="E79" s="3" t="s">
        <v>48</v>
      </c>
      <c r="F79" s="3" t="s">
        <v>76</v>
      </c>
      <c r="G79" s="8" t="s">
        <v>46</v>
      </c>
      <c r="H79" s="9" t="s">
        <v>2598</v>
      </c>
      <c r="I79" s="2" t="s">
        <v>2597</v>
      </c>
      <c r="J79" s="8" t="s">
        <v>968</v>
      </c>
      <c r="K79" s="7" t="s">
        <v>9</v>
      </c>
      <c r="L79" s="6" t="s">
        <v>8</v>
      </c>
      <c r="M79" s="5" t="s">
        <v>6</v>
      </c>
      <c r="N79" s="5" t="s">
        <v>97</v>
      </c>
      <c r="O79" s="4" t="s">
        <v>2546</v>
      </c>
      <c r="P79" s="4" t="s">
        <v>105</v>
      </c>
      <c r="Q79" s="3" t="s">
        <v>2596</v>
      </c>
      <c r="R79" s="3" t="s">
        <v>2595</v>
      </c>
      <c r="S79" s="2" t="s">
        <v>2594</v>
      </c>
      <c r="T79" s="1" t="s">
        <v>2593</v>
      </c>
    </row>
    <row r="80" spans="1:20" ht="56.25" customHeight="1" x14ac:dyDescent="0.25">
      <c r="A80" s="11" t="s">
        <v>2592</v>
      </c>
      <c r="B80" s="10" t="e">
        <f ca="1">IMAGE("https://acnhcdn.com/latest/NpcIcon/dog17.png")</f>
        <v>#NAME?</v>
      </c>
      <c r="C80" s="10" t="e">
        <f ca="1">IMAGE("https://acnhcdn.com/drivesync/render/houses/dog17_131_Cherry.png")</f>
        <v>#NAME?</v>
      </c>
      <c r="D80" s="3" t="s">
        <v>156</v>
      </c>
      <c r="E80" s="3" t="s">
        <v>48</v>
      </c>
      <c r="F80" s="3" t="s">
        <v>253</v>
      </c>
      <c r="G80" s="8" t="s">
        <v>31</v>
      </c>
      <c r="H80" s="9" t="s">
        <v>2591</v>
      </c>
      <c r="I80" s="2" t="s">
        <v>2590</v>
      </c>
      <c r="J80" s="8" t="s">
        <v>60</v>
      </c>
      <c r="K80" s="13" t="s">
        <v>27</v>
      </c>
      <c r="L80" s="14" t="s">
        <v>42</v>
      </c>
      <c r="M80" s="5" t="s">
        <v>58</v>
      </c>
      <c r="N80" s="5" t="s">
        <v>25</v>
      </c>
      <c r="O80" s="4" t="s">
        <v>23</v>
      </c>
      <c r="P80" s="4" t="s">
        <v>533</v>
      </c>
      <c r="Q80" s="3" t="s">
        <v>2589</v>
      </c>
      <c r="R80" s="3" t="s">
        <v>2588</v>
      </c>
      <c r="S80" s="2" t="s">
        <v>2587</v>
      </c>
      <c r="T80" s="1" t="s">
        <v>2586</v>
      </c>
    </row>
    <row r="81" spans="1:20" ht="56.25" customHeight="1" x14ac:dyDescent="0.25">
      <c r="A81" s="11" t="s">
        <v>2585</v>
      </c>
      <c r="B81" s="10" t="e">
        <f ca="1">IMAGE("https://acnhcdn.com/latest/NpcIcon/cbr15.png")</f>
        <v>#NAME?</v>
      </c>
      <c r="C81" s="10" t="e">
        <f ca="1">IMAGE("https://acnhcdn.com/drivesync/render/houses/cbr15_85_Chester.png")</f>
        <v>#NAME?</v>
      </c>
      <c r="D81" s="3" t="s">
        <v>178</v>
      </c>
      <c r="E81" s="3" t="s">
        <v>15</v>
      </c>
      <c r="F81" s="3" t="s">
        <v>14</v>
      </c>
      <c r="G81" s="8" t="s">
        <v>155</v>
      </c>
      <c r="H81" s="9" t="s">
        <v>2584</v>
      </c>
      <c r="I81" s="2" t="s">
        <v>2583</v>
      </c>
      <c r="J81" s="8" t="s">
        <v>423</v>
      </c>
      <c r="K81" s="7" t="s">
        <v>9</v>
      </c>
      <c r="L81" s="7" t="s">
        <v>9</v>
      </c>
      <c r="M81" s="5" t="s">
        <v>6</v>
      </c>
      <c r="N81" s="5" t="s">
        <v>57</v>
      </c>
      <c r="O81" s="4" t="s">
        <v>139</v>
      </c>
      <c r="P81" s="4" t="s">
        <v>421</v>
      </c>
      <c r="Q81" s="3" t="s">
        <v>2582</v>
      </c>
      <c r="R81" s="3" t="s">
        <v>2581</v>
      </c>
      <c r="S81" s="2" t="s">
        <v>2580</v>
      </c>
      <c r="T81" s="1" t="s">
        <v>2579</v>
      </c>
    </row>
    <row r="82" spans="1:20" ht="56.25" customHeight="1" x14ac:dyDescent="0.25">
      <c r="A82" s="11" t="s">
        <v>2578</v>
      </c>
      <c r="B82" s="10" t="e">
        <f ca="1">IMAGE("https://acnhcdn.com/latest/NpcIcon/goa00.png")</f>
        <v>#NAME?</v>
      </c>
      <c r="C82" s="10" t="e">
        <f ca="1">IMAGE("https://acnhcdn.com/drivesync/render/houses/goa00_176_Chevre.png")</f>
        <v>#NAME?</v>
      </c>
      <c r="D82" s="3" t="s">
        <v>242</v>
      </c>
      <c r="E82" s="3" t="s">
        <v>48</v>
      </c>
      <c r="F82" s="3" t="s">
        <v>231</v>
      </c>
      <c r="G82" s="8" t="s">
        <v>63</v>
      </c>
      <c r="H82" s="9" t="s">
        <v>2577</v>
      </c>
      <c r="I82" s="2" t="s">
        <v>2576</v>
      </c>
      <c r="J82" s="8" t="s">
        <v>941</v>
      </c>
      <c r="K82" s="6" t="s">
        <v>8</v>
      </c>
      <c r="L82" s="14" t="s">
        <v>42</v>
      </c>
      <c r="M82" s="5" t="s">
        <v>107</v>
      </c>
      <c r="N82" s="5" t="s">
        <v>85</v>
      </c>
      <c r="O82" s="4" t="s">
        <v>273</v>
      </c>
      <c r="P82" s="4" t="s">
        <v>2575</v>
      </c>
      <c r="Q82" s="3" t="s">
        <v>2574</v>
      </c>
      <c r="R82" s="3" t="s">
        <v>2573</v>
      </c>
      <c r="S82" s="2" t="s">
        <v>2572</v>
      </c>
      <c r="T82" s="1" t="s">
        <v>2571</v>
      </c>
    </row>
    <row r="83" spans="1:20" ht="56.25" customHeight="1" x14ac:dyDescent="0.25">
      <c r="A83" s="11" t="s">
        <v>2570</v>
      </c>
      <c r="B83" s="10" t="e">
        <f ca="1">IMAGE("https://acnhcdn.com/latest/NpcIcon/wol00.png")</f>
        <v>#NAME?</v>
      </c>
      <c r="C83" s="10" t="e">
        <f ca="1">IMAGE("https://acnhcdn.com/drivesync/render/houses/wol00_377_Chief.png")</f>
        <v>#NAME?</v>
      </c>
      <c r="D83" s="3" t="s">
        <v>65</v>
      </c>
      <c r="E83" s="3" t="s">
        <v>15</v>
      </c>
      <c r="F83" s="3" t="s">
        <v>64</v>
      </c>
      <c r="G83" s="8" t="s">
        <v>31</v>
      </c>
      <c r="H83" s="9" t="s">
        <v>2569</v>
      </c>
      <c r="I83" s="2" t="s">
        <v>2568</v>
      </c>
      <c r="J83" s="8" t="s">
        <v>699</v>
      </c>
      <c r="K83" s="13" t="s">
        <v>27</v>
      </c>
      <c r="L83" s="7" t="s">
        <v>9</v>
      </c>
      <c r="M83" s="5" t="s">
        <v>72</v>
      </c>
      <c r="N83" s="5" t="s">
        <v>24</v>
      </c>
      <c r="O83" s="4" t="s">
        <v>2567</v>
      </c>
      <c r="P83" s="4" t="s">
        <v>314</v>
      </c>
      <c r="Q83" s="3" t="s">
        <v>2566</v>
      </c>
      <c r="R83" s="3" t="s">
        <v>2565</v>
      </c>
      <c r="S83" s="2" t="s">
        <v>2564</v>
      </c>
      <c r="T83" s="1" t="s">
        <v>2563</v>
      </c>
    </row>
    <row r="84" spans="1:20" ht="56.25" customHeight="1" x14ac:dyDescent="0.25">
      <c r="A84" s="11" t="s">
        <v>2562</v>
      </c>
      <c r="B84" s="10" t="e">
        <f ca="1">IMAGE("https://acnhcdn.com/latest/NpcIcon/pig14.png")</f>
        <v>#NAME?</v>
      </c>
      <c r="C84" s="10" t="e">
        <f ca="1">IMAGE("https://acnhcdn.com/drivesync/render/houses/pig14_310_Chops.png")</f>
        <v>#NAME?</v>
      </c>
      <c r="D84" s="3" t="s">
        <v>308</v>
      </c>
      <c r="E84" s="3" t="s">
        <v>15</v>
      </c>
      <c r="F84" s="3" t="s">
        <v>32</v>
      </c>
      <c r="G84" s="8" t="s">
        <v>63</v>
      </c>
      <c r="H84" s="9" t="s">
        <v>2011</v>
      </c>
      <c r="I84" s="2" t="s">
        <v>2561</v>
      </c>
      <c r="J84" s="8" t="s">
        <v>1084</v>
      </c>
      <c r="K84" s="12" t="s">
        <v>26</v>
      </c>
      <c r="L84" s="14" t="s">
        <v>42</v>
      </c>
      <c r="M84" s="5" t="s">
        <v>107</v>
      </c>
      <c r="N84" s="5" t="s">
        <v>57</v>
      </c>
      <c r="O84" s="4" t="s">
        <v>346</v>
      </c>
      <c r="P84" s="4" t="s">
        <v>1082</v>
      </c>
      <c r="Q84" s="3" t="s">
        <v>2560</v>
      </c>
      <c r="R84" s="3" t="s">
        <v>2559</v>
      </c>
      <c r="S84" s="2" t="s">
        <v>2558</v>
      </c>
      <c r="T84" s="1" t="s">
        <v>2557</v>
      </c>
    </row>
    <row r="85" spans="1:20" ht="56.25" customHeight="1" x14ac:dyDescent="0.25">
      <c r="A85" s="11" t="s">
        <v>2556</v>
      </c>
      <c r="B85" s="10" t="e">
        <f ca="1">IMAGE("https://acnhcdn.com/latest/NpcIcon/bea03.png")</f>
        <v>#NAME?</v>
      </c>
      <c r="C85" s="10" t="e">
        <f ca="1">IMAGE("https://acnhcdn.com/drivesync/render/houses/bea03_21_Chow.png")</f>
        <v>#NAME?</v>
      </c>
      <c r="D85" s="3" t="s">
        <v>254</v>
      </c>
      <c r="E85" s="3" t="s">
        <v>15</v>
      </c>
      <c r="F85" s="3" t="s">
        <v>64</v>
      </c>
      <c r="G85" s="8" t="s">
        <v>143</v>
      </c>
      <c r="H85" s="9" t="s">
        <v>2555</v>
      </c>
      <c r="I85" s="2" t="s">
        <v>2554</v>
      </c>
      <c r="J85" s="8" t="s">
        <v>423</v>
      </c>
      <c r="K85" s="13" t="s">
        <v>27</v>
      </c>
      <c r="L85" s="12" t="s">
        <v>26</v>
      </c>
      <c r="M85" s="5" t="s">
        <v>58</v>
      </c>
      <c r="N85" s="5" t="s">
        <v>72</v>
      </c>
      <c r="O85" s="4" t="s">
        <v>139</v>
      </c>
      <c r="P85" s="4" t="s">
        <v>421</v>
      </c>
      <c r="Q85" s="3" t="s">
        <v>2553</v>
      </c>
      <c r="R85" s="3" t="s">
        <v>2552</v>
      </c>
      <c r="S85" s="2" t="s">
        <v>2551</v>
      </c>
      <c r="T85" s="1" t="s">
        <v>2550</v>
      </c>
    </row>
    <row r="86" spans="1:20" ht="56.25" customHeight="1" x14ac:dyDescent="0.25">
      <c r="A86" s="11" t="s">
        <v>2549</v>
      </c>
      <c r="B86" s="10" t="e">
        <f ca="1">IMAGE("https://acnhcdn.com/latest/NpcIcon/rbt13.png")</f>
        <v>#NAME?</v>
      </c>
      <c r="C86" s="10" t="e">
        <f ca="1">IMAGE("https://acnhcdn.com/drivesync/render/houses/rbt13_327_Chrissy.png")</f>
        <v>#NAME?</v>
      </c>
      <c r="D86" s="3" t="s">
        <v>350</v>
      </c>
      <c r="E86" s="3" t="s">
        <v>48</v>
      </c>
      <c r="F86" s="3" t="s">
        <v>76</v>
      </c>
      <c r="G86" s="8" t="s">
        <v>46</v>
      </c>
      <c r="H86" s="9" t="s">
        <v>2548</v>
      </c>
      <c r="I86" s="2" t="s">
        <v>2547</v>
      </c>
      <c r="J86" s="8" t="s">
        <v>274</v>
      </c>
      <c r="K86" s="6" t="s">
        <v>8</v>
      </c>
      <c r="L86" s="6" t="s">
        <v>8</v>
      </c>
      <c r="M86" s="5" t="s">
        <v>85</v>
      </c>
      <c r="N86" s="5" t="s">
        <v>72</v>
      </c>
      <c r="O86" s="4" t="s">
        <v>2546</v>
      </c>
      <c r="P86" s="4" t="s">
        <v>2545</v>
      </c>
      <c r="Q86" s="3" t="s">
        <v>2544</v>
      </c>
      <c r="R86" s="3" t="s">
        <v>2543</v>
      </c>
      <c r="S86" s="2" t="s">
        <v>2542</v>
      </c>
      <c r="T86" s="1" t="s">
        <v>2541</v>
      </c>
    </row>
    <row r="87" spans="1:20" ht="56.25" customHeight="1" x14ac:dyDescent="0.25">
      <c r="A87" s="11" t="s">
        <v>2540</v>
      </c>
      <c r="B87" s="10" t="e">
        <f ca="1">IMAGE("https://acnhcdn.com/latest/NpcIcon/rbt11.png")</f>
        <v>#NAME?</v>
      </c>
      <c r="C87" s="10" t="e">
        <f ca="1">IMAGE("https://acnhcdn.com/drivesync/render/houses/rbt11_325_Claude.png")</f>
        <v>#NAME?</v>
      </c>
      <c r="D87" s="3" t="s">
        <v>350</v>
      </c>
      <c r="E87" s="3" t="s">
        <v>15</v>
      </c>
      <c r="F87" s="3" t="s">
        <v>14</v>
      </c>
      <c r="G87" s="8" t="s">
        <v>13</v>
      </c>
      <c r="H87" s="9" t="s">
        <v>2539</v>
      </c>
      <c r="I87" s="2" t="s">
        <v>2538</v>
      </c>
      <c r="J87" s="8" t="s">
        <v>1895</v>
      </c>
      <c r="K87" s="7" t="s">
        <v>9</v>
      </c>
      <c r="L87" s="7" t="s">
        <v>9</v>
      </c>
      <c r="M87" s="5" t="s">
        <v>58</v>
      </c>
      <c r="N87" s="5" t="s">
        <v>174</v>
      </c>
      <c r="O87" s="4" t="s">
        <v>442</v>
      </c>
      <c r="P87" s="4" t="s">
        <v>105</v>
      </c>
      <c r="Q87" s="3" t="s">
        <v>2537</v>
      </c>
      <c r="R87" s="3" t="s">
        <v>2536</v>
      </c>
      <c r="S87" s="2" t="s">
        <v>2535</v>
      </c>
      <c r="T87" s="1" t="s">
        <v>2534</v>
      </c>
    </row>
    <row r="88" spans="1:20" ht="56.25" customHeight="1" x14ac:dyDescent="0.25">
      <c r="A88" s="11" t="s">
        <v>2533</v>
      </c>
      <c r="B88" s="10" t="e">
        <f ca="1">IMAGE("https://acnhcdn.com/latest/NpcIcon/tig05.png")</f>
        <v>#NAME?</v>
      </c>
      <c r="C88" s="10" t="e">
        <f ca="1">IMAGE("https://acnhcdn.com/drivesync/render/houses/tig05_375_Claudia.png")</f>
        <v>#NAME?</v>
      </c>
      <c r="D88" s="3" t="s">
        <v>266</v>
      </c>
      <c r="E88" s="3" t="s">
        <v>48</v>
      </c>
      <c r="F88" s="3" t="s">
        <v>47</v>
      </c>
      <c r="G88" s="8" t="s">
        <v>31</v>
      </c>
      <c r="H88" s="9" t="s">
        <v>2532</v>
      </c>
      <c r="I88" s="2" t="s">
        <v>2531</v>
      </c>
      <c r="J88" s="8" t="s">
        <v>383</v>
      </c>
      <c r="K88" s="12" t="s">
        <v>26</v>
      </c>
      <c r="L88" s="14" t="s">
        <v>42</v>
      </c>
      <c r="M88" s="5" t="s">
        <v>25</v>
      </c>
      <c r="N88" s="5" t="s">
        <v>72</v>
      </c>
      <c r="O88" s="4" t="s">
        <v>23</v>
      </c>
      <c r="P88" s="4" t="s">
        <v>1082</v>
      </c>
      <c r="Q88" s="3" t="s">
        <v>2530</v>
      </c>
      <c r="R88" s="3" t="s">
        <v>2529</v>
      </c>
      <c r="S88" s="2" t="s">
        <v>2528</v>
      </c>
      <c r="T88" s="1" t="s">
        <v>2527</v>
      </c>
    </row>
    <row r="89" spans="1:20" ht="56.25" customHeight="1" x14ac:dyDescent="0.25">
      <c r="A89" s="11" t="s">
        <v>2526</v>
      </c>
      <c r="B89" s="10" t="e">
        <f ca="1">IMAGE("https://acnhcdn.com/latest/NpcIcon/ham05.png")</f>
        <v>#NAME?</v>
      </c>
      <c r="C89" s="10" t="e">
        <f ca="1">IMAGE("https://acnhcdn.com/drivesync/render/houses/ham05_197_Clay.png")</f>
        <v>#NAME?</v>
      </c>
      <c r="D89" s="3" t="s">
        <v>589</v>
      </c>
      <c r="E89" s="3" t="s">
        <v>15</v>
      </c>
      <c r="F89" s="3" t="s">
        <v>14</v>
      </c>
      <c r="G89" s="8" t="s">
        <v>13</v>
      </c>
      <c r="H89" s="9" t="s">
        <v>2525</v>
      </c>
      <c r="I89" s="2" t="s">
        <v>2524</v>
      </c>
      <c r="J89" s="8" t="s">
        <v>294</v>
      </c>
      <c r="K89" s="14" t="s">
        <v>42</v>
      </c>
      <c r="L89" s="7" t="s">
        <v>9</v>
      </c>
      <c r="M89" s="5" t="s">
        <v>382</v>
      </c>
      <c r="N89" s="5" t="s">
        <v>336</v>
      </c>
      <c r="O89" s="4" t="s">
        <v>2523</v>
      </c>
      <c r="P89" s="4" t="s">
        <v>2522</v>
      </c>
      <c r="Q89" s="3" t="s">
        <v>2521</v>
      </c>
      <c r="R89" s="3" t="s">
        <v>2520</v>
      </c>
      <c r="S89" s="2" t="s">
        <v>2519</v>
      </c>
      <c r="T89" s="1" t="s">
        <v>2518</v>
      </c>
    </row>
    <row r="90" spans="1:20" ht="56.25" customHeight="1" x14ac:dyDescent="0.25">
      <c r="A90" s="11" t="s">
        <v>2517</v>
      </c>
      <c r="B90" s="10" t="e">
        <f ca="1">IMAGE("https://acnhcdn.com/latest/NpcIcon/hrs07.png")</f>
        <v>#NAME?</v>
      </c>
      <c r="C90" s="10" t="e">
        <f ca="1">IMAGE("https://acnhcdn.com/drivesync/render/houses/hrs07_7_Cleo.png")</f>
        <v>#NAME?</v>
      </c>
      <c r="D90" s="3" t="s">
        <v>77</v>
      </c>
      <c r="E90" s="3" t="s">
        <v>48</v>
      </c>
      <c r="F90" s="3" t="s">
        <v>47</v>
      </c>
      <c r="G90" s="8" t="s">
        <v>63</v>
      </c>
      <c r="H90" s="9" t="s">
        <v>2155</v>
      </c>
      <c r="I90" s="2" t="s">
        <v>2516</v>
      </c>
      <c r="J90" s="8" t="s">
        <v>118</v>
      </c>
      <c r="K90" s="6" t="s">
        <v>8</v>
      </c>
      <c r="L90" s="14" t="s">
        <v>42</v>
      </c>
      <c r="M90" s="5" t="s">
        <v>97</v>
      </c>
      <c r="N90" s="5" t="s">
        <v>72</v>
      </c>
      <c r="O90" s="4" t="s">
        <v>900</v>
      </c>
      <c r="P90" s="4" t="s">
        <v>22</v>
      </c>
      <c r="Q90" s="3" t="s">
        <v>2515</v>
      </c>
      <c r="R90" s="3" t="s">
        <v>2514</v>
      </c>
      <c r="S90" s="2" t="s">
        <v>2513</v>
      </c>
      <c r="T90" s="1" t="s">
        <v>2512</v>
      </c>
    </row>
    <row r="91" spans="1:20" ht="56.25" customHeight="1" x14ac:dyDescent="0.25">
      <c r="A91" s="11" t="s">
        <v>2511</v>
      </c>
      <c r="B91" s="10" t="e">
        <f ca="1">IMAGE("https://acnhcdn.com/latest/NpcIcon/hrs10.png")</f>
        <v>#NAME?</v>
      </c>
      <c r="C91" s="10" t="e">
        <f ca="1">IMAGE("https://acnhcdn.com/drivesync/render/houses/hrs10_215_Clyde.png")</f>
        <v>#NAME?</v>
      </c>
      <c r="D91" s="3" t="s">
        <v>77</v>
      </c>
      <c r="E91" s="3" t="s">
        <v>15</v>
      </c>
      <c r="F91" s="3" t="s">
        <v>14</v>
      </c>
      <c r="G91" s="8" t="s">
        <v>155</v>
      </c>
      <c r="H91" s="9" t="s">
        <v>2510</v>
      </c>
      <c r="I91" s="2" t="s">
        <v>2509</v>
      </c>
      <c r="J91" s="8" t="s">
        <v>305</v>
      </c>
      <c r="K91" s="7" t="s">
        <v>9</v>
      </c>
      <c r="L91" s="6" t="s">
        <v>8</v>
      </c>
      <c r="M91" s="5" t="s">
        <v>57</v>
      </c>
      <c r="N91" s="5" t="s">
        <v>72</v>
      </c>
      <c r="O91" s="4" t="s">
        <v>402</v>
      </c>
      <c r="P91" s="4" t="s">
        <v>1108</v>
      </c>
      <c r="Q91" s="3" t="s">
        <v>2508</v>
      </c>
      <c r="R91" s="3" t="s">
        <v>2507</v>
      </c>
      <c r="S91" s="2" t="s">
        <v>2506</v>
      </c>
      <c r="T91" s="1" t="s">
        <v>2505</v>
      </c>
    </row>
    <row r="92" spans="1:20" ht="56.25" customHeight="1" x14ac:dyDescent="0.25">
      <c r="A92" s="11" t="s">
        <v>2504</v>
      </c>
      <c r="B92" s="10" t="e">
        <f ca="1">IMAGE("https://acnhcdn.com/latest/NpcIcon/bul07.png")</f>
        <v>#NAME?</v>
      </c>
      <c r="C92" s="10" t="e">
        <f ca="1">IMAGE("https://acnhcdn.com/drivesync/render/houses/bul07_50_Coach.png")</f>
        <v>#NAME?</v>
      </c>
      <c r="D92" s="3" t="s">
        <v>220</v>
      </c>
      <c r="E92" s="3" t="s">
        <v>15</v>
      </c>
      <c r="F92" s="3" t="s">
        <v>265</v>
      </c>
      <c r="G92" s="8" t="s">
        <v>143</v>
      </c>
      <c r="H92" s="9" t="s">
        <v>2503</v>
      </c>
      <c r="I92" s="2" t="s">
        <v>2502</v>
      </c>
      <c r="J92" s="8" t="s">
        <v>239</v>
      </c>
      <c r="K92" s="15" t="s">
        <v>59</v>
      </c>
      <c r="L92" s="15" t="s">
        <v>59</v>
      </c>
      <c r="M92" s="5" t="s">
        <v>7</v>
      </c>
      <c r="N92" s="5" t="s">
        <v>107</v>
      </c>
      <c r="O92" s="4" t="s">
        <v>5</v>
      </c>
      <c r="P92" s="4" t="s">
        <v>205</v>
      </c>
      <c r="Q92" s="3" t="s">
        <v>2501</v>
      </c>
      <c r="R92" s="3" t="s">
        <v>2500</v>
      </c>
      <c r="S92" s="2" t="s">
        <v>2499</v>
      </c>
      <c r="T92" s="1" t="s">
        <v>2498</v>
      </c>
    </row>
    <row r="93" spans="1:20" ht="56.25" customHeight="1" x14ac:dyDescent="0.25">
      <c r="A93" s="11" t="s">
        <v>2497</v>
      </c>
      <c r="B93" s="10" t="e">
        <f ca="1">IMAGE("https://acnhcdn.com/latest/NpcIcon/pig08.png")</f>
        <v>#NAME?</v>
      </c>
      <c r="C93" s="10" t="e">
        <f ca="1">IMAGE("https://acnhcdn.com/drivesync/render/houses/pig08_305_Cobb.png")</f>
        <v>#NAME?</v>
      </c>
      <c r="D93" s="3" t="s">
        <v>308</v>
      </c>
      <c r="E93" s="3" t="s">
        <v>15</v>
      </c>
      <c r="F93" s="3" t="s">
        <v>265</v>
      </c>
      <c r="G93" s="8" t="s">
        <v>63</v>
      </c>
      <c r="H93" s="9" t="s">
        <v>2496</v>
      </c>
      <c r="I93" s="2" t="s">
        <v>2495</v>
      </c>
      <c r="J93" s="8" t="s">
        <v>1895</v>
      </c>
      <c r="K93" s="7" t="s">
        <v>9</v>
      </c>
      <c r="L93" s="15" t="s">
        <v>59</v>
      </c>
      <c r="M93" s="5" t="s">
        <v>72</v>
      </c>
      <c r="N93" s="5" t="s">
        <v>7</v>
      </c>
      <c r="O93" s="4" t="s">
        <v>767</v>
      </c>
      <c r="P93" s="4" t="s">
        <v>1117</v>
      </c>
      <c r="Q93" s="3" t="s">
        <v>2494</v>
      </c>
      <c r="R93" s="3" t="s">
        <v>2493</v>
      </c>
      <c r="S93" s="2" t="s">
        <v>2492</v>
      </c>
      <c r="T93" s="1" t="s">
        <v>2491</v>
      </c>
    </row>
    <row r="94" spans="1:20" ht="56.25" customHeight="1" x14ac:dyDescent="0.25">
      <c r="A94" s="11" t="s">
        <v>2490</v>
      </c>
      <c r="B94" s="10" t="e">
        <f ca="1">IMAGE("https://acnhcdn.com/latest/NpcIcon/rbt02.png")</f>
        <v>#NAME?</v>
      </c>
      <c r="C94" s="10" t="e">
        <f ca="1">IMAGE("https://acnhcdn.com/drivesync/render/houses/rbt02_316_Coco.png")</f>
        <v>#NAME?</v>
      </c>
      <c r="D94" s="3" t="s">
        <v>350</v>
      </c>
      <c r="E94" s="3" t="s">
        <v>48</v>
      </c>
      <c r="F94" s="3" t="s">
        <v>231</v>
      </c>
      <c r="G94" s="8" t="s">
        <v>63</v>
      </c>
      <c r="H94" s="9" t="s">
        <v>2489</v>
      </c>
      <c r="I94" s="2" t="s">
        <v>2488</v>
      </c>
      <c r="J94" s="8" t="s">
        <v>1761</v>
      </c>
      <c r="K94" s="7" t="s">
        <v>9</v>
      </c>
      <c r="L94" s="6" t="s">
        <v>8</v>
      </c>
      <c r="M94" s="5" t="s">
        <v>382</v>
      </c>
      <c r="N94" s="5" t="s">
        <v>57</v>
      </c>
      <c r="O94" s="4" t="s">
        <v>2487</v>
      </c>
      <c r="P94" s="4" t="s">
        <v>1046</v>
      </c>
      <c r="Q94" s="3" t="s">
        <v>2486</v>
      </c>
      <c r="R94" s="3" t="s">
        <v>2485</v>
      </c>
      <c r="S94" s="2" t="s">
        <v>2484</v>
      </c>
      <c r="T94" s="1" t="s">
        <v>2483</v>
      </c>
    </row>
    <row r="95" spans="1:20" ht="56.25" customHeight="1" x14ac:dyDescent="0.25">
      <c r="A95" s="11" t="s">
        <v>2482</v>
      </c>
      <c r="B95" s="10" t="e">
        <f ca="1">IMAGE("https://acnhcdn.com/latest/NpcIcon/rbt18.png")</f>
        <v>#NAME?</v>
      </c>
      <c r="C95" s="10" t="e">
        <f ca="1">IMAGE("https://acnhcdn.com/drivesync/render/houses/rbt18_332_Cole.png")</f>
        <v>#NAME?</v>
      </c>
      <c r="D95" s="3" t="s">
        <v>350</v>
      </c>
      <c r="E95" s="3" t="s">
        <v>15</v>
      </c>
      <c r="F95" s="3" t="s">
        <v>14</v>
      </c>
      <c r="G95" s="8" t="s">
        <v>13</v>
      </c>
      <c r="H95" s="9" t="s">
        <v>2481</v>
      </c>
      <c r="I95" s="2" t="s">
        <v>2480</v>
      </c>
      <c r="J95" s="8" t="s">
        <v>757</v>
      </c>
      <c r="K95" s="7" t="s">
        <v>9</v>
      </c>
      <c r="L95" s="6" t="s">
        <v>8</v>
      </c>
      <c r="M95" s="5" t="s">
        <v>41</v>
      </c>
      <c r="N95" s="5" t="s">
        <v>174</v>
      </c>
      <c r="O95" s="4" t="s">
        <v>1022</v>
      </c>
      <c r="P95" s="4" t="s">
        <v>1798</v>
      </c>
      <c r="Q95" s="3" t="s">
        <v>2479</v>
      </c>
      <c r="R95" s="3" t="s">
        <v>2478</v>
      </c>
      <c r="S95" s="2" t="s">
        <v>2477</v>
      </c>
      <c r="T95" s="1" t="s">
        <v>2476</v>
      </c>
    </row>
    <row r="96" spans="1:20" ht="56.25" customHeight="1" x14ac:dyDescent="0.25">
      <c r="A96" s="11" t="s">
        <v>2475</v>
      </c>
      <c r="B96" s="10" t="e">
        <f ca="1">IMAGE("https://acnhcdn.com/latest/NpcIcon/hrs11.png")</f>
        <v>#NAME?</v>
      </c>
      <c r="C96" s="10" t="e">
        <f ca="1">IMAGE("https://acnhcdn.com/drivesync/render/houses/hrs11_216_Colton.png")</f>
        <v>#NAME?</v>
      </c>
      <c r="D96" s="3" t="s">
        <v>77</v>
      </c>
      <c r="E96" s="3" t="s">
        <v>15</v>
      </c>
      <c r="F96" s="3" t="s">
        <v>32</v>
      </c>
      <c r="G96" s="8" t="s">
        <v>13</v>
      </c>
      <c r="H96" s="9" t="s">
        <v>2474</v>
      </c>
      <c r="I96" s="2" t="s">
        <v>2473</v>
      </c>
      <c r="J96" s="8" t="s">
        <v>941</v>
      </c>
      <c r="K96" s="12" t="s">
        <v>26</v>
      </c>
      <c r="L96" s="14" t="s">
        <v>42</v>
      </c>
      <c r="M96" s="5" t="s">
        <v>7</v>
      </c>
      <c r="N96" s="5" t="s">
        <v>107</v>
      </c>
      <c r="O96" s="4" t="s">
        <v>1668</v>
      </c>
      <c r="P96" s="4" t="s">
        <v>1667</v>
      </c>
      <c r="Q96" s="3" t="s">
        <v>2472</v>
      </c>
      <c r="R96" s="3" t="s">
        <v>2471</v>
      </c>
      <c r="S96" s="2" t="s">
        <v>2470</v>
      </c>
      <c r="T96" s="1" t="s">
        <v>2469</v>
      </c>
    </row>
    <row r="97" spans="1:20" ht="56.25" customHeight="1" x14ac:dyDescent="0.25">
      <c r="A97" s="11" t="s">
        <v>2468</v>
      </c>
      <c r="B97" s="10" t="e">
        <f ca="1">IMAGE("https://acnhcdn.com/latest/NpcIcon/dog08.png")</f>
        <v>#NAME?</v>
      </c>
      <c r="C97" s="10" t="e">
        <f ca="1">IMAGE("https://acnhcdn.com/drivesync/render/houses/dog08_126_Cookie.png")</f>
        <v>#NAME?</v>
      </c>
      <c r="D97" s="3" t="s">
        <v>156</v>
      </c>
      <c r="E97" s="3" t="s">
        <v>48</v>
      </c>
      <c r="F97" s="3" t="s">
        <v>76</v>
      </c>
      <c r="G97" s="8" t="s">
        <v>46</v>
      </c>
      <c r="H97" s="9" t="s">
        <v>2467</v>
      </c>
      <c r="I97" s="2" t="s">
        <v>2466</v>
      </c>
      <c r="J97" s="8" t="s">
        <v>274</v>
      </c>
      <c r="K97" s="6" t="s">
        <v>8</v>
      </c>
      <c r="L97" s="6" t="s">
        <v>8</v>
      </c>
      <c r="M97" s="5" t="s">
        <v>57</v>
      </c>
      <c r="N97" s="5" t="s">
        <v>97</v>
      </c>
      <c r="O97" s="4" t="s">
        <v>1489</v>
      </c>
      <c r="P97" s="4" t="s">
        <v>1108</v>
      </c>
      <c r="Q97" s="3" t="s">
        <v>2465</v>
      </c>
      <c r="R97" s="3" t="s">
        <v>2464</v>
      </c>
      <c r="S97" s="2" t="s">
        <v>2463</v>
      </c>
      <c r="T97" s="1" t="s">
        <v>2462</v>
      </c>
    </row>
    <row r="98" spans="1:20" ht="56.25" customHeight="1" x14ac:dyDescent="0.25">
      <c r="A98" s="11" t="s">
        <v>2461</v>
      </c>
      <c r="B98" s="10" t="e">
        <f ca="1">IMAGE("https://acnhcdn.com/latest/NpcIcon/flg10.png")</f>
        <v>#NAME?</v>
      </c>
      <c r="C98" s="10" t="e">
        <f ca="1">IMAGE("https://acnhcdn.com/drivesync/render/houses/flg10_167_Cousteau.png")</f>
        <v>#NAME?</v>
      </c>
      <c r="D98" s="3" t="s">
        <v>132</v>
      </c>
      <c r="E98" s="3" t="s">
        <v>15</v>
      </c>
      <c r="F98" s="3" t="s">
        <v>265</v>
      </c>
      <c r="G98" s="8" t="s">
        <v>143</v>
      </c>
      <c r="H98" s="9" t="s">
        <v>2460</v>
      </c>
      <c r="I98" s="2" t="s">
        <v>2459</v>
      </c>
      <c r="J98" s="8" t="s">
        <v>423</v>
      </c>
      <c r="K98" s="14" t="s">
        <v>42</v>
      </c>
      <c r="L98" s="12" t="s">
        <v>26</v>
      </c>
      <c r="M98" s="5" t="s">
        <v>57</v>
      </c>
      <c r="N98" s="5" t="s">
        <v>107</v>
      </c>
      <c r="O98" s="4" t="s">
        <v>1100</v>
      </c>
      <c r="P98" s="4" t="s">
        <v>584</v>
      </c>
      <c r="Q98" s="3" t="s">
        <v>2458</v>
      </c>
      <c r="R98" s="16" t="s">
        <v>2457</v>
      </c>
      <c r="S98" s="2" t="s">
        <v>2456</v>
      </c>
      <c r="T98" s="1" t="s">
        <v>2455</v>
      </c>
    </row>
    <row r="99" spans="1:20" ht="56.25" customHeight="1" x14ac:dyDescent="0.25">
      <c r="A99" s="11" t="s">
        <v>2454</v>
      </c>
      <c r="B99" s="10" t="e">
        <f ca="1">IMAGE("https://acnhcdn.com/latest/NpcIcon/ost06.png")</f>
        <v>#NAME?</v>
      </c>
      <c r="C99" s="10" t="e">
        <f ca="1">IMAGE("https://acnhcdn.com/drivesync/render/houses/ost06_273_Cranston.png")</f>
        <v>#NAME?</v>
      </c>
      <c r="D99" s="3" t="s">
        <v>547</v>
      </c>
      <c r="E99" s="3" t="s">
        <v>15</v>
      </c>
      <c r="F99" s="3" t="s">
        <v>14</v>
      </c>
      <c r="G99" s="8" t="s">
        <v>13</v>
      </c>
      <c r="H99" s="9" t="s">
        <v>2453</v>
      </c>
      <c r="I99" s="2" t="s">
        <v>2452</v>
      </c>
      <c r="J99" s="8" t="s">
        <v>757</v>
      </c>
      <c r="K99" s="7" t="s">
        <v>9</v>
      </c>
      <c r="L99" s="13" t="s">
        <v>27</v>
      </c>
      <c r="M99" s="5" t="s">
        <v>382</v>
      </c>
      <c r="N99" s="5" t="s">
        <v>336</v>
      </c>
      <c r="O99" s="4" t="s">
        <v>227</v>
      </c>
      <c r="P99" s="4" t="s">
        <v>325</v>
      </c>
      <c r="Q99" s="3" t="s">
        <v>2451</v>
      </c>
      <c r="R99" s="3" t="s">
        <v>2450</v>
      </c>
      <c r="S99" s="2" t="s">
        <v>2449</v>
      </c>
      <c r="T99" s="1" t="s">
        <v>2448</v>
      </c>
    </row>
    <row r="100" spans="1:20" ht="56.25" customHeight="1" x14ac:dyDescent="0.25">
      <c r="A100" s="11" t="s">
        <v>2447</v>
      </c>
      <c r="B100" s="10" t="e">
        <f ca="1">IMAGE("https://acnhcdn.com/latest/NpcIcon/flg17.png")</f>
        <v>#NAME?</v>
      </c>
      <c r="C100" s="10" t="e">
        <f ca="1">IMAGE("https://acnhcdn.com/drivesync/render/houses/flg17_173_Croque.png")</f>
        <v>#NAME?</v>
      </c>
      <c r="D100" s="3" t="s">
        <v>132</v>
      </c>
      <c r="E100" s="3" t="s">
        <v>15</v>
      </c>
      <c r="F100" s="3" t="s">
        <v>64</v>
      </c>
      <c r="G100" s="8" t="s">
        <v>13</v>
      </c>
      <c r="H100" s="9" t="s">
        <v>2446</v>
      </c>
      <c r="I100" s="2" t="s">
        <v>2445</v>
      </c>
      <c r="J100" s="8" t="s">
        <v>597</v>
      </c>
      <c r="K100" s="14" t="s">
        <v>42</v>
      </c>
      <c r="L100" s="13" t="s">
        <v>27</v>
      </c>
      <c r="M100" s="5" t="s">
        <v>107</v>
      </c>
      <c r="N100" s="5" t="s">
        <v>41</v>
      </c>
      <c r="O100" s="4" t="s">
        <v>999</v>
      </c>
      <c r="P100" s="4" t="s">
        <v>998</v>
      </c>
      <c r="Q100" s="3" t="s">
        <v>2444</v>
      </c>
      <c r="R100" s="3" t="s">
        <v>2443</v>
      </c>
      <c r="S100" s="2" t="s">
        <v>2442</v>
      </c>
      <c r="T100" s="1" t="s">
        <v>2441</v>
      </c>
    </row>
    <row r="101" spans="1:20" ht="56.25" customHeight="1" x14ac:dyDescent="0.25">
      <c r="A101" s="11" t="s">
        <v>2440</v>
      </c>
      <c r="B101" s="10" t="e">
        <f ca="1">IMAGE("https://acnhcdn.com/latest/NpcIcon/pgn02.png")</f>
        <v>#NAME?</v>
      </c>
      <c r="C101" s="10" t="e">
        <f ca="1">IMAGE("https://acnhcdn.com/drivesync/render/houses/pgn02_289_Cube.png")</f>
        <v>#NAME?</v>
      </c>
      <c r="D101" s="3" t="s">
        <v>167</v>
      </c>
      <c r="E101" s="3" t="s">
        <v>15</v>
      </c>
      <c r="F101" s="3" t="s">
        <v>14</v>
      </c>
      <c r="G101" s="8" t="s">
        <v>155</v>
      </c>
      <c r="H101" s="9" t="s">
        <v>2439</v>
      </c>
      <c r="I101" s="2" t="s">
        <v>2438</v>
      </c>
      <c r="J101" s="8" t="s">
        <v>1629</v>
      </c>
      <c r="K101" s="7" t="s">
        <v>9</v>
      </c>
      <c r="L101" s="6" t="s">
        <v>8</v>
      </c>
      <c r="M101" s="5" t="s">
        <v>6</v>
      </c>
      <c r="N101" s="5" t="s">
        <v>174</v>
      </c>
      <c r="O101" s="4" t="s">
        <v>106</v>
      </c>
      <c r="P101" s="4" t="s">
        <v>105</v>
      </c>
      <c r="Q101" s="3" t="s">
        <v>2437</v>
      </c>
      <c r="R101" s="3" t="s">
        <v>2436</v>
      </c>
      <c r="S101" s="2" t="s">
        <v>2435</v>
      </c>
      <c r="T101" s="1" t="s">
        <v>2434</v>
      </c>
    </row>
    <row r="102" spans="1:20" ht="56.25" customHeight="1" x14ac:dyDescent="0.25">
      <c r="A102" s="11" t="s">
        <v>2433</v>
      </c>
      <c r="B102" s="10" t="e">
        <f ca="1">IMAGE("https://acnhcdn.com/latest/NpcIcon/shp08.png")</f>
        <v>#NAME?</v>
      </c>
      <c r="C102" s="10" t="e">
        <f ca="1">IMAGE("https://acnhcdn.com/drivesync/render/houses/shp08_345_Curlos.png")</f>
        <v>#NAME?</v>
      </c>
      <c r="D102" s="3" t="s">
        <v>89</v>
      </c>
      <c r="E102" s="3" t="s">
        <v>15</v>
      </c>
      <c r="F102" s="3" t="s">
        <v>32</v>
      </c>
      <c r="G102" s="8" t="s">
        <v>13</v>
      </c>
      <c r="H102" s="9" t="s">
        <v>2432</v>
      </c>
      <c r="I102" s="2" t="s">
        <v>2431</v>
      </c>
      <c r="J102" s="8" t="s">
        <v>2430</v>
      </c>
      <c r="K102" s="15" t="s">
        <v>59</v>
      </c>
      <c r="L102" s="12" t="s">
        <v>26</v>
      </c>
      <c r="M102" s="5" t="s">
        <v>107</v>
      </c>
      <c r="N102" s="5" t="s">
        <v>57</v>
      </c>
      <c r="O102" s="4" t="s">
        <v>2429</v>
      </c>
      <c r="P102" s="4" t="s">
        <v>523</v>
      </c>
      <c r="Q102" s="3" t="s">
        <v>2428</v>
      </c>
      <c r="R102" s="3" t="s">
        <v>2427</v>
      </c>
      <c r="S102" s="2" t="s">
        <v>2426</v>
      </c>
      <c r="T102" s="1" t="s">
        <v>2425</v>
      </c>
    </row>
    <row r="103" spans="1:20" ht="56.25" customHeight="1" x14ac:dyDescent="0.25">
      <c r="A103" s="11" t="s">
        <v>2424</v>
      </c>
      <c r="B103" s="10" t="e">
        <f ca="1">IMAGE("https://acnhcdn.com/latest/NpcIcon/pig00.png")</f>
        <v>#NAME?</v>
      </c>
      <c r="C103" s="10" t="e">
        <f ca="1">IMAGE("https://acnhcdn.com/drivesync/render/houses/pig00_300_Curly.png")</f>
        <v>#NAME?</v>
      </c>
      <c r="D103" s="16" t="s">
        <v>308</v>
      </c>
      <c r="E103" s="3" t="s">
        <v>15</v>
      </c>
      <c r="F103" s="3" t="s">
        <v>265</v>
      </c>
      <c r="G103" s="8" t="s">
        <v>143</v>
      </c>
      <c r="H103" s="9" t="s">
        <v>2423</v>
      </c>
      <c r="I103" s="2" t="s">
        <v>2422</v>
      </c>
      <c r="J103" s="8" t="s">
        <v>1950</v>
      </c>
      <c r="K103" s="7" t="s">
        <v>9</v>
      </c>
      <c r="L103" s="15" t="s">
        <v>59</v>
      </c>
      <c r="M103" s="5" t="s">
        <v>6</v>
      </c>
      <c r="N103" s="5" t="s">
        <v>174</v>
      </c>
      <c r="O103" s="4" t="s">
        <v>2421</v>
      </c>
      <c r="P103" s="4" t="s">
        <v>650</v>
      </c>
      <c r="Q103" s="3" t="s">
        <v>2420</v>
      </c>
      <c r="R103" s="3" t="s">
        <v>2419</v>
      </c>
      <c r="S103" s="2" t="s">
        <v>2418</v>
      </c>
      <c r="T103" s="1" t="s">
        <v>2417</v>
      </c>
    </row>
    <row r="104" spans="1:20" ht="56.25" customHeight="1" x14ac:dyDescent="0.25">
      <c r="A104" s="11" t="s">
        <v>2416</v>
      </c>
      <c r="B104" s="10" t="e">
        <f ca="1">IMAGE("https://acnhcdn.com/latest/NpcIcon/bea02.png")</f>
        <v>#NAME?</v>
      </c>
      <c r="C104" s="10" t="e">
        <f ca="1">IMAGE("https://acnhcdn.com/drivesync/render/houses/bea02_388_Curt.png")</f>
        <v>#NAME?</v>
      </c>
      <c r="D104" s="3" t="s">
        <v>254</v>
      </c>
      <c r="E104" s="3" t="s">
        <v>15</v>
      </c>
      <c r="F104" s="3" t="s">
        <v>64</v>
      </c>
      <c r="G104" s="8" t="s">
        <v>13</v>
      </c>
      <c r="H104" s="9" t="s">
        <v>2415</v>
      </c>
      <c r="I104" s="2" t="s">
        <v>2414</v>
      </c>
      <c r="J104" s="8" t="s">
        <v>1499</v>
      </c>
      <c r="K104" s="13" t="s">
        <v>27</v>
      </c>
      <c r="L104" s="13" t="s">
        <v>27</v>
      </c>
      <c r="M104" s="5" t="s">
        <v>7</v>
      </c>
      <c r="N104" s="5" t="s">
        <v>72</v>
      </c>
      <c r="O104" s="4" t="s">
        <v>5</v>
      </c>
      <c r="P104" s="4" t="s">
        <v>392</v>
      </c>
      <c r="Q104" s="3" t="s">
        <v>2413</v>
      </c>
      <c r="R104" s="3" t="s">
        <v>2412</v>
      </c>
      <c r="S104" s="2" t="s">
        <v>2411</v>
      </c>
      <c r="T104" s="1" t="s">
        <v>2410</v>
      </c>
    </row>
    <row r="105" spans="1:20" ht="56.25" customHeight="1" x14ac:dyDescent="0.25">
      <c r="A105" s="11" t="s">
        <v>2409</v>
      </c>
      <c r="B105" s="10" t="e">
        <f ca="1">IMAGE("https://acnhcdn.com/latest/NpcIcon/elp12.png")</f>
        <v>#NAME?</v>
      </c>
      <c r="C105" s="10" t="e">
        <f ca="1">IMAGE("https://acnhcdn.com/drivesync/render/houses/elp12_158_Cyd.png")</f>
        <v>#NAME?</v>
      </c>
      <c r="D105" s="3" t="s">
        <v>297</v>
      </c>
      <c r="E105" s="3" t="s">
        <v>15</v>
      </c>
      <c r="F105" s="3" t="s">
        <v>64</v>
      </c>
      <c r="G105" s="8" t="s">
        <v>31</v>
      </c>
      <c r="H105" s="9" t="s">
        <v>2408</v>
      </c>
      <c r="I105" s="2" t="s">
        <v>2407</v>
      </c>
      <c r="J105" s="8" t="s">
        <v>544</v>
      </c>
      <c r="K105" s="13" t="s">
        <v>27</v>
      </c>
      <c r="L105" s="15" t="s">
        <v>59</v>
      </c>
      <c r="M105" s="5" t="s">
        <v>58</v>
      </c>
      <c r="N105" s="5" t="s">
        <v>6</v>
      </c>
      <c r="O105" s="4" t="s">
        <v>892</v>
      </c>
      <c r="P105" s="4" t="s">
        <v>533</v>
      </c>
      <c r="Q105" s="3" t="s">
        <v>2406</v>
      </c>
      <c r="R105" s="3" t="s">
        <v>2405</v>
      </c>
      <c r="S105" s="2" t="s">
        <v>2404</v>
      </c>
      <c r="T105" s="1" t="s">
        <v>2403</v>
      </c>
    </row>
    <row r="106" spans="1:20" ht="56.25" customHeight="1" x14ac:dyDescent="0.25">
      <c r="A106" s="11" t="s">
        <v>2402</v>
      </c>
      <c r="B106" s="10" t="e">
        <f ca="1">IMAGE("https://acnhcdn.com/latest/NpcIcon/ant00.png")</f>
        <v>#NAME?</v>
      </c>
      <c r="C106" s="10" t="e">
        <f ca="1">IMAGE("https://acnhcdn.com/drivesync/render/houses/ant00_12_Cyrano.png")</f>
        <v>#NAME?</v>
      </c>
      <c r="D106" s="3" t="s">
        <v>600</v>
      </c>
      <c r="E106" s="3" t="s">
        <v>15</v>
      </c>
      <c r="F106" s="3" t="s">
        <v>64</v>
      </c>
      <c r="G106" s="8" t="s">
        <v>63</v>
      </c>
      <c r="H106" s="18" t="s">
        <v>2401</v>
      </c>
      <c r="I106" s="2" t="s">
        <v>2400</v>
      </c>
      <c r="J106" s="8" t="s">
        <v>140</v>
      </c>
      <c r="K106" s="13" t="s">
        <v>27</v>
      </c>
      <c r="L106" s="15" t="s">
        <v>59</v>
      </c>
      <c r="M106" s="5" t="s">
        <v>6</v>
      </c>
      <c r="N106" s="5" t="s">
        <v>382</v>
      </c>
      <c r="O106" s="4" t="s">
        <v>596</v>
      </c>
      <c r="P106" s="4" t="s">
        <v>1736</v>
      </c>
      <c r="Q106" s="3" t="s">
        <v>2399</v>
      </c>
      <c r="R106" s="3" t="s">
        <v>2398</v>
      </c>
      <c r="S106" s="2" t="s">
        <v>2397</v>
      </c>
      <c r="T106" s="1" t="s">
        <v>2396</v>
      </c>
    </row>
    <row r="107" spans="1:20" ht="56.25" customHeight="1" x14ac:dyDescent="0.25">
      <c r="A107" s="11" t="s">
        <v>2395</v>
      </c>
      <c r="B107" s="10" t="e">
        <f ca="1">IMAGE("https://acnhcdn.com/latest/NpcIcon/dog07.png")</f>
        <v>#NAME?</v>
      </c>
      <c r="C107" s="10" t="e">
        <f ca="1">IMAGE("https://acnhcdn.com/drivesync/render/houses/dog07_125_Daisy.png")</f>
        <v>#NAME?</v>
      </c>
      <c r="D107" s="3" t="s">
        <v>156</v>
      </c>
      <c r="E107" s="3" t="s">
        <v>48</v>
      </c>
      <c r="F107" s="3" t="s">
        <v>231</v>
      </c>
      <c r="G107" s="8" t="s">
        <v>63</v>
      </c>
      <c r="H107" s="9" t="s">
        <v>2394</v>
      </c>
      <c r="I107" s="2" t="s">
        <v>2393</v>
      </c>
      <c r="J107" s="8" t="s">
        <v>228</v>
      </c>
      <c r="K107" s="7" t="s">
        <v>9</v>
      </c>
      <c r="L107" s="6" t="s">
        <v>8</v>
      </c>
      <c r="M107" s="5" t="s">
        <v>174</v>
      </c>
      <c r="N107" s="5" t="s">
        <v>7</v>
      </c>
      <c r="O107" s="4" t="s">
        <v>1441</v>
      </c>
      <c r="P107" s="4" t="s">
        <v>105</v>
      </c>
      <c r="Q107" s="3" t="s">
        <v>2392</v>
      </c>
      <c r="R107" s="3" t="s">
        <v>2391</v>
      </c>
      <c r="S107" s="2" t="s">
        <v>2390</v>
      </c>
      <c r="T107" s="1" t="s">
        <v>2389</v>
      </c>
    </row>
    <row r="108" spans="1:20" ht="56.25" customHeight="1" x14ac:dyDescent="0.25">
      <c r="A108" s="11" t="s">
        <v>2388</v>
      </c>
      <c r="B108" s="10" t="e">
        <f ca="1">IMAGE("https://acnhcdn.com/latest/NpcIcon/duk04.png")</f>
        <v>#NAME?</v>
      </c>
      <c r="C108" s="10" t="e">
        <f ca="1">IMAGE("https://acnhcdn.com/drivesync/render/houses/duk04_137_Deena.png")</f>
        <v>#NAME?</v>
      </c>
      <c r="D108" s="3" t="s">
        <v>121</v>
      </c>
      <c r="E108" s="3" t="s">
        <v>48</v>
      </c>
      <c r="F108" s="3" t="s">
        <v>231</v>
      </c>
      <c r="G108" s="8" t="s">
        <v>63</v>
      </c>
      <c r="H108" s="9" t="s">
        <v>2387</v>
      </c>
      <c r="I108" s="2" t="s">
        <v>2386</v>
      </c>
      <c r="J108" s="8" t="s">
        <v>239</v>
      </c>
      <c r="K108" s="7" t="s">
        <v>9</v>
      </c>
      <c r="L108" s="6" t="s">
        <v>8</v>
      </c>
      <c r="M108" s="5" t="s">
        <v>174</v>
      </c>
      <c r="N108" s="5" t="s">
        <v>7</v>
      </c>
      <c r="O108" s="4" t="s">
        <v>2385</v>
      </c>
      <c r="P108" s="4" t="s">
        <v>1637</v>
      </c>
      <c r="Q108" s="3" t="s">
        <v>2384</v>
      </c>
      <c r="R108" s="3" t="s">
        <v>2383</v>
      </c>
      <c r="S108" s="2" t="s">
        <v>2382</v>
      </c>
      <c r="T108" s="1" t="s">
        <v>2381</v>
      </c>
    </row>
    <row r="109" spans="1:20" ht="56.25" customHeight="1" x14ac:dyDescent="0.25">
      <c r="A109" s="11" t="s">
        <v>2380</v>
      </c>
      <c r="B109" s="10" t="e">
        <f ca="1">IMAGE("https://acnhcdn.com/latest/NpcIcon/der04.png")</f>
        <v>#NAME?</v>
      </c>
      <c r="C109" s="10" t="e">
        <f ca="1">IMAGE("https://acnhcdn.com/drivesync/render/houses/der04_112_Deirdre.png")</f>
        <v>#NAME?</v>
      </c>
      <c r="D109" s="3" t="s">
        <v>33</v>
      </c>
      <c r="E109" s="3" t="s">
        <v>48</v>
      </c>
      <c r="F109" s="3" t="s">
        <v>253</v>
      </c>
      <c r="G109" s="8" t="s">
        <v>155</v>
      </c>
      <c r="H109" s="9" t="s">
        <v>2379</v>
      </c>
      <c r="I109" s="2" t="s">
        <v>2378</v>
      </c>
      <c r="J109" s="8" t="s">
        <v>357</v>
      </c>
      <c r="K109" s="7" t="s">
        <v>9</v>
      </c>
      <c r="L109" s="7" t="s">
        <v>9</v>
      </c>
      <c r="M109" s="5" t="s">
        <v>41</v>
      </c>
      <c r="N109" s="5" t="s">
        <v>41</v>
      </c>
      <c r="O109" s="4" t="s">
        <v>999</v>
      </c>
      <c r="P109" s="4" t="s">
        <v>998</v>
      </c>
      <c r="Q109" s="3" t="s">
        <v>2377</v>
      </c>
      <c r="R109" s="3" t="s">
        <v>2376</v>
      </c>
      <c r="S109" s="2" t="s">
        <v>2375</v>
      </c>
      <c r="T109" s="1" t="s">
        <v>2374</v>
      </c>
    </row>
    <row r="110" spans="1:20" ht="56.25" customHeight="1" x14ac:dyDescent="0.25">
      <c r="A110" s="11" t="s">
        <v>2373</v>
      </c>
      <c r="B110" s="10" t="e">
        <f ca="1">IMAGE("https://acnhcdn.com/latest/NpcIcon/crd04.png")</f>
        <v>#NAME?</v>
      </c>
      <c r="C110" s="10" t="e">
        <f ca="1">IMAGE("https://acnhcdn.com/drivesync/render/houses/crd04_105_Del.png")</f>
        <v>#NAME?</v>
      </c>
      <c r="D110" s="3" t="s">
        <v>618</v>
      </c>
      <c r="E110" s="3" t="s">
        <v>15</v>
      </c>
      <c r="F110" s="3" t="s">
        <v>64</v>
      </c>
      <c r="G110" s="8" t="s">
        <v>143</v>
      </c>
      <c r="H110" s="9" t="s">
        <v>2372</v>
      </c>
      <c r="I110" s="2" t="s">
        <v>2371</v>
      </c>
      <c r="J110" s="8" t="s">
        <v>1895</v>
      </c>
      <c r="K110" s="13" t="s">
        <v>27</v>
      </c>
      <c r="L110" s="7" t="s">
        <v>9</v>
      </c>
      <c r="M110" s="5" t="s">
        <v>7</v>
      </c>
      <c r="N110" s="5" t="s">
        <v>72</v>
      </c>
      <c r="O110" s="4" t="s">
        <v>2370</v>
      </c>
      <c r="P110" s="4" t="s">
        <v>215</v>
      </c>
      <c r="Q110" s="3" t="s">
        <v>2369</v>
      </c>
      <c r="R110" s="3" t="s">
        <v>2368</v>
      </c>
      <c r="S110" s="2" t="s">
        <v>2367</v>
      </c>
      <c r="T110" s="1" t="s">
        <v>2366</v>
      </c>
    </row>
    <row r="111" spans="1:20" ht="56.25" customHeight="1" x14ac:dyDescent="0.25">
      <c r="A111" s="11" t="s">
        <v>2365</v>
      </c>
      <c r="B111" s="10" t="e">
        <f ca="1">IMAGE("https://acnhcdn.com/latest/NpcIcon/mnk08.png")</f>
        <v>#NAME?</v>
      </c>
      <c r="C111" s="10" t="e">
        <f ca="1">IMAGE("https://acnhcdn.com/drivesync/render/houses/mnk08_249_Deli.png")</f>
        <v>#NAME?</v>
      </c>
      <c r="D111" s="3" t="s">
        <v>426</v>
      </c>
      <c r="E111" s="3" t="s">
        <v>15</v>
      </c>
      <c r="F111" s="3" t="s">
        <v>14</v>
      </c>
      <c r="G111" s="8" t="s">
        <v>13</v>
      </c>
      <c r="H111" s="9" t="s">
        <v>2364</v>
      </c>
      <c r="I111" s="2" t="s">
        <v>2363</v>
      </c>
      <c r="J111" s="8" t="s">
        <v>1317</v>
      </c>
      <c r="K111" s="12" t="s">
        <v>26</v>
      </c>
      <c r="L111" s="14" t="s">
        <v>42</v>
      </c>
      <c r="M111" s="5" t="s">
        <v>25</v>
      </c>
      <c r="N111" s="5" t="s">
        <v>336</v>
      </c>
      <c r="O111" s="4" t="s">
        <v>950</v>
      </c>
      <c r="P111" s="4" t="s">
        <v>1064</v>
      </c>
      <c r="Q111" s="3" t="s">
        <v>2362</v>
      </c>
      <c r="R111" s="3" t="s">
        <v>2361</v>
      </c>
      <c r="S111" s="2" t="s">
        <v>2360</v>
      </c>
      <c r="T111" s="1" t="s">
        <v>2359</v>
      </c>
    </row>
    <row r="112" spans="1:20" ht="56.25" customHeight="1" x14ac:dyDescent="0.25">
      <c r="A112" s="11" t="s">
        <v>2358</v>
      </c>
      <c r="B112" s="10" t="e">
        <f ca="1">IMAGE("https://acnhcdn.com/latest/NpcIcon/duk08.png")</f>
        <v>#NAME?</v>
      </c>
      <c r="C112" s="10" t="e">
        <f ca="1">IMAGE("https://acnhcdn.com/drivesync/render/houses/duk08_140_Derwin.png")</f>
        <v>#NAME?</v>
      </c>
      <c r="D112" s="3" t="s">
        <v>121</v>
      </c>
      <c r="E112" s="3" t="s">
        <v>15</v>
      </c>
      <c r="F112" s="3" t="s">
        <v>14</v>
      </c>
      <c r="G112" s="8" t="s">
        <v>155</v>
      </c>
      <c r="H112" s="9" t="s">
        <v>2357</v>
      </c>
      <c r="I112" s="2" t="s">
        <v>2356</v>
      </c>
      <c r="J112" s="8" t="s">
        <v>959</v>
      </c>
      <c r="K112" s="7" t="s">
        <v>9</v>
      </c>
      <c r="L112" s="14" t="s">
        <v>42</v>
      </c>
      <c r="M112" s="5" t="s">
        <v>6</v>
      </c>
      <c r="N112" s="5" t="s">
        <v>382</v>
      </c>
      <c r="O112" s="4" t="s">
        <v>71</v>
      </c>
      <c r="P112" s="4" t="s">
        <v>4</v>
      </c>
      <c r="Q112" s="3" t="s">
        <v>2355</v>
      </c>
      <c r="R112" s="3" t="s">
        <v>2354</v>
      </c>
      <c r="S112" s="2" t="s">
        <v>2353</v>
      </c>
      <c r="T112" s="1" t="s">
        <v>2352</v>
      </c>
    </row>
    <row r="113" spans="1:20" ht="56.25" customHeight="1" x14ac:dyDescent="0.25">
      <c r="A113" s="11" t="s">
        <v>2351</v>
      </c>
      <c r="B113" s="10" t="e">
        <f ca="1">IMAGE("https://acnhcdn.com/latest/NpcIcon/der08.png")</f>
        <v>#NAME?</v>
      </c>
      <c r="C113" s="10" t="e">
        <f ca="1">IMAGE("https://acnhcdn.com/drivesync/render/houses/der08_116_Diana.png")</f>
        <v>#NAME?</v>
      </c>
      <c r="D113" s="3" t="s">
        <v>33</v>
      </c>
      <c r="E113" s="3" t="s">
        <v>48</v>
      </c>
      <c r="F113" s="3" t="s">
        <v>47</v>
      </c>
      <c r="G113" s="8" t="s">
        <v>63</v>
      </c>
      <c r="H113" s="9" t="s">
        <v>2350</v>
      </c>
      <c r="I113" s="2" t="s">
        <v>2349</v>
      </c>
      <c r="J113" s="8" t="s">
        <v>1629</v>
      </c>
      <c r="K113" s="14" t="s">
        <v>42</v>
      </c>
      <c r="L113" s="12" t="s">
        <v>26</v>
      </c>
      <c r="M113" s="5" t="s">
        <v>25</v>
      </c>
      <c r="N113" s="5" t="s">
        <v>85</v>
      </c>
      <c r="O113" s="4" t="s">
        <v>273</v>
      </c>
      <c r="P113" s="4" t="s">
        <v>325</v>
      </c>
      <c r="Q113" s="3" t="s">
        <v>2348</v>
      </c>
      <c r="R113" s="3" t="s">
        <v>2347</v>
      </c>
      <c r="S113" s="2" t="s">
        <v>2346</v>
      </c>
      <c r="T113" s="1" t="s">
        <v>2345</v>
      </c>
    </row>
    <row r="114" spans="1:20" ht="56.25" customHeight="1" x14ac:dyDescent="0.25">
      <c r="A114" s="11" t="s">
        <v>2344</v>
      </c>
      <c r="B114" s="10" t="e">
        <f ca="1">IMAGE("https://acnhcdn.com/latest/NpcIcon/flg18.png")</f>
        <v>#NAME?</v>
      </c>
      <c r="C114" s="10" t="e">
        <f ca="1">IMAGE("https://acnhcdn.com/drivesync/render/houses/flg18_174_Diva.png")</f>
        <v>#NAME?</v>
      </c>
      <c r="D114" s="3" t="s">
        <v>132</v>
      </c>
      <c r="E114" s="3" t="s">
        <v>48</v>
      </c>
      <c r="F114" s="3" t="s">
        <v>253</v>
      </c>
      <c r="G114" s="8" t="s">
        <v>143</v>
      </c>
      <c r="H114" s="9" t="s">
        <v>2343</v>
      </c>
      <c r="I114" s="2" t="s">
        <v>2342</v>
      </c>
      <c r="J114" s="8" t="s">
        <v>586</v>
      </c>
      <c r="K114" s="12" t="s">
        <v>26</v>
      </c>
      <c r="L114" s="14" t="s">
        <v>42</v>
      </c>
      <c r="M114" s="5" t="s">
        <v>25</v>
      </c>
      <c r="N114" s="5" t="s">
        <v>97</v>
      </c>
      <c r="O114" s="4" t="s">
        <v>2341</v>
      </c>
      <c r="P114" s="4" t="s">
        <v>2340</v>
      </c>
      <c r="Q114" s="3" t="s">
        <v>2339</v>
      </c>
      <c r="R114" s="3" t="s">
        <v>2338</v>
      </c>
      <c r="S114" s="2" t="s">
        <v>2337</v>
      </c>
      <c r="T114" s="1" t="s">
        <v>2336</v>
      </c>
    </row>
    <row r="115" spans="1:20" ht="56.25" customHeight="1" x14ac:dyDescent="0.25">
      <c r="A115" s="11" t="s">
        <v>2335</v>
      </c>
      <c r="B115" s="10" t="e">
        <f ca="1">IMAGE("https://acnhcdn.com/latest/NpcIcon/elp01.png")</f>
        <v>#NAME?</v>
      </c>
      <c r="C115" s="10" t="e">
        <f ca="1">IMAGE("https://acnhcdn.com/drivesync/render/houses/elp01_149_Dizzy.png")</f>
        <v>#NAME?</v>
      </c>
      <c r="D115" s="3" t="s">
        <v>297</v>
      </c>
      <c r="E115" s="3" t="s">
        <v>15</v>
      </c>
      <c r="F115" s="3" t="s">
        <v>14</v>
      </c>
      <c r="G115" s="8" t="s">
        <v>155</v>
      </c>
      <c r="H115" s="9" t="s">
        <v>2334</v>
      </c>
      <c r="I115" s="2" t="s">
        <v>2333</v>
      </c>
      <c r="J115" s="8" t="s">
        <v>152</v>
      </c>
      <c r="K115" s="7" t="s">
        <v>9</v>
      </c>
      <c r="L115" s="7" t="s">
        <v>9</v>
      </c>
      <c r="M115" s="5" t="s">
        <v>6</v>
      </c>
      <c r="N115" s="5" t="s">
        <v>7</v>
      </c>
      <c r="O115" s="4" t="s">
        <v>151</v>
      </c>
      <c r="P115" s="4" t="s">
        <v>4</v>
      </c>
      <c r="Q115" s="3" t="s">
        <v>2332</v>
      </c>
      <c r="R115" s="3" t="s">
        <v>2331</v>
      </c>
      <c r="S115" s="2" t="s">
        <v>2330</v>
      </c>
      <c r="T115" s="1" t="s">
        <v>2329</v>
      </c>
    </row>
    <row r="116" spans="1:20" ht="56.25" customHeight="1" x14ac:dyDescent="0.25">
      <c r="A116" s="11" t="s">
        <v>2328</v>
      </c>
      <c r="B116" s="10" t="e">
        <f ca="1">IMAGE("https://acnhcdn.com/latest/NpcIcon/wol04.png")</f>
        <v>#NAME?</v>
      </c>
      <c r="C116" s="10" t="e">
        <f ca="1">IMAGE("https://acnhcdn.com/drivesync/render/houses/wol04_381_Dobie.png")</f>
        <v>#NAME?</v>
      </c>
      <c r="D116" s="3" t="s">
        <v>65</v>
      </c>
      <c r="E116" s="3" t="s">
        <v>15</v>
      </c>
      <c r="F116" s="3" t="s">
        <v>64</v>
      </c>
      <c r="G116" s="8" t="s">
        <v>13</v>
      </c>
      <c r="H116" s="9" t="s">
        <v>2327</v>
      </c>
      <c r="I116" s="2" t="s">
        <v>2326</v>
      </c>
      <c r="J116" s="8" t="s">
        <v>175</v>
      </c>
      <c r="K116" s="7" t="s">
        <v>9</v>
      </c>
      <c r="L116" s="13" t="s">
        <v>27</v>
      </c>
      <c r="M116" s="5" t="s">
        <v>336</v>
      </c>
      <c r="N116" s="5" t="s">
        <v>382</v>
      </c>
      <c r="O116" s="4" t="s">
        <v>238</v>
      </c>
      <c r="P116" s="4" t="s">
        <v>523</v>
      </c>
      <c r="Q116" s="3" t="s">
        <v>2325</v>
      </c>
      <c r="R116" s="3" t="s">
        <v>2324</v>
      </c>
      <c r="S116" s="2" t="s">
        <v>2323</v>
      </c>
      <c r="T116" s="1" t="s">
        <v>2322</v>
      </c>
    </row>
    <row r="117" spans="1:20" ht="56.25" customHeight="1" x14ac:dyDescent="0.25">
      <c r="A117" s="11" t="s">
        <v>2321</v>
      </c>
      <c r="B117" s="10" t="e">
        <f ca="1">IMAGE("https://acnhcdn.com/latest/NpcIcon/rbt10.png")</f>
        <v>#NAME?</v>
      </c>
      <c r="C117" s="10" t="e">
        <f ca="1">IMAGE("https://acnhcdn.com/drivesync/render/houses/rbt10_324_Doc.png")</f>
        <v>#NAME?</v>
      </c>
      <c r="D117" s="3" t="s">
        <v>350</v>
      </c>
      <c r="E117" s="3" t="s">
        <v>15</v>
      </c>
      <c r="F117" s="3" t="s">
        <v>14</v>
      </c>
      <c r="G117" s="8" t="s">
        <v>63</v>
      </c>
      <c r="H117" s="9" t="s">
        <v>2320</v>
      </c>
      <c r="I117" s="2" t="s">
        <v>2319</v>
      </c>
      <c r="J117" s="8" t="s">
        <v>1895</v>
      </c>
      <c r="K117" s="7" t="s">
        <v>9</v>
      </c>
      <c r="L117" s="14" t="s">
        <v>42</v>
      </c>
      <c r="M117" s="5" t="s">
        <v>24</v>
      </c>
      <c r="N117" s="5" t="s">
        <v>382</v>
      </c>
      <c r="O117" s="4" t="s">
        <v>238</v>
      </c>
      <c r="P117" s="4" t="s">
        <v>2318</v>
      </c>
      <c r="Q117" s="3" t="s">
        <v>2317</v>
      </c>
      <c r="R117" s="3" t="s">
        <v>2316</v>
      </c>
      <c r="S117" s="2" t="s">
        <v>2315</v>
      </c>
      <c r="T117" s="1" t="s">
        <v>2314</v>
      </c>
    </row>
    <row r="118" spans="1:20" ht="56.25" customHeight="1" x14ac:dyDescent="0.25">
      <c r="A118" s="11" t="s">
        <v>2313</v>
      </c>
      <c r="B118" s="10" t="e">
        <f ca="1">IMAGE("https://acnhcdn.com/latest/NpcIcon/shp15.png")</f>
        <v>#NAME?</v>
      </c>
      <c r="C118" s="10" t="e">
        <f ca="1">IMAGE("https://acnhcdn.com/drivesync/render/houses/shp15_351_Dom.png")</f>
        <v>#NAME?</v>
      </c>
      <c r="D118" s="3" t="s">
        <v>89</v>
      </c>
      <c r="E118" s="3" t="s">
        <v>15</v>
      </c>
      <c r="F118" s="3" t="s">
        <v>265</v>
      </c>
      <c r="G118" s="8" t="s">
        <v>155</v>
      </c>
      <c r="H118" s="9" t="s">
        <v>2312</v>
      </c>
      <c r="I118" s="2" t="s">
        <v>2311</v>
      </c>
      <c r="J118" s="8" t="s">
        <v>73</v>
      </c>
      <c r="K118" s="15" t="s">
        <v>59</v>
      </c>
      <c r="L118" s="6" t="s">
        <v>8</v>
      </c>
      <c r="M118" s="5" t="s">
        <v>107</v>
      </c>
      <c r="N118" s="5" t="s">
        <v>174</v>
      </c>
      <c r="O118" s="4" t="s">
        <v>71</v>
      </c>
      <c r="P118" s="4" t="s">
        <v>4</v>
      </c>
      <c r="Q118" s="3" t="s">
        <v>2310</v>
      </c>
      <c r="R118" s="3" t="s">
        <v>2309</v>
      </c>
      <c r="S118" s="2" t="s">
        <v>2308</v>
      </c>
      <c r="T118" s="1" t="s">
        <v>2307</v>
      </c>
    </row>
    <row r="119" spans="1:20" ht="56.25" customHeight="1" x14ac:dyDescent="0.25">
      <c r="A119" s="11" t="s">
        <v>2306</v>
      </c>
      <c r="B119" s="10" t="e">
        <f ca="1">IMAGE("https://acnhcdn.com/latest/NpcIcon/mus00.png")</f>
        <v>#NAME?</v>
      </c>
      <c r="C119" s="10" t="e">
        <f ca="1">IMAGE("https://acnhcdn.com/drivesync/render/houses/mus00_250_Dora.png")</f>
        <v>#NAME?</v>
      </c>
      <c r="D119" s="3" t="s">
        <v>702</v>
      </c>
      <c r="E119" s="3" t="s">
        <v>48</v>
      </c>
      <c r="F119" s="3" t="s">
        <v>231</v>
      </c>
      <c r="G119" s="8" t="s">
        <v>63</v>
      </c>
      <c r="H119" s="9" t="s">
        <v>2305</v>
      </c>
      <c r="I119" s="2" t="s">
        <v>2304</v>
      </c>
      <c r="J119" s="8" t="s">
        <v>757</v>
      </c>
      <c r="K119" s="7" t="s">
        <v>9</v>
      </c>
      <c r="L119" s="14" t="s">
        <v>42</v>
      </c>
      <c r="M119" s="5" t="s">
        <v>7</v>
      </c>
      <c r="N119" s="5" t="s">
        <v>97</v>
      </c>
      <c r="O119" s="4" t="s">
        <v>1760</v>
      </c>
      <c r="P119" s="4" t="s">
        <v>1046</v>
      </c>
      <c r="Q119" s="3" t="s">
        <v>2303</v>
      </c>
      <c r="R119" s="3" t="s">
        <v>2302</v>
      </c>
      <c r="S119" s="2" t="s">
        <v>2301</v>
      </c>
      <c r="T119" s="1" t="s">
        <v>2300</v>
      </c>
    </row>
    <row r="120" spans="1:20" ht="56.25" customHeight="1" x14ac:dyDescent="0.25">
      <c r="A120" s="11" t="s">
        <v>2299</v>
      </c>
      <c r="B120" s="10" t="e">
        <f ca="1">IMAGE("https://acnhcdn.com/latest/NpcIcon/rbt01.png")</f>
        <v>#NAME?</v>
      </c>
      <c r="C120" s="10" t="e">
        <f ca="1">IMAGE("https://acnhcdn.com/drivesync/render/houses/rbt01_315_Dotty.png")</f>
        <v>#NAME?</v>
      </c>
      <c r="D120" s="3" t="s">
        <v>350</v>
      </c>
      <c r="E120" s="3" t="s">
        <v>48</v>
      </c>
      <c r="F120" s="3" t="s">
        <v>76</v>
      </c>
      <c r="G120" s="8" t="s">
        <v>46</v>
      </c>
      <c r="H120" s="9" t="s">
        <v>2298</v>
      </c>
      <c r="I120" s="2" t="s">
        <v>2297</v>
      </c>
      <c r="J120" s="8" t="s">
        <v>476</v>
      </c>
      <c r="K120" s="7" t="s">
        <v>9</v>
      </c>
      <c r="L120" s="6" t="s">
        <v>8</v>
      </c>
      <c r="M120" s="5" t="s">
        <v>7</v>
      </c>
      <c r="N120" s="5" t="s">
        <v>58</v>
      </c>
      <c r="O120" s="4" t="s">
        <v>2296</v>
      </c>
      <c r="P120" s="4" t="s">
        <v>715</v>
      </c>
      <c r="Q120" s="3" t="s">
        <v>2295</v>
      </c>
      <c r="R120" s="3" t="s">
        <v>2294</v>
      </c>
      <c r="S120" s="2" t="s">
        <v>2293</v>
      </c>
      <c r="T120" s="1" t="s">
        <v>2292</v>
      </c>
    </row>
    <row r="121" spans="1:20" ht="56.25" customHeight="1" x14ac:dyDescent="0.25">
      <c r="A121" s="11" t="s">
        <v>2291</v>
      </c>
      <c r="B121" s="10" t="e">
        <f ca="1">IMAGE("https://acnhcdn.com/latest/NpcIcon/crd08.png")</f>
        <v>#NAME?</v>
      </c>
      <c r="C121" s="10" t="e">
        <f ca="1">IMAGE("https://acnhcdn.com/drivesync/render/houses/crd08_108_Drago.png")</f>
        <v>#NAME?</v>
      </c>
      <c r="D121" s="3" t="s">
        <v>618</v>
      </c>
      <c r="E121" s="3" t="s">
        <v>15</v>
      </c>
      <c r="F121" s="3" t="s">
        <v>14</v>
      </c>
      <c r="G121" s="8" t="s">
        <v>13</v>
      </c>
      <c r="H121" s="9" t="s">
        <v>2290</v>
      </c>
      <c r="I121" s="2" t="s">
        <v>2289</v>
      </c>
      <c r="J121" s="8" t="s">
        <v>423</v>
      </c>
      <c r="K121" s="14" t="s">
        <v>42</v>
      </c>
      <c r="L121" s="12" t="s">
        <v>26</v>
      </c>
      <c r="M121" s="5" t="s">
        <v>41</v>
      </c>
      <c r="N121" s="5" t="s">
        <v>107</v>
      </c>
      <c r="O121" s="4" t="s">
        <v>585</v>
      </c>
      <c r="P121" s="4" t="s">
        <v>584</v>
      </c>
      <c r="Q121" s="3" t="s">
        <v>2288</v>
      </c>
      <c r="R121" s="3" t="s">
        <v>2287</v>
      </c>
      <c r="S121" s="2" t="s">
        <v>2286</v>
      </c>
      <c r="T121" s="1" t="s">
        <v>2285</v>
      </c>
    </row>
    <row r="122" spans="1:20" ht="56.25" customHeight="1" x14ac:dyDescent="0.25">
      <c r="A122" s="11" t="s">
        <v>2284</v>
      </c>
      <c r="B122" s="10" t="e">
        <f ca="1">IMAGE("https://acnhcdn.com/latest/NpcIcon/duk09.png")</f>
        <v>#NAME?</v>
      </c>
      <c r="C122" s="10" t="e">
        <f ca="1">IMAGE("https://acnhcdn.com/drivesync/render/houses/duk09_141_Drake.png")</f>
        <v>#NAME?</v>
      </c>
      <c r="D122" s="3" t="s">
        <v>121</v>
      </c>
      <c r="E122" s="3" t="s">
        <v>15</v>
      </c>
      <c r="F122" s="3" t="s">
        <v>14</v>
      </c>
      <c r="G122" s="8" t="s">
        <v>155</v>
      </c>
      <c r="H122" s="9" t="s">
        <v>2283</v>
      </c>
      <c r="I122" s="2" t="s">
        <v>2282</v>
      </c>
      <c r="J122" s="8" t="s">
        <v>717</v>
      </c>
      <c r="K122" s="13" t="s">
        <v>27</v>
      </c>
      <c r="L122" s="7" t="s">
        <v>9</v>
      </c>
      <c r="M122" s="5" t="s">
        <v>336</v>
      </c>
      <c r="N122" s="5" t="s">
        <v>107</v>
      </c>
      <c r="O122" s="4" t="s">
        <v>372</v>
      </c>
      <c r="P122" s="4" t="s">
        <v>1986</v>
      </c>
      <c r="Q122" s="3" t="s">
        <v>2281</v>
      </c>
      <c r="R122" s="3" t="s">
        <v>2280</v>
      </c>
      <c r="S122" s="2" t="s">
        <v>2279</v>
      </c>
      <c r="T122" s="1" t="s">
        <v>2278</v>
      </c>
    </row>
    <row r="123" spans="1:20" ht="56.25" customHeight="1" x14ac:dyDescent="0.25">
      <c r="A123" s="11" t="s">
        <v>2277</v>
      </c>
      <c r="B123" s="10" t="e">
        <f ca="1">IMAGE("https://acnhcdn.com/latest/NpcIcon/flg04.png")</f>
        <v>#NAME?</v>
      </c>
      <c r="C123" s="10" t="e">
        <f ca="1">IMAGE("https://acnhcdn.com/drivesync/render/houses/flg04_162_Drift.png")</f>
        <v>#NAME?</v>
      </c>
      <c r="D123" s="3" t="s">
        <v>132</v>
      </c>
      <c r="E123" s="3" t="s">
        <v>15</v>
      </c>
      <c r="F123" s="3" t="s">
        <v>265</v>
      </c>
      <c r="G123" s="8" t="s">
        <v>143</v>
      </c>
      <c r="H123" s="9" t="s">
        <v>2276</v>
      </c>
      <c r="I123" s="2" t="s">
        <v>2275</v>
      </c>
      <c r="J123" s="8" t="s">
        <v>544</v>
      </c>
      <c r="K123" s="7" t="s">
        <v>9</v>
      </c>
      <c r="L123" s="15" t="s">
        <v>59</v>
      </c>
      <c r="M123" s="5" t="s">
        <v>41</v>
      </c>
      <c r="N123" s="5" t="s">
        <v>107</v>
      </c>
      <c r="O123" s="4" t="s">
        <v>767</v>
      </c>
      <c r="P123" s="4" t="s">
        <v>533</v>
      </c>
      <c r="Q123" s="3" t="s">
        <v>2274</v>
      </c>
      <c r="R123" s="3" t="s">
        <v>2273</v>
      </c>
      <c r="S123" s="2" t="s">
        <v>2272</v>
      </c>
      <c r="T123" s="1" t="s">
        <v>2271</v>
      </c>
    </row>
    <row r="124" spans="1:20" ht="56.25" customHeight="1" x14ac:dyDescent="0.25">
      <c r="A124" s="11" t="s">
        <v>2270</v>
      </c>
      <c r="B124" s="10" t="e">
        <f ca="1">IMAGE("https://acnhcdn.com/latest/NpcIcon/hrs06.png")</f>
        <v>#NAME?</v>
      </c>
      <c r="C124" s="10" t="e">
        <f ca="1">IMAGE("https://acnhcdn.com/drivesync/render/houses/hrs06_212_Ed.png")</f>
        <v>#NAME?</v>
      </c>
      <c r="D124" s="3" t="s">
        <v>77</v>
      </c>
      <c r="E124" s="3" t="s">
        <v>15</v>
      </c>
      <c r="F124" s="3" t="s">
        <v>32</v>
      </c>
      <c r="G124" s="8" t="s">
        <v>13</v>
      </c>
      <c r="H124" s="9" t="s">
        <v>2269</v>
      </c>
      <c r="I124" s="2" t="s">
        <v>2268</v>
      </c>
      <c r="J124" s="8" t="s">
        <v>867</v>
      </c>
      <c r="K124" s="12" t="s">
        <v>26</v>
      </c>
      <c r="L124" s="14" t="s">
        <v>42</v>
      </c>
      <c r="M124" s="5" t="s">
        <v>58</v>
      </c>
      <c r="N124" s="5" t="s">
        <v>24</v>
      </c>
      <c r="O124" s="4" t="s">
        <v>1457</v>
      </c>
      <c r="P124" s="4" t="s">
        <v>380</v>
      </c>
      <c r="Q124" s="3" t="s">
        <v>2267</v>
      </c>
      <c r="R124" s="3" t="s">
        <v>2266</v>
      </c>
      <c r="S124" s="2" t="s">
        <v>2265</v>
      </c>
      <c r="T124" s="1" t="s">
        <v>2264</v>
      </c>
    </row>
    <row r="125" spans="1:20" ht="56.25" customHeight="1" x14ac:dyDescent="0.25">
      <c r="A125" s="11" t="s">
        <v>2263</v>
      </c>
      <c r="B125" s="10" t="e">
        <f ca="1">IMAGE("https://acnhcdn.com/latest/NpcIcon/chn02.png")</f>
        <v>#NAME?</v>
      </c>
      <c r="C125" s="10" t="e">
        <f ca="1">IMAGE("https://acnhcdn.com/drivesync/render/houses/chn02_91_Egbert.png")</f>
        <v>#NAME?</v>
      </c>
      <c r="D125" s="3" t="s">
        <v>1026</v>
      </c>
      <c r="E125" s="3" t="s">
        <v>15</v>
      </c>
      <c r="F125" s="3" t="s">
        <v>14</v>
      </c>
      <c r="G125" s="8" t="s">
        <v>155</v>
      </c>
      <c r="H125" s="9" t="s">
        <v>2262</v>
      </c>
      <c r="I125" s="2" t="s">
        <v>2261</v>
      </c>
      <c r="J125" s="8" t="s">
        <v>2114</v>
      </c>
      <c r="K125" s="7" t="s">
        <v>9</v>
      </c>
      <c r="L125" s="7" t="s">
        <v>9</v>
      </c>
      <c r="M125" s="5" t="s">
        <v>382</v>
      </c>
      <c r="N125" s="5" t="s">
        <v>336</v>
      </c>
      <c r="O125" s="4" t="s">
        <v>372</v>
      </c>
      <c r="P125" s="4" t="s">
        <v>650</v>
      </c>
      <c r="Q125" s="3" t="s">
        <v>2260</v>
      </c>
      <c r="R125" s="3" t="s">
        <v>2259</v>
      </c>
      <c r="S125" s="2" t="s">
        <v>2258</v>
      </c>
      <c r="T125" s="1" t="s">
        <v>2257</v>
      </c>
    </row>
    <row r="126" spans="1:20" ht="56.25" customHeight="1" x14ac:dyDescent="0.25">
      <c r="A126" s="11" t="s">
        <v>2256</v>
      </c>
      <c r="B126" s="10" t="e">
        <f ca="1">IMAGE("https://acnhcdn.com/latest/NpcIcon/mnk05.png")</f>
        <v>#NAME?</v>
      </c>
      <c r="C126" s="10" t="e">
        <f ca="1">IMAGE("https://acnhcdn.com/drivesync/render/houses/mnk05_246_Elise.png")</f>
        <v>#NAME?</v>
      </c>
      <c r="D126" s="3" t="s">
        <v>426</v>
      </c>
      <c r="E126" s="3" t="s">
        <v>48</v>
      </c>
      <c r="F126" s="3" t="s">
        <v>47</v>
      </c>
      <c r="G126" s="8" t="s">
        <v>46</v>
      </c>
      <c r="H126" s="9" t="s">
        <v>2255</v>
      </c>
      <c r="I126" s="2" t="s">
        <v>2254</v>
      </c>
      <c r="J126" s="8" t="s">
        <v>357</v>
      </c>
      <c r="K126" s="14" t="s">
        <v>42</v>
      </c>
      <c r="L126" s="12" t="s">
        <v>26</v>
      </c>
      <c r="M126" s="5" t="s">
        <v>25</v>
      </c>
      <c r="N126" s="5" t="s">
        <v>107</v>
      </c>
      <c r="O126" s="4" t="s">
        <v>932</v>
      </c>
      <c r="P126" s="4" t="s">
        <v>39</v>
      </c>
      <c r="Q126" s="3" t="s">
        <v>2253</v>
      </c>
      <c r="R126" s="3" t="s">
        <v>2252</v>
      </c>
      <c r="S126" s="2" t="s">
        <v>2251</v>
      </c>
      <c r="T126" s="1" t="s">
        <v>2250</v>
      </c>
    </row>
    <row r="127" spans="1:20" ht="56.25" customHeight="1" x14ac:dyDescent="0.25">
      <c r="A127" s="11" t="s">
        <v>2249</v>
      </c>
      <c r="B127" s="10" t="e">
        <f ca="1">IMAGE("https://acnhcdn.com/latest/NpcIcon/elp07.png")</f>
        <v>#NAME?</v>
      </c>
      <c r="C127" s="10" t="e">
        <f ca="1">IMAGE("https://acnhcdn.com/drivesync/render/houses/elp07_155_Ellie.png")</f>
        <v>#NAME?</v>
      </c>
      <c r="D127" s="3" t="s">
        <v>297</v>
      </c>
      <c r="E127" s="3" t="s">
        <v>48</v>
      </c>
      <c r="F127" s="3" t="s">
        <v>231</v>
      </c>
      <c r="G127" s="8" t="s">
        <v>13</v>
      </c>
      <c r="H127" s="9" t="s">
        <v>2248</v>
      </c>
      <c r="I127" s="2" t="s">
        <v>2247</v>
      </c>
      <c r="J127" s="8" t="s">
        <v>867</v>
      </c>
      <c r="K127" s="7" t="s">
        <v>9</v>
      </c>
      <c r="L127" s="6" t="s">
        <v>8</v>
      </c>
      <c r="M127" s="5" t="s">
        <v>24</v>
      </c>
      <c r="N127" s="5" t="s">
        <v>85</v>
      </c>
      <c r="O127" s="4" t="s">
        <v>40</v>
      </c>
      <c r="P127" s="4" t="s">
        <v>2113</v>
      </c>
      <c r="Q127" s="3" t="s">
        <v>2246</v>
      </c>
      <c r="R127" s="3" t="s">
        <v>2245</v>
      </c>
      <c r="S127" s="2" t="s">
        <v>2244</v>
      </c>
      <c r="T127" s="1" t="s">
        <v>2243</v>
      </c>
    </row>
    <row r="128" spans="1:20" ht="56.25" customHeight="1" x14ac:dyDescent="0.25">
      <c r="A128" s="11" t="s">
        <v>2242</v>
      </c>
      <c r="B128" s="10" t="e">
        <f ca="1">IMAGE("https://acnhcdn.com/latest/NpcIcon/hrs03.png")</f>
        <v>#NAME?</v>
      </c>
      <c r="C128" s="10" t="e">
        <f ca="1">IMAGE("https://acnhcdn.com/drivesync/render/houses/hrs03_209_Elmer.png")</f>
        <v>#NAME?</v>
      </c>
      <c r="D128" s="3" t="s">
        <v>77</v>
      </c>
      <c r="E128" s="3" t="s">
        <v>15</v>
      </c>
      <c r="F128" s="3" t="s">
        <v>14</v>
      </c>
      <c r="G128" s="8" t="s">
        <v>155</v>
      </c>
      <c r="H128" s="9" t="s">
        <v>2241</v>
      </c>
      <c r="I128" s="2" t="s">
        <v>2240</v>
      </c>
      <c r="J128" s="8" t="s">
        <v>73</v>
      </c>
      <c r="K128" s="7" t="s">
        <v>9</v>
      </c>
      <c r="L128" s="13" t="s">
        <v>27</v>
      </c>
      <c r="M128" s="5" t="s">
        <v>7</v>
      </c>
      <c r="N128" s="5" t="s">
        <v>72</v>
      </c>
      <c r="O128" s="4" t="s">
        <v>71</v>
      </c>
      <c r="P128" s="4" t="s">
        <v>4</v>
      </c>
      <c r="Q128" s="3" t="s">
        <v>2239</v>
      </c>
      <c r="R128" s="3" t="s">
        <v>2238</v>
      </c>
      <c r="S128" s="2" t="s">
        <v>2237</v>
      </c>
      <c r="T128" s="1" t="s">
        <v>2236</v>
      </c>
    </row>
    <row r="129" spans="1:20" ht="56.25" customHeight="1" x14ac:dyDescent="0.25">
      <c r="A129" s="11" t="s">
        <v>2235</v>
      </c>
      <c r="B129" s="10" t="e">
        <f ca="1">IMAGE("https://acnhcdn.com/latest/NpcIcon/elp03.png")</f>
        <v>#NAME?</v>
      </c>
      <c r="C129" s="10" t="e">
        <f ca="1">IMAGE("https://acnhcdn.com/drivesync/render/houses/elp03_151_Eloise.png")</f>
        <v>#NAME?</v>
      </c>
      <c r="D129" s="3" t="s">
        <v>297</v>
      </c>
      <c r="E129" s="3" t="s">
        <v>48</v>
      </c>
      <c r="F129" s="3" t="s">
        <v>47</v>
      </c>
      <c r="G129" s="8" t="s">
        <v>46</v>
      </c>
      <c r="H129" s="9" t="s">
        <v>2234</v>
      </c>
      <c r="I129" s="2" t="s">
        <v>2233</v>
      </c>
      <c r="J129" s="8" t="s">
        <v>86</v>
      </c>
      <c r="K129" s="14" t="s">
        <v>42</v>
      </c>
      <c r="L129" s="7" t="s">
        <v>9</v>
      </c>
      <c r="M129" s="5" t="s">
        <v>57</v>
      </c>
      <c r="N129" s="5" t="s">
        <v>41</v>
      </c>
      <c r="O129" s="4" t="s">
        <v>412</v>
      </c>
      <c r="P129" s="4" t="s">
        <v>883</v>
      </c>
      <c r="Q129" s="3" t="s">
        <v>2232</v>
      </c>
      <c r="R129" s="3" t="s">
        <v>2231</v>
      </c>
      <c r="S129" s="2" t="s">
        <v>2230</v>
      </c>
      <c r="T129" s="1" t="s">
        <v>2229</v>
      </c>
    </row>
    <row r="130" spans="1:20" ht="56.25" customHeight="1" x14ac:dyDescent="0.25">
      <c r="A130" s="11" t="s">
        <v>2228</v>
      </c>
      <c r="B130" s="10" t="e">
        <f ca="1">IMAGE("https://acnhcdn.com/latest/NpcIcon/lon01.png")</f>
        <v>#NAME?</v>
      </c>
      <c r="C130" s="10" t="e">
        <f ca="1">IMAGE("https://acnhcdn.com/drivesync/render/houses/lon01_237_Elvis.png")</f>
        <v>#NAME?</v>
      </c>
      <c r="D130" s="3" t="s">
        <v>760</v>
      </c>
      <c r="E130" s="3" t="s">
        <v>15</v>
      </c>
      <c r="F130" s="3" t="s">
        <v>64</v>
      </c>
      <c r="G130" s="8" t="s">
        <v>63</v>
      </c>
      <c r="H130" s="9" t="s">
        <v>2227</v>
      </c>
      <c r="I130" s="2" t="s">
        <v>2226</v>
      </c>
      <c r="J130" s="8" t="s">
        <v>2129</v>
      </c>
      <c r="K130" s="12" t="s">
        <v>26</v>
      </c>
      <c r="L130" s="14" t="s">
        <v>42</v>
      </c>
      <c r="M130" s="5" t="s">
        <v>107</v>
      </c>
      <c r="N130" s="5" t="s">
        <v>58</v>
      </c>
      <c r="O130" s="4" t="s">
        <v>1668</v>
      </c>
      <c r="P130" s="4" t="s">
        <v>1667</v>
      </c>
      <c r="Q130" s="3" t="s">
        <v>2225</v>
      </c>
      <c r="R130" s="3" t="s">
        <v>2224</v>
      </c>
      <c r="S130" s="2" t="s">
        <v>2223</v>
      </c>
      <c r="T130" s="1" t="s">
        <v>2222</v>
      </c>
    </row>
    <row r="131" spans="1:20" ht="56.25" customHeight="1" x14ac:dyDescent="0.25">
      <c r="A131" s="11" t="s">
        <v>2221</v>
      </c>
      <c r="B131" s="10" t="e">
        <f ca="1">IMAGE("https://acnhcdn.com/latest/NpcIcon/der09.png")</f>
        <v>#NAME?</v>
      </c>
      <c r="C131" s="10" t="e">
        <f ca="1">IMAGE("https://acnhcdn.com/drivesync/render/houses/der09_117_Erik.png")</f>
        <v>#NAME?</v>
      </c>
      <c r="D131" s="3" t="s">
        <v>33</v>
      </c>
      <c r="E131" s="3" t="s">
        <v>15</v>
      </c>
      <c r="F131" s="3" t="s">
        <v>14</v>
      </c>
      <c r="G131" s="8" t="s">
        <v>13</v>
      </c>
      <c r="H131" s="9" t="s">
        <v>1730</v>
      </c>
      <c r="I131" s="2" t="s">
        <v>2220</v>
      </c>
      <c r="J131" s="8" t="s">
        <v>476</v>
      </c>
      <c r="K131" s="7" t="s">
        <v>9</v>
      </c>
      <c r="L131" s="7" t="s">
        <v>9</v>
      </c>
      <c r="M131" s="5" t="s">
        <v>382</v>
      </c>
      <c r="N131" s="5" t="s">
        <v>107</v>
      </c>
      <c r="O131" s="4" t="s">
        <v>1934</v>
      </c>
      <c r="P131" s="4" t="s">
        <v>1933</v>
      </c>
      <c r="Q131" s="3" t="s">
        <v>2219</v>
      </c>
      <c r="R131" s="3" t="s">
        <v>2218</v>
      </c>
      <c r="S131" s="2" t="s">
        <v>2217</v>
      </c>
      <c r="T131" s="1" t="s">
        <v>2216</v>
      </c>
    </row>
    <row r="132" spans="1:20" ht="56.25" customHeight="1" x14ac:dyDescent="0.25">
      <c r="A132" s="11" t="s">
        <v>2215</v>
      </c>
      <c r="B132" s="10" t="e">
        <f ca="1">IMAGE("https://acnhcdn.com/latest/NpcIcon/kal10.png")</f>
        <v>#NAME?</v>
      </c>
      <c r="C132" s="10" t="e">
        <f ca="1">IMAGE("https://acnhcdn.com/drivesync/render/houses/kal10_227_Eugene.png")</f>
        <v>#NAME?</v>
      </c>
      <c r="D132" s="3" t="s">
        <v>49</v>
      </c>
      <c r="E132" s="3" t="s">
        <v>15</v>
      </c>
      <c r="F132" s="3" t="s">
        <v>32</v>
      </c>
      <c r="G132" s="8" t="s">
        <v>31</v>
      </c>
      <c r="H132" s="9" t="s">
        <v>2214</v>
      </c>
      <c r="I132" s="2" t="s">
        <v>2213</v>
      </c>
      <c r="J132" s="8" t="s">
        <v>175</v>
      </c>
      <c r="K132" s="13" t="s">
        <v>27</v>
      </c>
      <c r="L132" s="12" t="s">
        <v>26</v>
      </c>
      <c r="M132" s="5" t="s">
        <v>58</v>
      </c>
      <c r="N132" s="5" t="s">
        <v>24</v>
      </c>
      <c r="O132" s="4" t="s">
        <v>900</v>
      </c>
      <c r="P132" s="4" t="s">
        <v>22</v>
      </c>
      <c r="Q132" s="3" t="s">
        <v>2212</v>
      </c>
      <c r="R132" s="3" t="s">
        <v>2211</v>
      </c>
      <c r="S132" s="2" t="s">
        <v>2210</v>
      </c>
      <c r="T132" s="1" t="s">
        <v>2209</v>
      </c>
    </row>
    <row r="133" spans="1:20" ht="56.25" customHeight="1" x14ac:dyDescent="0.25">
      <c r="A133" s="11" t="s">
        <v>2208</v>
      </c>
      <c r="B133" s="10" t="e">
        <f ca="1">IMAGE("https://acnhcdn.com/latest/NpcIcon/shp02.png")</f>
        <v>#NAME?</v>
      </c>
      <c r="C133" s="10" t="e">
        <f ca="1">IMAGE("https://acnhcdn.com/drivesync/render/houses/shp02_342_Eunice.png")</f>
        <v>#NAME?</v>
      </c>
      <c r="D133" s="3" t="s">
        <v>89</v>
      </c>
      <c r="E133" s="3" t="s">
        <v>48</v>
      </c>
      <c r="F133" s="3" t="s">
        <v>231</v>
      </c>
      <c r="G133" s="8" t="s">
        <v>46</v>
      </c>
      <c r="H133" s="9" t="s">
        <v>2207</v>
      </c>
      <c r="I133" s="2" t="s">
        <v>2206</v>
      </c>
      <c r="J133" s="8" t="s">
        <v>968</v>
      </c>
      <c r="K133" s="7" t="s">
        <v>9</v>
      </c>
      <c r="L133" s="14" t="s">
        <v>42</v>
      </c>
      <c r="M133" s="5" t="s">
        <v>382</v>
      </c>
      <c r="N133" s="5" t="s">
        <v>41</v>
      </c>
      <c r="O133" s="4" t="s">
        <v>2205</v>
      </c>
      <c r="P133" s="4" t="s">
        <v>2204</v>
      </c>
      <c r="Q133" s="3" t="s">
        <v>2203</v>
      </c>
      <c r="R133" s="3" t="s">
        <v>2202</v>
      </c>
      <c r="S133" s="2" t="s">
        <v>2201</v>
      </c>
      <c r="T133" s="1" t="s">
        <v>2200</v>
      </c>
    </row>
    <row r="134" spans="1:20" ht="56.25" customHeight="1" x14ac:dyDescent="0.25">
      <c r="A134" s="11" t="s">
        <v>2199</v>
      </c>
      <c r="B134" s="10" t="e">
        <f ca="1">IMAGE("https://acnhcdn.com/latest/NpcIcon/wol06.png")</f>
        <v>#NAME?</v>
      </c>
      <c r="C134" s="10" t="e">
        <f ca="1">IMAGE("https://acnhcdn.com/drivesync/render/houses/wol06_383_Fang.png")</f>
        <v>#NAME?</v>
      </c>
      <c r="D134" s="3" t="s">
        <v>65</v>
      </c>
      <c r="E134" s="3" t="s">
        <v>15</v>
      </c>
      <c r="F134" s="3" t="s">
        <v>64</v>
      </c>
      <c r="G134" s="8" t="s">
        <v>63</v>
      </c>
      <c r="H134" s="9" t="s">
        <v>2198</v>
      </c>
      <c r="I134" s="2" t="s">
        <v>2197</v>
      </c>
      <c r="J134" s="8" t="s">
        <v>450</v>
      </c>
      <c r="K134" s="7" t="s">
        <v>9</v>
      </c>
      <c r="L134" s="13" t="s">
        <v>27</v>
      </c>
      <c r="M134" s="5" t="s">
        <v>72</v>
      </c>
      <c r="N134" s="5" t="s">
        <v>97</v>
      </c>
      <c r="O134" s="4" t="s">
        <v>84</v>
      </c>
      <c r="P134" s="4" t="s">
        <v>303</v>
      </c>
      <c r="Q134" s="3" t="s">
        <v>2196</v>
      </c>
      <c r="R134" s="3" t="s">
        <v>2195</v>
      </c>
      <c r="S134" s="2" t="s">
        <v>2194</v>
      </c>
      <c r="T134" s="1" t="s">
        <v>2193</v>
      </c>
    </row>
    <row r="135" spans="1:20" ht="56.25" customHeight="1" x14ac:dyDescent="0.25">
      <c r="A135" s="11" t="s">
        <v>2192</v>
      </c>
      <c r="B135" s="10" t="e">
        <f ca="1">IMAGE("https://acnhcdn.com/latest/NpcIcon/der00.png")</f>
        <v>#NAME?</v>
      </c>
      <c r="C135" s="10" t="e">
        <f ca="1">IMAGE("https://acnhcdn.com/drivesync/render/houses/der00_109_Fauna.png")</f>
        <v>#NAME?</v>
      </c>
      <c r="D135" s="3" t="s">
        <v>33</v>
      </c>
      <c r="E135" s="3" t="s">
        <v>48</v>
      </c>
      <c r="F135" s="3" t="s">
        <v>231</v>
      </c>
      <c r="G135" s="8" t="s">
        <v>13</v>
      </c>
      <c r="H135" s="9" t="s">
        <v>1583</v>
      </c>
      <c r="I135" s="2" t="s">
        <v>2191</v>
      </c>
      <c r="J135" s="8" t="s">
        <v>959</v>
      </c>
      <c r="K135" s="7" t="s">
        <v>9</v>
      </c>
      <c r="L135" s="6" t="s">
        <v>8</v>
      </c>
      <c r="M135" s="5" t="s">
        <v>382</v>
      </c>
      <c r="N135" s="5" t="s">
        <v>72</v>
      </c>
      <c r="O135" s="4" t="s">
        <v>2190</v>
      </c>
      <c r="P135" s="4" t="s">
        <v>967</v>
      </c>
      <c r="Q135" s="3" t="s">
        <v>2189</v>
      </c>
      <c r="R135" s="3" t="s">
        <v>2188</v>
      </c>
      <c r="S135" s="2" t="s">
        <v>2187</v>
      </c>
      <c r="T135" s="1" t="s">
        <v>2186</v>
      </c>
    </row>
    <row r="136" spans="1:20" ht="56.25" customHeight="1" x14ac:dyDescent="0.25">
      <c r="A136" s="11" t="s">
        <v>2185</v>
      </c>
      <c r="B136" s="10" t="e">
        <f ca="1">IMAGE("https://acnhcdn.com/latest/NpcIcon/cat17.png")</f>
        <v>#NAME?</v>
      </c>
      <c r="C136" s="10" t="e">
        <f ca="1">IMAGE("https://acnhcdn.com/drivesync/render/houses/cat17_68_Felicity.png")</f>
        <v>#NAME?</v>
      </c>
      <c r="D136" s="3" t="s">
        <v>319</v>
      </c>
      <c r="E136" s="3" t="s">
        <v>48</v>
      </c>
      <c r="F136" s="3" t="s">
        <v>76</v>
      </c>
      <c r="G136" s="8" t="s">
        <v>46</v>
      </c>
      <c r="H136" s="9" t="s">
        <v>2184</v>
      </c>
      <c r="I136" s="2" t="s">
        <v>2183</v>
      </c>
      <c r="J136" s="8" t="s">
        <v>959</v>
      </c>
      <c r="K136" s="6" t="s">
        <v>8</v>
      </c>
      <c r="L136" s="6" t="s">
        <v>8</v>
      </c>
      <c r="M136" s="5" t="s">
        <v>6</v>
      </c>
      <c r="N136" s="5" t="s">
        <v>41</v>
      </c>
      <c r="O136" s="4" t="s">
        <v>71</v>
      </c>
      <c r="P136" s="4" t="s">
        <v>875</v>
      </c>
      <c r="Q136" s="3" t="s">
        <v>2182</v>
      </c>
      <c r="R136" s="3" t="s">
        <v>2181</v>
      </c>
      <c r="S136" s="2" t="s">
        <v>2180</v>
      </c>
      <c r="T136" s="1" t="s">
        <v>2179</v>
      </c>
    </row>
    <row r="137" spans="1:20" ht="56.25" customHeight="1" x14ac:dyDescent="0.25">
      <c r="A137" s="11" t="s">
        <v>2178</v>
      </c>
      <c r="B137" s="10" t="e">
        <f ca="1">IMAGE("https://acnhcdn.com/latest/NpcIcon/squ02.png")</f>
        <v>#NAME?</v>
      </c>
      <c r="C137" s="10" t="e">
        <f ca="1">IMAGE("https://acnhcdn.com/drivesync/render/houses/squ02_354_Filbert.png")</f>
        <v>#NAME?</v>
      </c>
      <c r="D137" s="3" t="s">
        <v>386</v>
      </c>
      <c r="E137" s="3" t="s">
        <v>15</v>
      </c>
      <c r="F137" s="3" t="s">
        <v>14</v>
      </c>
      <c r="G137" s="8" t="s">
        <v>13</v>
      </c>
      <c r="H137" s="9" t="s">
        <v>2177</v>
      </c>
      <c r="I137" s="2" t="s">
        <v>2176</v>
      </c>
      <c r="J137" s="8" t="s">
        <v>164</v>
      </c>
      <c r="K137" s="7" t="s">
        <v>9</v>
      </c>
      <c r="L137" s="6" t="s">
        <v>8</v>
      </c>
      <c r="M137" s="5" t="s">
        <v>7</v>
      </c>
      <c r="N137" s="5" t="s">
        <v>72</v>
      </c>
      <c r="O137" s="4" t="s">
        <v>633</v>
      </c>
      <c r="P137" s="4" t="s">
        <v>1627</v>
      </c>
      <c r="Q137" s="3" t="s">
        <v>2175</v>
      </c>
      <c r="R137" s="3" t="s">
        <v>2174</v>
      </c>
      <c r="S137" s="2" t="s">
        <v>2173</v>
      </c>
      <c r="T137" s="1" t="s">
        <v>2172</v>
      </c>
    </row>
    <row r="138" spans="1:20" ht="56.25" customHeight="1" x14ac:dyDescent="0.25">
      <c r="A138" s="11" t="s">
        <v>2171</v>
      </c>
      <c r="B138" s="10" t="e">
        <f ca="1">IMAGE("https://acnhcdn.com/latest/NpcIcon/mnk06.png")</f>
        <v>#NAME?</v>
      </c>
      <c r="C138" s="10" t="e">
        <f ca="1">IMAGE("https://acnhcdn.com/drivesync/render/houses/mnk06_247_Flip.png")</f>
        <v>#NAME?</v>
      </c>
      <c r="D138" s="3" t="s">
        <v>426</v>
      </c>
      <c r="E138" s="3" t="s">
        <v>15</v>
      </c>
      <c r="F138" s="3" t="s">
        <v>265</v>
      </c>
      <c r="G138" s="8" t="s">
        <v>31</v>
      </c>
      <c r="H138" s="9" t="s">
        <v>2170</v>
      </c>
      <c r="I138" s="2" t="s">
        <v>2169</v>
      </c>
      <c r="J138" s="8" t="s">
        <v>1738</v>
      </c>
      <c r="K138" s="15" t="s">
        <v>59</v>
      </c>
      <c r="L138" s="7" t="s">
        <v>9</v>
      </c>
      <c r="M138" s="5" t="s">
        <v>7</v>
      </c>
      <c r="N138" s="5" t="s">
        <v>6</v>
      </c>
      <c r="O138" s="4" t="s">
        <v>467</v>
      </c>
      <c r="P138" s="4" t="s">
        <v>2168</v>
      </c>
      <c r="Q138" s="3" t="s">
        <v>2167</v>
      </c>
      <c r="R138" s="3" t="s">
        <v>2166</v>
      </c>
      <c r="S138" s="2" t="s">
        <v>2165</v>
      </c>
      <c r="T138" s="1" t="s">
        <v>2164</v>
      </c>
    </row>
    <row r="139" spans="1:20" ht="56.25" customHeight="1" x14ac:dyDescent="0.25">
      <c r="A139" s="11" t="s">
        <v>2163</v>
      </c>
      <c r="B139" s="10" t="e">
        <f ca="1">IMAGE("https://acnhcdn.com/latest/NpcIcon/pgn13.png")</f>
        <v>#NAME?</v>
      </c>
      <c r="C139" s="10" t="e">
        <f ca="1">IMAGE("https://acnhcdn.com/drivesync/render/houses/pgn13_298_Flo.png")</f>
        <v>#NAME?</v>
      </c>
      <c r="D139" s="3" t="s">
        <v>167</v>
      </c>
      <c r="E139" s="3" t="s">
        <v>48</v>
      </c>
      <c r="F139" s="3" t="s">
        <v>253</v>
      </c>
      <c r="G139" s="8" t="s">
        <v>31</v>
      </c>
      <c r="H139" s="9" t="s">
        <v>2162</v>
      </c>
      <c r="I139" s="2" t="s">
        <v>2161</v>
      </c>
      <c r="J139" s="8" t="s">
        <v>108</v>
      </c>
      <c r="K139" s="13" t="s">
        <v>27</v>
      </c>
      <c r="L139" s="12" t="s">
        <v>26</v>
      </c>
      <c r="M139" s="5" t="s">
        <v>107</v>
      </c>
      <c r="N139" s="5" t="s">
        <v>25</v>
      </c>
      <c r="O139" s="4" t="s">
        <v>163</v>
      </c>
      <c r="P139" s="4" t="s">
        <v>162</v>
      </c>
      <c r="Q139" s="3" t="s">
        <v>2160</v>
      </c>
      <c r="R139" s="3" t="s">
        <v>2159</v>
      </c>
      <c r="S139" s="2" t="s">
        <v>2158</v>
      </c>
      <c r="T139" s="1" t="s">
        <v>2157</v>
      </c>
    </row>
    <row r="140" spans="1:20" ht="56.25" customHeight="1" x14ac:dyDescent="0.25">
      <c r="A140" s="11" t="s">
        <v>2156</v>
      </c>
      <c r="B140" s="10" t="e">
        <f ca="1">IMAGE("https://acnhcdn.com/latest/NpcIcon/ost09.png")</f>
        <v>#NAME?</v>
      </c>
      <c r="C140" s="10" t="e">
        <f ca="1">IMAGE("https://acnhcdn.com/drivesync/render/houses/ost09_276_Flora.png")</f>
        <v>#NAME?</v>
      </c>
      <c r="D140" s="3" t="s">
        <v>547</v>
      </c>
      <c r="E140" s="3" t="s">
        <v>48</v>
      </c>
      <c r="F140" s="3" t="s">
        <v>76</v>
      </c>
      <c r="G140" s="8" t="s">
        <v>155</v>
      </c>
      <c r="H140" s="9" t="s">
        <v>2155</v>
      </c>
      <c r="I140" s="2" t="s">
        <v>2154</v>
      </c>
      <c r="J140" s="8" t="s">
        <v>776</v>
      </c>
      <c r="K140" s="6" t="s">
        <v>8</v>
      </c>
      <c r="L140" s="15" t="s">
        <v>59</v>
      </c>
      <c r="M140" s="5" t="s">
        <v>174</v>
      </c>
      <c r="N140" s="5" t="s">
        <v>85</v>
      </c>
      <c r="O140" s="4" t="s">
        <v>1278</v>
      </c>
      <c r="P140" s="4" t="s">
        <v>2153</v>
      </c>
      <c r="Q140" s="3" t="s">
        <v>2152</v>
      </c>
      <c r="R140" s="3" t="s">
        <v>2151</v>
      </c>
      <c r="S140" s="2" t="s">
        <v>2150</v>
      </c>
      <c r="T140" s="1" t="s">
        <v>2149</v>
      </c>
    </row>
    <row r="141" spans="1:20" ht="56.25" customHeight="1" x14ac:dyDescent="0.25">
      <c r="A141" s="11" t="s">
        <v>2148</v>
      </c>
      <c r="B141" s="10" t="e">
        <f ca="1">IMAGE("https://acnhcdn.com/latest/NpcIcon/ham06.png")</f>
        <v>#NAME?</v>
      </c>
      <c r="C141" s="10" t="e">
        <f ca="1">IMAGE("https://acnhcdn.com/drivesync/render/houses/ham06_198_Flurry.png")</f>
        <v>#NAME?</v>
      </c>
      <c r="D141" s="3" t="s">
        <v>589</v>
      </c>
      <c r="E141" s="3" t="s">
        <v>48</v>
      </c>
      <c r="F141" s="3" t="s">
        <v>231</v>
      </c>
      <c r="G141" s="8" t="s">
        <v>13</v>
      </c>
      <c r="H141" s="9" t="s">
        <v>2147</v>
      </c>
      <c r="I141" s="2" t="s">
        <v>2146</v>
      </c>
      <c r="J141" s="8" t="s">
        <v>642</v>
      </c>
      <c r="K141" s="14" t="s">
        <v>42</v>
      </c>
      <c r="L141" s="6" t="s">
        <v>8</v>
      </c>
      <c r="M141" s="5" t="s">
        <v>107</v>
      </c>
      <c r="N141" s="5" t="s">
        <v>85</v>
      </c>
      <c r="O141" s="4" t="s">
        <v>2145</v>
      </c>
      <c r="P141" s="4" t="s">
        <v>83</v>
      </c>
      <c r="Q141" s="3" t="s">
        <v>2144</v>
      </c>
      <c r="R141" s="3" t="s">
        <v>2143</v>
      </c>
      <c r="S141" s="2" t="s">
        <v>2142</v>
      </c>
      <c r="T141" s="1" t="s">
        <v>2141</v>
      </c>
    </row>
    <row r="142" spans="1:20" ht="56.25" customHeight="1" x14ac:dyDescent="0.25">
      <c r="A142" s="11" t="s">
        <v>2140</v>
      </c>
      <c r="B142" s="10" t="e">
        <f ca="1">IMAGE("https://acnhcdn.com/latest/NpcIcon/rbt12.png")</f>
        <v>#NAME?</v>
      </c>
      <c r="C142" s="10" t="e">
        <f ca="1">IMAGE("https://acnhcdn.com/drivesync/render/houses/rbt12_326_Francine.png")</f>
        <v>#NAME?</v>
      </c>
      <c r="D142" s="3" t="s">
        <v>350</v>
      </c>
      <c r="E142" s="3" t="s">
        <v>48</v>
      </c>
      <c r="F142" s="3" t="s">
        <v>47</v>
      </c>
      <c r="G142" s="8" t="s">
        <v>46</v>
      </c>
      <c r="H142" s="9" t="s">
        <v>2139</v>
      </c>
      <c r="I142" s="2" t="s">
        <v>2138</v>
      </c>
      <c r="J142" s="8" t="s">
        <v>186</v>
      </c>
      <c r="K142" s="14" t="s">
        <v>42</v>
      </c>
      <c r="L142" s="12" t="s">
        <v>26</v>
      </c>
      <c r="M142" s="5" t="s">
        <v>7</v>
      </c>
      <c r="N142" s="5" t="s">
        <v>58</v>
      </c>
      <c r="O142" s="4" t="s">
        <v>2137</v>
      </c>
      <c r="P142" s="4" t="s">
        <v>1627</v>
      </c>
      <c r="Q142" s="3" t="s">
        <v>2136</v>
      </c>
      <c r="R142" s="3" t="s">
        <v>2135</v>
      </c>
      <c r="S142" s="2" t="s">
        <v>2134</v>
      </c>
      <c r="T142" s="1" t="s">
        <v>2133</v>
      </c>
    </row>
    <row r="143" spans="1:20" ht="56.25" customHeight="1" x14ac:dyDescent="0.25">
      <c r="A143" s="11" t="s">
        <v>2132</v>
      </c>
      <c r="B143" s="10" t="e">
        <f ca="1">IMAGE("https://acnhcdn.com/latest/NpcIcon/pbr06.png")</f>
        <v>#NAME?</v>
      </c>
      <c r="C143" s="10" t="e">
        <f ca="1">IMAGE("https://acnhcdn.com/drivesync/render/houses/pbr06_283_Frank.png")</f>
        <v>#NAME?</v>
      </c>
      <c r="D143" s="3" t="s">
        <v>517</v>
      </c>
      <c r="E143" s="3" t="s">
        <v>15</v>
      </c>
      <c r="F143" s="3" t="s">
        <v>64</v>
      </c>
      <c r="G143" s="8" t="s">
        <v>63</v>
      </c>
      <c r="H143" s="9" t="s">
        <v>2131</v>
      </c>
      <c r="I143" s="2" t="s">
        <v>2130</v>
      </c>
      <c r="J143" s="8" t="s">
        <v>2129</v>
      </c>
      <c r="K143" s="12" t="s">
        <v>26</v>
      </c>
      <c r="L143" s="13" t="s">
        <v>27</v>
      </c>
      <c r="M143" s="5" t="s">
        <v>336</v>
      </c>
      <c r="N143" s="5" t="s">
        <v>6</v>
      </c>
      <c r="O143" s="4" t="s">
        <v>767</v>
      </c>
      <c r="P143" s="4" t="s">
        <v>502</v>
      </c>
      <c r="Q143" s="3" t="s">
        <v>2128</v>
      </c>
      <c r="R143" s="3" t="s">
        <v>2127</v>
      </c>
      <c r="S143" s="2" t="s">
        <v>2126</v>
      </c>
      <c r="T143" s="1" t="s">
        <v>2125</v>
      </c>
    </row>
    <row r="144" spans="1:20" ht="56.25" customHeight="1" x14ac:dyDescent="0.25">
      <c r="A144" s="11" t="s">
        <v>2124</v>
      </c>
      <c r="B144" s="10" t="e">
        <f ca="1">IMAGE("https://acnhcdn.com/latest/NpcIcon/duk07.png")</f>
        <v>#NAME?</v>
      </c>
      <c r="C144" s="10" t="e">
        <f ca="1">IMAGE("https://acnhcdn.com/drivesync/render/houses/duk07_2_Freckles.png")</f>
        <v>#NAME?</v>
      </c>
      <c r="D144" s="3" t="s">
        <v>121</v>
      </c>
      <c r="E144" s="3" t="s">
        <v>48</v>
      </c>
      <c r="F144" s="3" t="s">
        <v>76</v>
      </c>
      <c r="G144" s="8" t="s">
        <v>46</v>
      </c>
      <c r="H144" s="9" t="s">
        <v>2123</v>
      </c>
      <c r="I144" s="2" t="s">
        <v>2122</v>
      </c>
      <c r="J144" s="8" t="s">
        <v>1799</v>
      </c>
      <c r="K144" s="7" t="s">
        <v>9</v>
      </c>
      <c r="L144" s="6" t="s">
        <v>8</v>
      </c>
      <c r="M144" s="5" t="s">
        <v>57</v>
      </c>
      <c r="N144" s="5" t="s">
        <v>174</v>
      </c>
      <c r="O144" s="4" t="s">
        <v>1371</v>
      </c>
      <c r="P144" s="4" t="s">
        <v>421</v>
      </c>
      <c r="Q144" s="3" t="s">
        <v>2121</v>
      </c>
      <c r="R144" s="16" t="s">
        <v>2120</v>
      </c>
      <c r="S144" s="2" t="s">
        <v>2119</v>
      </c>
      <c r="T144" s="1" t="s">
        <v>2118</v>
      </c>
    </row>
    <row r="145" spans="1:20" ht="56.25" customHeight="1" x14ac:dyDescent="0.25">
      <c r="A145" s="11" t="s">
        <v>2117</v>
      </c>
      <c r="B145" s="10" t="e">
        <f ca="1">IMAGE("https://acnhcdn.com/latest/NpcIcon/wol05.png")</f>
        <v>#NAME?</v>
      </c>
      <c r="C145" s="10" t="e">
        <f ca="1">IMAGE("https://acnhcdn.com/drivesync/render/houses/wol05_382_Freya.png")</f>
        <v>#NAME?</v>
      </c>
      <c r="D145" s="3" t="s">
        <v>65</v>
      </c>
      <c r="E145" s="3" t="s">
        <v>48</v>
      </c>
      <c r="F145" s="3" t="s">
        <v>47</v>
      </c>
      <c r="G145" s="8" t="s">
        <v>46</v>
      </c>
      <c r="H145" s="9" t="s">
        <v>2116</v>
      </c>
      <c r="I145" s="2" t="s">
        <v>2115</v>
      </c>
      <c r="J145" s="8" t="s">
        <v>2114</v>
      </c>
      <c r="K145" s="14" t="s">
        <v>42</v>
      </c>
      <c r="L145" s="13" t="s">
        <v>27</v>
      </c>
      <c r="M145" s="5" t="s">
        <v>57</v>
      </c>
      <c r="N145" s="5" t="s">
        <v>7</v>
      </c>
      <c r="O145" s="4" t="s">
        <v>1401</v>
      </c>
      <c r="P145" s="4" t="s">
        <v>2113</v>
      </c>
      <c r="Q145" s="3" t="s">
        <v>2112</v>
      </c>
      <c r="R145" s="3" t="s">
        <v>2111</v>
      </c>
      <c r="S145" s="2" t="s">
        <v>2110</v>
      </c>
      <c r="T145" s="1" t="s">
        <v>2109</v>
      </c>
    </row>
    <row r="146" spans="1:20" ht="56.25" customHeight="1" x14ac:dyDescent="0.25">
      <c r="A146" s="11" t="s">
        <v>2108</v>
      </c>
      <c r="B146" s="10" t="e">
        <f ca="1">IMAGE("https://acnhcdn.com/latest/NpcIcon/pgn04.png")</f>
        <v>#NAME?</v>
      </c>
      <c r="C146" s="10" t="e">
        <f ca="1">IMAGE("https://acnhcdn.com/drivesync/render/houses/pgn04_291_Friga.png")</f>
        <v>#NAME?</v>
      </c>
      <c r="D146" s="3" t="s">
        <v>167</v>
      </c>
      <c r="E146" s="3" t="s">
        <v>48</v>
      </c>
      <c r="F146" s="3" t="s">
        <v>47</v>
      </c>
      <c r="G146" s="8" t="s">
        <v>46</v>
      </c>
      <c r="H146" s="9" t="s">
        <v>2107</v>
      </c>
      <c r="I146" s="2" t="s">
        <v>2106</v>
      </c>
      <c r="J146" s="8" t="s">
        <v>1629</v>
      </c>
      <c r="K146" s="14" t="s">
        <v>42</v>
      </c>
      <c r="L146" s="12" t="s">
        <v>26</v>
      </c>
      <c r="M146" s="5" t="s">
        <v>85</v>
      </c>
      <c r="N146" s="5" t="s">
        <v>58</v>
      </c>
      <c r="O146" s="4" t="s">
        <v>227</v>
      </c>
      <c r="P146" s="4" t="s">
        <v>325</v>
      </c>
      <c r="Q146" s="3" t="s">
        <v>2105</v>
      </c>
      <c r="R146" s="3" t="s">
        <v>2104</v>
      </c>
      <c r="S146" s="2" t="s">
        <v>2103</v>
      </c>
      <c r="T146" s="1" t="s">
        <v>2102</v>
      </c>
    </row>
    <row r="147" spans="1:20" ht="56.25" customHeight="1" x14ac:dyDescent="0.25">
      <c r="A147" s="11" t="s">
        <v>2101</v>
      </c>
      <c r="B147" s="10" t="e">
        <f ca="1">IMAGE("https://acnhcdn.com/latest/NpcIcon/shp11.png")</f>
        <v>#NAME?</v>
      </c>
      <c r="C147" s="10" t="e">
        <f ca="1">IMAGE("https://acnhcdn.com/drivesync/render/houses/shp11_348_Frita.png")</f>
        <v>#NAME?</v>
      </c>
      <c r="D147" s="3" t="s">
        <v>89</v>
      </c>
      <c r="E147" s="3" t="s">
        <v>48</v>
      </c>
      <c r="F147" s="3" t="s">
        <v>253</v>
      </c>
      <c r="G147" s="8" t="s">
        <v>31</v>
      </c>
      <c r="H147" s="9" t="s">
        <v>2100</v>
      </c>
      <c r="I147" s="2" t="s">
        <v>2099</v>
      </c>
      <c r="J147" s="8" t="s">
        <v>485</v>
      </c>
      <c r="K147" s="15" t="s">
        <v>59</v>
      </c>
      <c r="L147" s="6" t="s">
        <v>8</v>
      </c>
      <c r="M147" s="5" t="s">
        <v>6</v>
      </c>
      <c r="N147" s="5" t="s">
        <v>107</v>
      </c>
      <c r="O147" s="4" t="s">
        <v>2098</v>
      </c>
      <c r="P147" s="4" t="s">
        <v>1214</v>
      </c>
      <c r="Q147" s="3" t="s">
        <v>2097</v>
      </c>
      <c r="R147" s="3" t="s">
        <v>2096</v>
      </c>
      <c r="S147" s="2" t="s">
        <v>2095</v>
      </c>
      <c r="T147" s="1" t="s">
        <v>2094</v>
      </c>
    </row>
    <row r="148" spans="1:20" ht="56.25" customHeight="1" x14ac:dyDescent="0.25">
      <c r="A148" s="11" t="s">
        <v>2093</v>
      </c>
      <c r="B148" s="10" t="e">
        <f ca="1">IMAGE("https://acnhcdn.com/latest/NpcIcon/flg02.png")</f>
        <v>#NAME?</v>
      </c>
      <c r="C148" s="10" t="e">
        <f ca="1">IMAGE("https://acnhcdn.com/drivesync/render/houses/flg02_4_Frobert.png")</f>
        <v>#NAME?</v>
      </c>
      <c r="D148" s="3" t="s">
        <v>132</v>
      </c>
      <c r="E148" s="3" t="s">
        <v>15</v>
      </c>
      <c r="F148" s="3" t="s">
        <v>265</v>
      </c>
      <c r="G148" s="8" t="s">
        <v>143</v>
      </c>
      <c r="H148" s="9" t="s">
        <v>2092</v>
      </c>
      <c r="I148" s="2" t="s">
        <v>2091</v>
      </c>
      <c r="J148" s="8" t="s">
        <v>347</v>
      </c>
      <c r="K148" s="15" t="s">
        <v>59</v>
      </c>
      <c r="L148" s="7" t="s">
        <v>9</v>
      </c>
      <c r="M148" s="5" t="s">
        <v>7</v>
      </c>
      <c r="N148" s="5" t="s">
        <v>174</v>
      </c>
      <c r="O148" s="4" t="s">
        <v>716</v>
      </c>
      <c r="P148" s="4" t="s">
        <v>784</v>
      </c>
      <c r="Q148" s="3" t="s">
        <v>2090</v>
      </c>
      <c r="R148" s="3" t="s">
        <v>2089</v>
      </c>
      <c r="S148" s="2" t="s">
        <v>2088</v>
      </c>
      <c r="T148" s="1" t="s">
        <v>2087</v>
      </c>
    </row>
    <row r="149" spans="1:20" ht="56.25" customHeight="1" x14ac:dyDescent="0.25">
      <c r="A149" s="11" t="s">
        <v>2086</v>
      </c>
      <c r="B149" s="10" t="e">
        <f ca="1">IMAGE("https://acnhcdn.com/latest/NpcIcon/der06.png")</f>
        <v>#NAME?</v>
      </c>
      <c r="C149" s="10" t="e">
        <f ca="1">IMAGE("https://acnhcdn.com/drivesync/render/houses/der06_114_Fuchsia.png")</f>
        <v>#NAME?</v>
      </c>
      <c r="D149" s="3" t="s">
        <v>33</v>
      </c>
      <c r="E149" s="3" t="s">
        <v>48</v>
      </c>
      <c r="F149" s="3" t="s">
        <v>253</v>
      </c>
      <c r="G149" s="8" t="s">
        <v>31</v>
      </c>
      <c r="H149" s="9" t="s">
        <v>2085</v>
      </c>
      <c r="I149" s="2" t="s">
        <v>2084</v>
      </c>
      <c r="J149" s="8" t="s">
        <v>316</v>
      </c>
      <c r="K149" s="13" t="s">
        <v>27</v>
      </c>
      <c r="L149" s="13" t="s">
        <v>27</v>
      </c>
      <c r="M149" s="5" t="s">
        <v>85</v>
      </c>
      <c r="N149" s="5" t="s">
        <v>85</v>
      </c>
      <c r="O149" s="4" t="s">
        <v>2083</v>
      </c>
      <c r="P149" s="4" t="s">
        <v>883</v>
      </c>
      <c r="Q149" s="3" t="s">
        <v>2082</v>
      </c>
      <c r="R149" s="3" t="s">
        <v>2081</v>
      </c>
      <c r="S149" s="2" t="s">
        <v>2080</v>
      </c>
      <c r="T149" s="1" t="s">
        <v>2079</v>
      </c>
    </row>
    <row r="150" spans="1:20" ht="56.25" customHeight="1" x14ac:dyDescent="0.25">
      <c r="A150" s="11" t="s">
        <v>2078</v>
      </c>
      <c r="B150" s="10" t="e">
        <f ca="1">IMAGE("https://acnhcdn.com/latest/NpcIcon/rbt05.png")</f>
        <v>#NAME?</v>
      </c>
      <c r="C150" s="10" t="e">
        <f ca="1">IMAGE("https://acnhcdn.com/drivesync/render/houses/rbt05_319_Gabi.png")</f>
        <v>#NAME?</v>
      </c>
      <c r="D150" s="3" t="s">
        <v>350</v>
      </c>
      <c r="E150" s="3" t="s">
        <v>48</v>
      </c>
      <c r="F150" s="3" t="s">
        <v>76</v>
      </c>
      <c r="G150" s="8" t="s">
        <v>46</v>
      </c>
      <c r="H150" s="9" t="s">
        <v>2077</v>
      </c>
      <c r="I150" s="2" t="s">
        <v>2076</v>
      </c>
      <c r="J150" s="8" t="s">
        <v>305</v>
      </c>
      <c r="K150" s="6" t="s">
        <v>8</v>
      </c>
      <c r="L150" s="12" t="s">
        <v>26</v>
      </c>
      <c r="M150" s="5" t="s">
        <v>336</v>
      </c>
      <c r="N150" s="5" t="s">
        <v>107</v>
      </c>
      <c r="O150" s="4" t="s">
        <v>1014</v>
      </c>
      <c r="P150" s="4" t="s">
        <v>1425</v>
      </c>
      <c r="Q150" s="3" t="s">
        <v>2075</v>
      </c>
      <c r="R150" s="3" t="s">
        <v>2074</v>
      </c>
      <c r="S150" s="2" t="s">
        <v>2073</v>
      </c>
      <c r="T150" s="1" t="s">
        <v>2072</v>
      </c>
    </row>
    <row r="151" spans="1:20" ht="56.25" customHeight="1" x14ac:dyDescent="0.25">
      <c r="A151" s="11" t="s">
        <v>2071</v>
      </c>
      <c r="B151" s="10" t="e">
        <f ca="1">IMAGE("https://acnhcdn.com/latest/NpcIcon/pig13.png")</f>
        <v>#NAME?</v>
      </c>
      <c r="C151" s="10" t="e">
        <f ca="1">IMAGE("https://acnhcdn.com/drivesync/render/houses/pig13_309_Gala.png")</f>
        <v>#NAME?</v>
      </c>
      <c r="D151" s="3" t="s">
        <v>308</v>
      </c>
      <c r="E151" s="3" t="s">
        <v>48</v>
      </c>
      <c r="F151" s="3" t="s">
        <v>231</v>
      </c>
      <c r="G151" s="8" t="s">
        <v>63</v>
      </c>
      <c r="H151" s="9" t="s">
        <v>2070</v>
      </c>
      <c r="I151" s="2" t="s">
        <v>2069</v>
      </c>
      <c r="J151" s="8" t="s">
        <v>2024</v>
      </c>
      <c r="K151" s="6" t="s">
        <v>8</v>
      </c>
      <c r="L151" s="14" t="s">
        <v>42</v>
      </c>
      <c r="M151" s="5" t="s">
        <v>85</v>
      </c>
      <c r="N151" s="5" t="s">
        <v>72</v>
      </c>
      <c r="O151" s="4" t="s">
        <v>1676</v>
      </c>
      <c r="P151" s="4" t="s">
        <v>2068</v>
      </c>
      <c r="Q151" s="3" t="s">
        <v>2067</v>
      </c>
      <c r="R151" s="3" t="s">
        <v>2066</v>
      </c>
      <c r="S151" s="2" t="s">
        <v>2065</v>
      </c>
      <c r="T151" s="1" t="s">
        <v>2064</v>
      </c>
    </row>
    <row r="152" spans="1:20" ht="56.25" customHeight="1" x14ac:dyDescent="0.25">
      <c r="A152" s="11" t="s">
        <v>2063</v>
      </c>
      <c r="B152" s="10" t="e">
        <f ca="1">IMAGE("https://acnhcdn.com/latest/NpcIcon/rbt04.png")</f>
        <v>#NAME?</v>
      </c>
      <c r="C152" s="10" t="e">
        <f ca="1">IMAGE("https://acnhcdn.com/drivesync/render/houses/rbt04_318_Gaston.png")</f>
        <v>#NAME?</v>
      </c>
      <c r="D152" s="3" t="s">
        <v>350</v>
      </c>
      <c r="E152" s="3" t="s">
        <v>15</v>
      </c>
      <c r="F152" s="3" t="s">
        <v>64</v>
      </c>
      <c r="G152" s="8" t="s">
        <v>63</v>
      </c>
      <c r="H152" s="9" t="s">
        <v>2062</v>
      </c>
      <c r="I152" s="2" t="s">
        <v>2061</v>
      </c>
      <c r="J152" s="8" t="s">
        <v>1845</v>
      </c>
      <c r="K152" s="7" t="s">
        <v>9</v>
      </c>
      <c r="L152" s="12" t="s">
        <v>26</v>
      </c>
      <c r="M152" s="5" t="s">
        <v>336</v>
      </c>
      <c r="N152" s="5" t="s">
        <v>41</v>
      </c>
      <c r="O152" s="4" t="s">
        <v>1566</v>
      </c>
      <c r="P152" s="4" t="s">
        <v>173</v>
      </c>
      <c r="Q152" s="3" t="s">
        <v>2060</v>
      </c>
      <c r="R152" s="3" t="s">
        <v>2059</v>
      </c>
      <c r="S152" s="2" t="s">
        <v>2058</v>
      </c>
      <c r="T152" s="1" t="s">
        <v>2057</v>
      </c>
    </row>
    <row r="153" spans="1:20" ht="56.25" customHeight="1" x14ac:dyDescent="0.25">
      <c r="A153" s="11" t="s">
        <v>2056</v>
      </c>
      <c r="B153" s="10" t="e">
        <f ca="1">IMAGE("https://acnhcdn.com/latest/NpcIcon/crd07.png")</f>
        <v>#NAME?</v>
      </c>
      <c r="C153" s="10" t="e">
        <f ca="1">IMAGE("https://acnhcdn.com/drivesync/render/houses/crd07_107_Gayle.png")</f>
        <v>#NAME?</v>
      </c>
      <c r="D153" s="3" t="s">
        <v>618</v>
      </c>
      <c r="E153" s="3" t="s">
        <v>48</v>
      </c>
      <c r="F153" s="3" t="s">
        <v>231</v>
      </c>
      <c r="G153" s="8" t="s">
        <v>13</v>
      </c>
      <c r="H153" s="9" t="s">
        <v>2055</v>
      </c>
      <c r="I153" s="2" t="s">
        <v>2054</v>
      </c>
      <c r="J153" s="8" t="s">
        <v>274</v>
      </c>
      <c r="K153" s="6" t="s">
        <v>8</v>
      </c>
      <c r="L153" s="6" t="s">
        <v>8</v>
      </c>
      <c r="M153" s="5" t="s">
        <v>85</v>
      </c>
      <c r="N153" s="5" t="s">
        <v>72</v>
      </c>
      <c r="O153" s="4" t="s">
        <v>1489</v>
      </c>
      <c r="P153" s="4" t="s">
        <v>715</v>
      </c>
      <c r="Q153" s="3" t="s">
        <v>2053</v>
      </c>
      <c r="R153" s="3" t="s">
        <v>2052</v>
      </c>
      <c r="S153" s="2" t="s">
        <v>2051</v>
      </c>
      <c r="T153" s="1" t="s">
        <v>2050</v>
      </c>
    </row>
    <row r="154" spans="1:20" ht="56.25" customHeight="1" x14ac:dyDescent="0.25">
      <c r="A154" s="11" t="s">
        <v>2049</v>
      </c>
      <c r="B154" s="10" t="e">
        <f ca="1">IMAGE("https://acnhcdn.com/latest/NpcIcon/rbt08.png")</f>
        <v>#NAME?</v>
      </c>
      <c r="C154" s="10" t="e">
        <f ca="1">IMAGE("https://acnhcdn.com/drivesync/render/houses/rbt08_322_Genji.png")</f>
        <v>#NAME?</v>
      </c>
      <c r="D154" s="3" t="s">
        <v>350</v>
      </c>
      <c r="E154" s="3" t="s">
        <v>15</v>
      </c>
      <c r="F154" s="3" t="s">
        <v>265</v>
      </c>
      <c r="G154" s="8" t="s">
        <v>143</v>
      </c>
      <c r="H154" s="9" t="s">
        <v>2048</v>
      </c>
      <c r="I154" s="16" t="s">
        <v>2047</v>
      </c>
      <c r="J154" s="8" t="s">
        <v>607</v>
      </c>
      <c r="K154" s="14" t="s">
        <v>42</v>
      </c>
      <c r="L154" s="7" t="s">
        <v>9</v>
      </c>
      <c r="M154" s="5" t="s">
        <v>57</v>
      </c>
      <c r="N154" s="5" t="s">
        <v>25</v>
      </c>
      <c r="O154" s="4" t="s">
        <v>2046</v>
      </c>
      <c r="P154" s="4" t="s">
        <v>138</v>
      </c>
      <c r="Q154" s="3" t="s">
        <v>2045</v>
      </c>
      <c r="R154" s="3" t="s">
        <v>2044</v>
      </c>
      <c r="S154" s="2" t="s">
        <v>2043</v>
      </c>
      <c r="T154" s="1" t="s">
        <v>2042</v>
      </c>
    </row>
    <row r="155" spans="1:20" ht="56.25" customHeight="1" x14ac:dyDescent="0.25">
      <c r="A155" s="11" t="s">
        <v>2041</v>
      </c>
      <c r="B155" s="10" t="e">
        <f ca="1">IMAGE("https://acnhcdn.com/latest/NpcIcon/flg16.png")</f>
        <v>#NAME?</v>
      </c>
      <c r="C155" s="10" t="e">
        <f ca="1">IMAGE("https://acnhcdn.com/drivesync/render/houses/flg16_172_Gigi.png")</f>
        <v>#NAME?</v>
      </c>
      <c r="D155" s="3" t="s">
        <v>132</v>
      </c>
      <c r="E155" s="3" t="s">
        <v>48</v>
      </c>
      <c r="F155" s="3" t="s">
        <v>47</v>
      </c>
      <c r="G155" s="8" t="s">
        <v>46</v>
      </c>
      <c r="H155" s="9" t="s">
        <v>2040</v>
      </c>
      <c r="I155" s="2" t="s">
        <v>2039</v>
      </c>
      <c r="J155" s="8" t="s">
        <v>28</v>
      </c>
      <c r="K155" s="12" t="s">
        <v>26</v>
      </c>
      <c r="L155" s="14" t="s">
        <v>42</v>
      </c>
      <c r="M155" s="5" t="s">
        <v>58</v>
      </c>
      <c r="N155" s="5" t="s">
        <v>72</v>
      </c>
      <c r="O155" s="4" t="s">
        <v>1238</v>
      </c>
      <c r="P155" s="4" t="s">
        <v>1331</v>
      </c>
      <c r="Q155" s="3" t="s">
        <v>2038</v>
      </c>
      <c r="R155" s="3" t="s">
        <v>2037</v>
      </c>
      <c r="S155" s="2" t="s">
        <v>2036</v>
      </c>
      <c r="T155" s="1" t="s">
        <v>2035</v>
      </c>
    </row>
    <row r="156" spans="1:20" ht="56.25" customHeight="1" x14ac:dyDescent="0.25">
      <c r="A156" s="11" t="s">
        <v>2034</v>
      </c>
      <c r="B156" s="10" t="e">
        <f ca="1">IMAGE("https://acnhcdn.com/latest/NpcIcon/ost01.png")</f>
        <v>#NAME?</v>
      </c>
      <c r="C156" s="10" t="e">
        <f ca="1">IMAGE("https://acnhcdn.com/drivesync/render/houses/ost01_269_Gladys.png")</f>
        <v>#NAME?</v>
      </c>
      <c r="D156" s="3" t="s">
        <v>547</v>
      </c>
      <c r="E156" s="3" t="s">
        <v>48</v>
      </c>
      <c r="F156" s="3" t="s">
        <v>231</v>
      </c>
      <c r="G156" s="8" t="s">
        <v>63</v>
      </c>
      <c r="H156" s="9" t="s">
        <v>2033</v>
      </c>
      <c r="I156" s="2" t="s">
        <v>2032</v>
      </c>
      <c r="J156" s="8" t="s">
        <v>597</v>
      </c>
      <c r="K156" s="14" t="s">
        <v>42</v>
      </c>
      <c r="L156" s="6" t="s">
        <v>8</v>
      </c>
      <c r="M156" s="5" t="s">
        <v>57</v>
      </c>
      <c r="N156" s="5" t="s">
        <v>85</v>
      </c>
      <c r="O156" s="4" t="s">
        <v>596</v>
      </c>
      <c r="P156" s="4" t="s">
        <v>1736</v>
      </c>
      <c r="Q156" s="3" t="s">
        <v>2031</v>
      </c>
      <c r="R156" s="3" t="s">
        <v>2030</v>
      </c>
      <c r="S156" s="2" t="s">
        <v>2029</v>
      </c>
      <c r="T156" s="1" t="s">
        <v>2028</v>
      </c>
    </row>
    <row r="157" spans="1:20" ht="56.25" customHeight="1" x14ac:dyDescent="0.25">
      <c r="A157" s="11" t="s">
        <v>2027</v>
      </c>
      <c r="B157" s="10" t="e">
        <f ca="1">IMAGE("https://acnhcdn.com/latest/NpcIcon/duk15.png")</f>
        <v>#NAME?</v>
      </c>
      <c r="C157" s="10" t="e">
        <f ca="1">IMAGE("https://acnhcdn.com/drivesync/render/houses/duk15_145_Gloria.png")</f>
        <v>#NAME?</v>
      </c>
      <c r="D157" s="3" t="s">
        <v>121</v>
      </c>
      <c r="E157" s="3" t="s">
        <v>48</v>
      </c>
      <c r="F157" s="3" t="s">
        <v>47</v>
      </c>
      <c r="G157" s="8" t="s">
        <v>46</v>
      </c>
      <c r="H157" s="9" t="s">
        <v>2026</v>
      </c>
      <c r="I157" s="2" t="s">
        <v>2025</v>
      </c>
      <c r="J157" s="8" t="s">
        <v>2024</v>
      </c>
      <c r="K157" s="12" t="s">
        <v>26</v>
      </c>
      <c r="L157" s="14" t="s">
        <v>42</v>
      </c>
      <c r="M157" s="5" t="s">
        <v>58</v>
      </c>
      <c r="N157" s="5" t="s">
        <v>24</v>
      </c>
      <c r="O157" s="4" t="s">
        <v>249</v>
      </c>
      <c r="P157" s="4" t="s">
        <v>484</v>
      </c>
      <c r="Q157" s="3" t="s">
        <v>2023</v>
      </c>
      <c r="R157" s="3" t="s">
        <v>2022</v>
      </c>
      <c r="S157" s="2" t="s">
        <v>2021</v>
      </c>
      <c r="T157" s="1" t="s">
        <v>2020</v>
      </c>
    </row>
    <row r="158" spans="1:20" ht="56.25" customHeight="1" x14ac:dyDescent="0.25">
      <c r="A158" s="11" t="s">
        <v>2019</v>
      </c>
      <c r="B158" s="10" t="e">
        <f ca="1">IMAGE("https://acnhcdn.com/latest/NpcIcon/dog00.png")</f>
        <v>#NAME?</v>
      </c>
      <c r="C158" s="10" t="e">
        <f ca="1">IMAGE("https://acnhcdn.com/drivesync/render/houses/dog00_118_Goldie.png")</f>
        <v>#NAME?</v>
      </c>
      <c r="D158" s="3" t="s">
        <v>156</v>
      </c>
      <c r="E158" s="3" t="s">
        <v>48</v>
      </c>
      <c r="F158" s="3" t="s">
        <v>231</v>
      </c>
      <c r="G158" s="8" t="s">
        <v>13</v>
      </c>
      <c r="H158" s="9" t="s">
        <v>2018</v>
      </c>
      <c r="I158" s="2" t="s">
        <v>2017</v>
      </c>
      <c r="J158" s="8" t="s">
        <v>357</v>
      </c>
      <c r="K158" s="7" t="s">
        <v>9</v>
      </c>
      <c r="L158" s="6" t="s">
        <v>8</v>
      </c>
      <c r="M158" s="5" t="s">
        <v>6</v>
      </c>
      <c r="N158" s="5" t="s">
        <v>41</v>
      </c>
      <c r="O158" s="4" t="s">
        <v>1589</v>
      </c>
      <c r="P158" s="4" t="s">
        <v>237</v>
      </c>
      <c r="Q158" s="3" t="s">
        <v>2016</v>
      </c>
      <c r="R158" s="3" t="s">
        <v>2015</v>
      </c>
      <c r="S158" s="2" t="s">
        <v>2014</v>
      </c>
      <c r="T158" s="1" t="s">
        <v>2013</v>
      </c>
    </row>
    <row r="159" spans="1:20" ht="56.25" customHeight="1" x14ac:dyDescent="0.25">
      <c r="A159" s="11" t="s">
        <v>2012</v>
      </c>
      <c r="B159" s="10" t="e">
        <f ca="1">IMAGE("https://acnhcdn.com/latest/NpcIcon/kal04.png")</f>
        <v>#NAME?</v>
      </c>
      <c r="C159" s="10" t="e">
        <f ca="1">IMAGE("https://acnhcdn.com/drivesync/render/houses/kal04_223_Gonzo.png")</f>
        <v>#NAME?</v>
      </c>
      <c r="D159" s="3" t="s">
        <v>49</v>
      </c>
      <c r="E159" s="3" t="s">
        <v>15</v>
      </c>
      <c r="F159" s="3" t="s">
        <v>64</v>
      </c>
      <c r="G159" s="8" t="s">
        <v>13</v>
      </c>
      <c r="H159" s="9" t="s">
        <v>2011</v>
      </c>
      <c r="I159" s="2" t="s">
        <v>2010</v>
      </c>
      <c r="J159" s="8" t="s">
        <v>534</v>
      </c>
      <c r="K159" s="7" t="s">
        <v>9</v>
      </c>
      <c r="L159" s="13" t="s">
        <v>27</v>
      </c>
      <c r="M159" s="5" t="s">
        <v>58</v>
      </c>
      <c r="N159" s="5" t="s">
        <v>57</v>
      </c>
      <c r="O159" s="4" t="s">
        <v>372</v>
      </c>
      <c r="P159" s="4" t="s">
        <v>650</v>
      </c>
      <c r="Q159" s="3" t="s">
        <v>2009</v>
      </c>
      <c r="R159" s="3" t="s">
        <v>2008</v>
      </c>
      <c r="S159" s="2" t="s">
        <v>2007</v>
      </c>
      <c r="T159" s="1" t="s">
        <v>2006</v>
      </c>
    </row>
    <row r="160" spans="1:20" ht="56.25" customHeight="1" x14ac:dyDescent="0.25">
      <c r="A160" s="11" t="s">
        <v>2005</v>
      </c>
      <c r="B160" s="10" t="e">
        <f ca="1">IMAGE("https://acnhcdn.com/latest/NpcIcon/chn00.png")</f>
        <v>#NAME?</v>
      </c>
      <c r="C160" s="10" t="e">
        <f ca="1">IMAGE("https://acnhcdn.com/drivesync/render/houses/chn00_89_Goose.png")</f>
        <v>#NAME?</v>
      </c>
      <c r="D160" s="3" t="s">
        <v>1026</v>
      </c>
      <c r="E160" s="3" t="s">
        <v>15</v>
      </c>
      <c r="F160" s="3" t="s">
        <v>265</v>
      </c>
      <c r="G160" s="8" t="s">
        <v>143</v>
      </c>
      <c r="H160" s="9" t="s">
        <v>2004</v>
      </c>
      <c r="I160" s="2" t="s">
        <v>2003</v>
      </c>
      <c r="J160" s="8" t="s">
        <v>73</v>
      </c>
      <c r="K160" s="7" t="s">
        <v>9</v>
      </c>
      <c r="L160" s="15" t="s">
        <v>59</v>
      </c>
      <c r="M160" s="5" t="s">
        <v>7</v>
      </c>
      <c r="N160" s="5" t="s">
        <v>72</v>
      </c>
      <c r="O160" s="4" t="s">
        <v>1638</v>
      </c>
      <c r="P160" s="4" t="s">
        <v>2002</v>
      </c>
      <c r="Q160" s="3" t="s">
        <v>2001</v>
      </c>
      <c r="R160" s="3" t="s">
        <v>2000</v>
      </c>
      <c r="S160" s="2" t="s">
        <v>1999</v>
      </c>
      <c r="T160" s="1" t="s">
        <v>1998</v>
      </c>
    </row>
    <row r="161" spans="1:20" ht="56.25" customHeight="1" x14ac:dyDescent="0.25">
      <c r="A161" s="11" t="s">
        <v>1997</v>
      </c>
      <c r="B161" s="10" t="e">
        <f ca="1">IMAGE("https://acnhcdn.com/latest/NpcIcon/ham02.png")</f>
        <v>#NAME?</v>
      </c>
      <c r="C161" s="10" t="e">
        <f ca="1">IMAGE("https://acnhcdn.com/drivesync/render/houses/ham02_195_Graham.png")</f>
        <v>#NAME?</v>
      </c>
      <c r="D161" s="3" t="s">
        <v>589</v>
      </c>
      <c r="E161" s="3" t="s">
        <v>15</v>
      </c>
      <c r="F161" s="3" t="s">
        <v>32</v>
      </c>
      <c r="G161" s="8" t="s">
        <v>63</v>
      </c>
      <c r="H161" s="9" t="s">
        <v>1996</v>
      </c>
      <c r="I161" s="2" t="s">
        <v>1995</v>
      </c>
      <c r="J161" s="8" t="s">
        <v>274</v>
      </c>
      <c r="K161" s="7" t="s">
        <v>9</v>
      </c>
      <c r="L161" s="13" t="s">
        <v>27</v>
      </c>
      <c r="M161" s="5" t="s">
        <v>57</v>
      </c>
      <c r="N161" s="5" t="s">
        <v>41</v>
      </c>
      <c r="O161" s="4" t="s">
        <v>1994</v>
      </c>
      <c r="P161" s="4" t="s">
        <v>22</v>
      </c>
      <c r="Q161" s="3" t="s">
        <v>1993</v>
      </c>
      <c r="R161" s="3" t="s">
        <v>1992</v>
      </c>
      <c r="S161" s="2" t="s">
        <v>1991</v>
      </c>
      <c r="T161" s="1" t="s">
        <v>1990</v>
      </c>
    </row>
    <row r="162" spans="1:20" ht="56.25" customHeight="1" x14ac:dyDescent="0.25">
      <c r="A162" s="11" t="s">
        <v>1989</v>
      </c>
      <c r="B162" s="10" t="e">
        <f ca="1">IMAGE("https://acnhcdn.com/latest/NpcIcon/mus16.png")</f>
        <v>#NAME?</v>
      </c>
      <c r="C162" s="10" t="e">
        <f ca="1">IMAGE("https://acnhcdn.com/drivesync/render/houses/mus16_262_Greta.png")</f>
        <v>#NAME?</v>
      </c>
      <c r="D162" s="3" t="s">
        <v>702</v>
      </c>
      <c r="E162" s="3" t="s">
        <v>48</v>
      </c>
      <c r="F162" s="3" t="s">
        <v>47</v>
      </c>
      <c r="G162" s="8" t="s">
        <v>63</v>
      </c>
      <c r="H162" s="9" t="s">
        <v>1988</v>
      </c>
      <c r="I162" s="2" t="s">
        <v>1987</v>
      </c>
      <c r="J162" s="8" t="s">
        <v>1499</v>
      </c>
      <c r="K162" s="14" t="s">
        <v>42</v>
      </c>
      <c r="L162" s="7" t="s">
        <v>9</v>
      </c>
      <c r="M162" s="5" t="s">
        <v>85</v>
      </c>
      <c r="N162" s="5" t="s">
        <v>25</v>
      </c>
      <c r="O162" s="4" t="s">
        <v>1498</v>
      </c>
      <c r="P162" s="4" t="s">
        <v>1986</v>
      </c>
      <c r="Q162" s="3" t="s">
        <v>1985</v>
      </c>
      <c r="R162" s="3" t="s">
        <v>1984</v>
      </c>
      <c r="S162" s="2" t="s">
        <v>1983</v>
      </c>
      <c r="T162" s="1" t="s">
        <v>1982</v>
      </c>
    </row>
    <row r="163" spans="1:20" ht="56.25" customHeight="1" x14ac:dyDescent="0.25">
      <c r="A163" s="11" t="s">
        <v>1981</v>
      </c>
      <c r="B163" s="10" t="e">
        <f ca="1">IMAGE("https://acnhcdn.com/latest/NpcIcon/bea09.png")</f>
        <v>#NAME?</v>
      </c>
      <c r="C163" s="10" t="e">
        <f ca="1">IMAGE("https://acnhcdn.com/drivesync/render/houses/bea09_26_Grizzly.png")</f>
        <v>#NAME?</v>
      </c>
      <c r="D163" s="3" t="s">
        <v>254</v>
      </c>
      <c r="E163" s="3" t="s">
        <v>15</v>
      </c>
      <c r="F163" s="3" t="s">
        <v>64</v>
      </c>
      <c r="G163" s="8" t="s">
        <v>63</v>
      </c>
      <c r="H163" s="9" t="s">
        <v>1784</v>
      </c>
      <c r="I163" s="2" t="s">
        <v>1980</v>
      </c>
      <c r="J163" s="8" t="s">
        <v>776</v>
      </c>
      <c r="K163" s="13" t="s">
        <v>27</v>
      </c>
      <c r="L163" s="7" t="s">
        <v>9</v>
      </c>
      <c r="M163" s="5" t="s">
        <v>107</v>
      </c>
      <c r="N163" s="5" t="s">
        <v>58</v>
      </c>
      <c r="O163" s="4" t="s">
        <v>633</v>
      </c>
      <c r="P163" s="4" t="s">
        <v>632</v>
      </c>
      <c r="Q163" s="3" t="s">
        <v>1979</v>
      </c>
      <c r="R163" s="3" t="s">
        <v>1978</v>
      </c>
      <c r="S163" s="2" t="s">
        <v>1977</v>
      </c>
      <c r="T163" s="1" t="s">
        <v>1976</v>
      </c>
    </row>
    <row r="164" spans="1:20" ht="56.25" customHeight="1" x14ac:dyDescent="0.25">
      <c r="A164" s="11" t="s">
        <v>1975</v>
      </c>
      <c r="B164" s="10" t="e">
        <f ca="1">IMAGE("https://acnhcdn.com/latest/NpcIcon/bea06.png")</f>
        <v>#NAME?</v>
      </c>
      <c r="C164" s="10" t="e">
        <f ca="1">IMAGE("https://acnhcdn.com/drivesync/render/houses/bea06_23_Groucho.png")</f>
        <v>#NAME?</v>
      </c>
      <c r="D164" s="3" t="s">
        <v>254</v>
      </c>
      <c r="E164" s="3" t="s">
        <v>15</v>
      </c>
      <c r="F164" s="3" t="s">
        <v>64</v>
      </c>
      <c r="G164" s="8" t="s">
        <v>31</v>
      </c>
      <c r="H164" s="9" t="s">
        <v>1974</v>
      </c>
      <c r="I164" s="2" t="s">
        <v>1973</v>
      </c>
      <c r="J164" s="8" t="s">
        <v>544</v>
      </c>
      <c r="K164" s="13" t="s">
        <v>27</v>
      </c>
      <c r="L164" s="7" t="s">
        <v>9</v>
      </c>
      <c r="M164" s="5" t="s">
        <v>58</v>
      </c>
      <c r="N164" s="5" t="s">
        <v>24</v>
      </c>
      <c r="O164" s="4" t="s">
        <v>767</v>
      </c>
      <c r="P164" s="4" t="s">
        <v>533</v>
      </c>
      <c r="Q164" s="3" t="s">
        <v>1972</v>
      </c>
      <c r="R164" s="3" t="s">
        <v>1971</v>
      </c>
      <c r="S164" s="2" t="s">
        <v>1970</v>
      </c>
      <c r="T164" s="1" t="s">
        <v>1969</v>
      </c>
    </row>
    <row r="165" spans="1:20" ht="56.25" customHeight="1" x14ac:dyDescent="0.25">
      <c r="A165" s="11" t="s">
        <v>1968</v>
      </c>
      <c r="B165" s="10" t="e">
        <f ca="1">IMAGE("https://acnhcdn.com/latest/NpcIcon/goa04.png")</f>
        <v>#NAME?</v>
      </c>
      <c r="C165" s="10" t="e">
        <f ca="1">IMAGE("https://acnhcdn.com/drivesync/render/houses/goa04_179_Gruff.png")</f>
        <v>#NAME?</v>
      </c>
      <c r="D165" s="3" t="s">
        <v>242</v>
      </c>
      <c r="E165" s="3" t="s">
        <v>15</v>
      </c>
      <c r="F165" s="3" t="s">
        <v>64</v>
      </c>
      <c r="G165" s="8" t="s">
        <v>31</v>
      </c>
      <c r="H165" s="9" t="s">
        <v>1967</v>
      </c>
      <c r="I165" s="2" t="s">
        <v>1966</v>
      </c>
      <c r="J165" s="8" t="s">
        <v>485</v>
      </c>
      <c r="K165" s="13" t="s">
        <v>27</v>
      </c>
      <c r="L165" s="12" t="s">
        <v>26</v>
      </c>
      <c r="M165" s="5" t="s">
        <v>25</v>
      </c>
      <c r="N165" s="5" t="s">
        <v>58</v>
      </c>
      <c r="O165" s="4" t="s">
        <v>1605</v>
      </c>
      <c r="P165" s="4" t="s">
        <v>1965</v>
      </c>
      <c r="Q165" s="3" t="s">
        <v>1964</v>
      </c>
      <c r="R165" s="3" t="s">
        <v>1963</v>
      </c>
      <c r="S165" s="2" t="s">
        <v>1962</v>
      </c>
      <c r="T165" s="1" t="s">
        <v>1961</v>
      </c>
    </row>
    <row r="166" spans="1:20" ht="56.25" customHeight="1" x14ac:dyDescent="0.25">
      <c r="A166" s="11" t="s">
        <v>1960</v>
      </c>
      <c r="B166" s="10" t="e">
        <f ca="1">IMAGE("https://acnhcdn.com/latest/NpcIcon/pgn05.png")</f>
        <v>#NAME?</v>
      </c>
      <c r="C166" s="10" t="e">
        <f ca="1">IMAGE("https://acnhcdn.com/drivesync/render/houses/pgn05_292_Gwen.png")</f>
        <v>#NAME?</v>
      </c>
      <c r="D166" s="3" t="s">
        <v>167</v>
      </c>
      <c r="E166" s="3" t="s">
        <v>48</v>
      </c>
      <c r="F166" s="3" t="s">
        <v>47</v>
      </c>
      <c r="G166" s="8" t="s">
        <v>46</v>
      </c>
      <c r="H166" s="9" t="s">
        <v>1959</v>
      </c>
      <c r="I166" s="2" t="s">
        <v>1958</v>
      </c>
      <c r="J166" s="8" t="s">
        <v>476</v>
      </c>
      <c r="K166" s="12" t="s">
        <v>26</v>
      </c>
      <c r="L166" s="14" t="s">
        <v>42</v>
      </c>
      <c r="M166" s="5" t="s">
        <v>57</v>
      </c>
      <c r="N166" s="5" t="s">
        <v>72</v>
      </c>
      <c r="O166" s="4" t="s">
        <v>163</v>
      </c>
      <c r="P166" s="4" t="s">
        <v>162</v>
      </c>
      <c r="Q166" s="3" t="s">
        <v>1957</v>
      </c>
      <c r="R166" s="3" t="s">
        <v>1956</v>
      </c>
      <c r="S166" s="2" t="s">
        <v>1955</v>
      </c>
      <c r="T166" s="1" t="s">
        <v>1954</v>
      </c>
    </row>
    <row r="167" spans="1:20" ht="56.25" customHeight="1" x14ac:dyDescent="0.25">
      <c r="A167" s="11" t="s">
        <v>1953</v>
      </c>
      <c r="B167" s="10" t="e">
        <f ca="1">IMAGE("https://acnhcdn.com/latest/NpcIcon/ham00.png")</f>
        <v>#NAME?</v>
      </c>
      <c r="C167" s="10" t="e">
        <f ca="1">IMAGE("https://acnhcdn.com/drivesync/render/houses/ham00_193_Hamlet.png")</f>
        <v>#NAME?</v>
      </c>
      <c r="D167" s="3" t="s">
        <v>589</v>
      </c>
      <c r="E167" s="3" t="s">
        <v>15</v>
      </c>
      <c r="F167" s="3" t="s">
        <v>265</v>
      </c>
      <c r="G167" s="8" t="s">
        <v>155</v>
      </c>
      <c r="H167" s="9" t="s">
        <v>1952</v>
      </c>
      <c r="I167" s="2" t="s">
        <v>1951</v>
      </c>
      <c r="J167" s="8" t="s">
        <v>1950</v>
      </c>
      <c r="K167" s="7" t="s">
        <v>9</v>
      </c>
      <c r="L167" s="15" t="s">
        <v>59</v>
      </c>
      <c r="M167" s="5" t="s">
        <v>25</v>
      </c>
      <c r="N167" s="5" t="s">
        <v>7</v>
      </c>
      <c r="O167" s="4" t="s">
        <v>1659</v>
      </c>
      <c r="P167" s="4" t="s">
        <v>958</v>
      </c>
      <c r="Q167" s="3" t="s">
        <v>1949</v>
      </c>
      <c r="R167" s="3" t="s">
        <v>1948</v>
      </c>
      <c r="S167" s="2" t="s">
        <v>1947</v>
      </c>
      <c r="T167" s="1" t="s">
        <v>1946</v>
      </c>
    </row>
    <row r="168" spans="1:20" ht="56.25" customHeight="1" x14ac:dyDescent="0.25">
      <c r="A168" s="11" t="s">
        <v>1945</v>
      </c>
      <c r="B168" s="10" t="e">
        <f ca="1">IMAGE("https://acnhcdn.com/latest/NpcIcon/ham07.png")</f>
        <v>#NAME?</v>
      </c>
      <c r="C168" s="10" t="e">
        <f ca="1">IMAGE("https://acnhcdn.com/drivesync/render/houses/ham07_199_Hamphrey.png")</f>
        <v>#NAME?</v>
      </c>
      <c r="D168" s="3" t="s">
        <v>589</v>
      </c>
      <c r="E168" s="3" t="s">
        <v>15</v>
      </c>
      <c r="F168" s="3" t="s">
        <v>64</v>
      </c>
      <c r="G168" s="8" t="s">
        <v>13</v>
      </c>
      <c r="H168" s="9" t="s">
        <v>1944</v>
      </c>
      <c r="I168" s="2" t="s">
        <v>1943</v>
      </c>
      <c r="J168" s="8" t="s">
        <v>1499</v>
      </c>
      <c r="K168" s="13" t="s">
        <v>27</v>
      </c>
      <c r="L168" s="7" t="s">
        <v>9</v>
      </c>
      <c r="M168" s="5" t="s">
        <v>24</v>
      </c>
      <c r="N168" s="5" t="s">
        <v>382</v>
      </c>
      <c r="O168" s="4" t="s">
        <v>1942</v>
      </c>
      <c r="P168" s="4" t="s">
        <v>127</v>
      </c>
      <c r="Q168" s="3" t="s">
        <v>1941</v>
      </c>
      <c r="R168" s="3" t="s">
        <v>1940</v>
      </c>
      <c r="S168" s="2" t="s">
        <v>1939</v>
      </c>
      <c r="T168" s="1" t="s">
        <v>1938</v>
      </c>
    </row>
    <row r="169" spans="1:20" ht="56.25" customHeight="1" x14ac:dyDescent="0.25">
      <c r="A169" s="11" t="s">
        <v>1937</v>
      </c>
      <c r="B169" s="10" t="e">
        <f ca="1">IMAGE("https://acnhcdn.com/latest/NpcIcon/gor10.png")</f>
        <v>#NAME?</v>
      </c>
      <c r="C169" s="10" t="e">
        <f ca="1">IMAGE("https://acnhcdn.com/drivesync/render/houses/gor10_192_Hans.png")</f>
        <v>#NAME?</v>
      </c>
      <c r="D169" s="3" t="s">
        <v>199</v>
      </c>
      <c r="E169" s="3" t="s">
        <v>15</v>
      </c>
      <c r="F169" s="3" t="s">
        <v>32</v>
      </c>
      <c r="G169" s="8" t="s">
        <v>143</v>
      </c>
      <c r="H169" s="9" t="s">
        <v>1936</v>
      </c>
      <c r="I169" s="2" t="s">
        <v>1935</v>
      </c>
      <c r="J169" s="8" t="s">
        <v>1239</v>
      </c>
      <c r="K169" s="14" t="s">
        <v>42</v>
      </c>
      <c r="L169" s="12" t="s">
        <v>26</v>
      </c>
      <c r="M169" s="5" t="s">
        <v>24</v>
      </c>
      <c r="N169" s="5" t="s">
        <v>7</v>
      </c>
      <c r="O169" s="4" t="s">
        <v>1934</v>
      </c>
      <c r="P169" s="4" t="s">
        <v>1933</v>
      </c>
      <c r="Q169" s="3" t="s">
        <v>1932</v>
      </c>
      <c r="R169" s="3" t="s">
        <v>1931</v>
      </c>
      <c r="S169" s="2" t="s">
        <v>1930</v>
      </c>
      <c r="T169" s="1" t="s">
        <v>1929</v>
      </c>
    </row>
    <row r="170" spans="1:20" ht="56.25" customHeight="1" x14ac:dyDescent="0.25">
      <c r="A170" s="11" t="s">
        <v>1928</v>
      </c>
      <c r="B170" s="10" t="e">
        <f ca="1">IMAGE("https://acnhcdn.com/latest/NpcIcon/hip08.png")</f>
        <v>#NAME?</v>
      </c>
      <c r="C170" s="10" t="e">
        <f ca="1">IMAGE("https://acnhcdn.com/drivesync/render/houses/hip08_205_Harry.png")</f>
        <v>#NAME?</v>
      </c>
      <c r="D170" s="3" t="s">
        <v>820</v>
      </c>
      <c r="E170" s="3" t="s">
        <v>15</v>
      </c>
      <c r="F170" s="3" t="s">
        <v>64</v>
      </c>
      <c r="G170" s="8" t="s">
        <v>63</v>
      </c>
      <c r="H170" s="9" t="s">
        <v>1927</v>
      </c>
      <c r="I170" s="2" t="s">
        <v>1926</v>
      </c>
      <c r="J170" s="8" t="s">
        <v>1738</v>
      </c>
      <c r="K170" s="13" t="s">
        <v>27</v>
      </c>
      <c r="L170" s="7" t="s">
        <v>9</v>
      </c>
      <c r="M170" s="5" t="s">
        <v>57</v>
      </c>
      <c r="N170" s="5" t="s">
        <v>41</v>
      </c>
      <c r="O170" s="4" t="s">
        <v>1925</v>
      </c>
      <c r="P170" s="4" t="s">
        <v>1924</v>
      </c>
      <c r="Q170" s="3" t="s">
        <v>1923</v>
      </c>
      <c r="R170" s="3" t="s">
        <v>1922</v>
      </c>
      <c r="S170" s="2" t="s">
        <v>1921</v>
      </c>
      <c r="T170" s="1" t="s">
        <v>1920</v>
      </c>
    </row>
    <row r="171" spans="1:20" ht="56.25" customHeight="1" x14ac:dyDescent="0.25">
      <c r="A171" s="11" t="s">
        <v>1919</v>
      </c>
      <c r="B171" s="10" t="e">
        <f ca="1">IMAGE("https://acnhcdn.com/latest/NpcIcon/squ18.png")</f>
        <v>#NAME?</v>
      </c>
      <c r="C171" s="10" t="e">
        <f ca="1">IMAGE("https://acnhcdn.com/drivesync/render/houses/squ18_369_Hazel.png")</f>
        <v>#NAME?</v>
      </c>
      <c r="D171" s="3" t="s">
        <v>386</v>
      </c>
      <c r="E171" s="3" t="s">
        <v>48</v>
      </c>
      <c r="F171" s="3" t="s">
        <v>253</v>
      </c>
      <c r="G171" s="8" t="s">
        <v>155</v>
      </c>
      <c r="H171" s="9" t="s">
        <v>1918</v>
      </c>
      <c r="I171" s="2" t="s">
        <v>1917</v>
      </c>
      <c r="J171" s="8" t="s">
        <v>413</v>
      </c>
      <c r="K171" s="15" t="s">
        <v>59</v>
      </c>
      <c r="L171" s="6" t="s">
        <v>8</v>
      </c>
      <c r="M171" s="5" t="s">
        <v>107</v>
      </c>
      <c r="N171" s="5" t="s">
        <v>6</v>
      </c>
      <c r="O171" s="4" t="s">
        <v>1760</v>
      </c>
      <c r="P171" s="4" t="s">
        <v>650</v>
      </c>
      <c r="Q171" s="3" t="s">
        <v>1916</v>
      </c>
      <c r="R171" s="3" t="s">
        <v>1915</v>
      </c>
      <c r="S171" s="2" t="s">
        <v>1914</v>
      </c>
      <c r="T171" s="1" t="s">
        <v>1913</v>
      </c>
    </row>
    <row r="172" spans="1:20" ht="56.25" customHeight="1" x14ac:dyDescent="0.25">
      <c r="A172" s="11" t="s">
        <v>1912</v>
      </c>
      <c r="B172" s="10" t="e">
        <f ca="1">IMAGE("https://acnhcdn.com/latest/NpcIcon/flg19.png")</f>
        <v>#NAME?</v>
      </c>
      <c r="C172" s="10" t="e">
        <f ca="1">IMAGE("https://acnhcdn.com/drivesync/render/houses/flg19_175_Henry.png")</f>
        <v>#NAME?</v>
      </c>
      <c r="D172" s="3" t="s">
        <v>132</v>
      </c>
      <c r="E172" s="3" t="s">
        <v>15</v>
      </c>
      <c r="F172" s="3" t="s">
        <v>32</v>
      </c>
      <c r="G172" s="8" t="s">
        <v>31</v>
      </c>
      <c r="H172" s="9" t="s">
        <v>1911</v>
      </c>
      <c r="I172" s="2" t="s">
        <v>1910</v>
      </c>
      <c r="J172" s="8" t="s">
        <v>86</v>
      </c>
      <c r="K172" s="13" t="s">
        <v>27</v>
      </c>
      <c r="L172" s="7" t="s">
        <v>9</v>
      </c>
      <c r="M172" s="5" t="s">
        <v>97</v>
      </c>
      <c r="N172" s="5" t="s">
        <v>7</v>
      </c>
      <c r="O172" s="4" t="s">
        <v>1605</v>
      </c>
      <c r="P172" s="4" t="s">
        <v>1465</v>
      </c>
      <c r="Q172" s="3" t="s">
        <v>1909</v>
      </c>
      <c r="R172" s="3" t="s">
        <v>1908</v>
      </c>
      <c r="S172" s="2" t="s">
        <v>1907</v>
      </c>
      <c r="T172" s="1" t="s">
        <v>1906</v>
      </c>
    </row>
    <row r="173" spans="1:20" ht="56.25" customHeight="1" x14ac:dyDescent="0.25">
      <c r="A173" s="11" t="s">
        <v>1905</v>
      </c>
      <c r="B173" s="10" t="e">
        <f ca="1">IMAGE("https://acnhcdn.com/latest/NpcIcon/hip09.png")</f>
        <v>#NAME?</v>
      </c>
      <c r="C173" s="10" t="e">
        <f ca="1">IMAGE("https://acnhcdn.com/drivesync/render/houses/hip09_6_Hippeux.png")</f>
        <v>#NAME?</v>
      </c>
      <c r="D173" s="3" t="s">
        <v>820</v>
      </c>
      <c r="E173" s="3" t="s">
        <v>15</v>
      </c>
      <c r="F173" s="3" t="s">
        <v>32</v>
      </c>
      <c r="G173" s="8" t="s">
        <v>63</v>
      </c>
      <c r="H173" s="9" t="s">
        <v>1904</v>
      </c>
      <c r="I173" s="2" t="s">
        <v>1903</v>
      </c>
      <c r="J173" s="8" t="s">
        <v>1239</v>
      </c>
      <c r="K173" s="14" t="s">
        <v>42</v>
      </c>
      <c r="L173" s="12" t="s">
        <v>26</v>
      </c>
      <c r="M173" s="5" t="s">
        <v>336</v>
      </c>
      <c r="N173" s="5" t="s">
        <v>57</v>
      </c>
      <c r="O173" s="4" t="s">
        <v>84</v>
      </c>
      <c r="P173" s="4" t="s">
        <v>523</v>
      </c>
      <c r="Q173" s="3" t="s">
        <v>1902</v>
      </c>
      <c r="R173" s="3" t="s">
        <v>1901</v>
      </c>
      <c r="S173" s="2" t="s">
        <v>1900</v>
      </c>
      <c r="T173" s="1" t="s">
        <v>1899</v>
      </c>
    </row>
    <row r="174" spans="1:20" ht="56.25" customHeight="1" x14ac:dyDescent="0.25">
      <c r="A174" s="11" t="s">
        <v>1898</v>
      </c>
      <c r="B174" s="10" t="e">
        <f ca="1">IMAGE("https://acnhcdn.com/latest/NpcIcon/rbt14.png")</f>
        <v>#NAME?</v>
      </c>
      <c r="C174" s="10" t="e">
        <f ca="1">IMAGE("https://acnhcdn.com/drivesync/render/houses/rbt14_328_Hopkins.png")</f>
        <v>#NAME?</v>
      </c>
      <c r="D174" s="3" t="s">
        <v>350</v>
      </c>
      <c r="E174" s="3" t="s">
        <v>15</v>
      </c>
      <c r="F174" s="3" t="s">
        <v>14</v>
      </c>
      <c r="G174" s="8" t="s">
        <v>13</v>
      </c>
      <c r="H174" s="9" t="s">
        <v>1897</v>
      </c>
      <c r="I174" s="2" t="s">
        <v>1896</v>
      </c>
      <c r="J174" s="8" t="s">
        <v>1895</v>
      </c>
      <c r="K174" s="7" t="s">
        <v>9</v>
      </c>
      <c r="L174" s="15" t="s">
        <v>59</v>
      </c>
      <c r="M174" s="5" t="s">
        <v>7</v>
      </c>
      <c r="N174" s="5" t="s">
        <v>6</v>
      </c>
      <c r="O174" s="4" t="s">
        <v>458</v>
      </c>
      <c r="P174" s="4" t="s">
        <v>1894</v>
      </c>
      <c r="Q174" s="3" t="s">
        <v>1893</v>
      </c>
      <c r="R174" s="3" t="s">
        <v>1892</v>
      </c>
      <c r="S174" s="2" t="s">
        <v>1891</v>
      </c>
      <c r="T174" s="1" t="s">
        <v>1890</v>
      </c>
    </row>
    <row r="175" spans="1:20" ht="56.25" customHeight="1" x14ac:dyDescent="0.25">
      <c r="A175" s="11" t="s">
        <v>1889</v>
      </c>
      <c r="B175" s="10" t="e">
        <f ca="1">IMAGE("https://acnhcdn.com/latest/NpcIcon/pgn03.png")</f>
        <v>#NAME?</v>
      </c>
      <c r="C175" s="10" t="e">
        <f ca="1">IMAGE("https://acnhcdn.com/drivesync/render/houses/pgn03_290_Hopper.png")</f>
        <v>#NAME?</v>
      </c>
      <c r="D175" s="3" t="s">
        <v>167</v>
      </c>
      <c r="E175" s="3" t="s">
        <v>15</v>
      </c>
      <c r="F175" s="3" t="s">
        <v>64</v>
      </c>
      <c r="G175" s="8" t="s">
        <v>31</v>
      </c>
      <c r="H175" s="9" t="s">
        <v>1888</v>
      </c>
      <c r="I175" s="2" t="s">
        <v>1887</v>
      </c>
      <c r="J175" s="8" t="s">
        <v>1499</v>
      </c>
      <c r="K175" s="13" t="s">
        <v>27</v>
      </c>
      <c r="L175" s="7" t="s">
        <v>9</v>
      </c>
      <c r="M175" s="5" t="s">
        <v>6</v>
      </c>
      <c r="N175" s="5" t="s">
        <v>107</v>
      </c>
      <c r="O175" s="4" t="s">
        <v>836</v>
      </c>
      <c r="P175" s="4" t="s">
        <v>835</v>
      </c>
      <c r="Q175" s="3" t="s">
        <v>1886</v>
      </c>
      <c r="R175" s="3" t="s">
        <v>1885</v>
      </c>
      <c r="S175" s="2" t="s">
        <v>1884</v>
      </c>
      <c r="T175" s="1" t="s">
        <v>1883</v>
      </c>
    </row>
    <row r="176" spans="1:20" ht="56.25" customHeight="1" x14ac:dyDescent="0.25">
      <c r="A176" s="11" t="s">
        <v>1882</v>
      </c>
      <c r="B176" s="10" t="e">
        <f ca="1">IMAGE("https://acnhcdn.com/latest/NpcIcon/rhn04.png")</f>
        <v>#NAME?</v>
      </c>
      <c r="C176" s="10" t="e">
        <f ca="1">IMAGE("https://acnhcdn.com/drivesync/render/houses/rhn04_337_Hornsby.png")</f>
        <v>#NAME?</v>
      </c>
      <c r="D176" s="3" t="s">
        <v>395</v>
      </c>
      <c r="E176" s="3" t="s">
        <v>15</v>
      </c>
      <c r="F176" s="3" t="s">
        <v>14</v>
      </c>
      <c r="G176" s="8" t="s">
        <v>13</v>
      </c>
      <c r="H176" s="9" t="s">
        <v>1881</v>
      </c>
      <c r="I176" s="2" t="s">
        <v>1880</v>
      </c>
      <c r="J176" s="8" t="s">
        <v>140</v>
      </c>
      <c r="K176" s="7" t="s">
        <v>9</v>
      </c>
      <c r="L176" s="7" t="s">
        <v>9</v>
      </c>
      <c r="M176" s="5" t="s">
        <v>57</v>
      </c>
      <c r="N176" s="5" t="s">
        <v>336</v>
      </c>
      <c r="O176" s="4" t="s">
        <v>128</v>
      </c>
      <c r="P176" s="4" t="s">
        <v>127</v>
      </c>
      <c r="Q176" s="3" t="s">
        <v>1879</v>
      </c>
      <c r="R176" s="3" t="s">
        <v>1878</v>
      </c>
      <c r="S176" s="2" t="s">
        <v>1877</v>
      </c>
      <c r="T176" s="1" t="s">
        <v>1876</v>
      </c>
    </row>
    <row r="177" spans="1:20" ht="56.25" customHeight="1" x14ac:dyDescent="0.25">
      <c r="A177" s="11" t="s">
        <v>1875</v>
      </c>
      <c r="B177" s="10" t="e">
        <f ca="1">IMAGE("https://acnhcdn.com/latest/NpcIcon/flg11.png")</f>
        <v>#NAME?</v>
      </c>
      <c r="C177" s="10" t="e">
        <f ca="1">IMAGE("https://acnhcdn.com/drivesync/render/houses/flg11_168_Huck.png")</f>
        <v>#NAME?</v>
      </c>
      <c r="D177" s="3" t="s">
        <v>132</v>
      </c>
      <c r="E177" s="3" t="s">
        <v>15</v>
      </c>
      <c r="F177" s="3" t="s">
        <v>32</v>
      </c>
      <c r="G177" s="8" t="s">
        <v>143</v>
      </c>
      <c r="H177" s="9" t="s">
        <v>536</v>
      </c>
      <c r="I177" s="2" t="s">
        <v>1874</v>
      </c>
      <c r="J177" s="8" t="s">
        <v>1198</v>
      </c>
      <c r="K177" s="7" t="s">
        <v>9</v>
      </c>
      <c r="L177" s="13" t="s">
        <v>27</v>
      </c>
      <c r="M177" s="5" t="s">
        <v>57</v>
      </c>
      <c r="N177" s="5" t="s">
        <v>6</v>
      </c>
      <c r="O177" s="4" t="s">
        <v>1873</v>
      </c>
      <c r="P177" s="4" t="s">
        <v>605</v>
      </c>
      <c r="Q177" s="3" t="s">
        <v>1872</v>
      </c>
      <c r="R177" s="3" t="s">
        <v>1871</v>
      </c>
      <c r="S177" s="2" t="s">
        <v>1870</v>
      </c>
      <c r="T177" s="1" t="s">
        <v>1869</v>
      </c>
    </row>
    <row r="178" spans="1:20" ht="56.25" customHeight="1" x14ac:dyDescent="0.25">
      <c r="A178" s="11" t="s">
        <v>1868</v>
      </c>
      <c r="B178" s="10" t="e">
        <f ca="1">IMAGE("https://acnhcdn.com/latest/NpcIcon/pig03.png")</f>
        <v>#NAME?</v>
      </c>
      <c r="C178" s="10" t="e">
        <f ca="1">IMAGE("https://acnhcdn.com/drivesync/render/houses/pig03_302_Hugh.png")</f>
        <v>#NAME?</v>
      </c>
      <c r="D178" s="3" t="s">
        <v>308</v>
      </c>
      <c r="E178" s="3" t="s">
        <v>15</v>
      </c>
      <c r="F178" s="3" t="s">
        <v>14</v>
      </c>
      <c r="G178" s="8" t="s">
        <v>155</v>
      </c>
      <c r="H178" s="9" t="s">
        <v>1867</v>
      </c>
      <c r="I178" s="2" t="s">
        <v>1866</v>
      </c>
      <c r="J178" s="8" t="s">
        <v>674</v>
      </c>
      <c r="K178" s="7" t="s">
        <v>9</v>
      </c>
      <c r="L178" s="15" t="s">
        <v>59</v>
      </c>
      <c r="M178" s="5" t="s">
        <v>382</v>
      </c>
      <c r="N178" s="5" t="s">
        <v>6</v>
      </c>
      <c r="O178" s="4" t="s">
        <v>1659</v>
      </c>
      <c r="P178" s="4" t="s">
        <v>958</v>
      </c>
      <c r="Q178" s="3" t="s">
        <v>1865</v>
      </c>
      <c r="R178" s="3" t="s">
        <v>1864</v>
      </c>
      <c r="S178" s="2" t="s">
        <v>1863</v>
      </c>
      <c r="T178" s="1" t="s">
        <v>1862</v>
      </c>
    </row>
    <row r="179" spans="1:20" ht="56.25" customHeight="1" x14ac:dyDescent="0.25">
      <c r="A179" s="11" t="s">
        <v>1861</v>
      </c>
      <c r="B179" s="10" t="e">
        <f ca="1">IMAGE("https://acnhcdn.com/latest/NpcIcon/pgn11.png")</f>
        <v>#NAME?</v>
      </c>
      <c r="C179" s="10" t="e">
        <f ca="1">IMAGE("https://acnhcdn.com/drivesync/render/houses/pgn11_296_Iggly.png")</f>
        <v>#NAME?</v>
      </c>
      <c r="D179" s="3" t="s">
        <v>167</v>
      </c>
      <c r="E179" s="3" t="s">
        <v>15</v>
      </c>
      <c r="F179" s="3" t="s">
        <v>265</v>
      </c>
      <c r="G179" s="8" t="s">
        <v>143</v>
      </c>
      <c r="H179" s="9" t="s">
        <v>1860</v>
      </c>
      <c r="I179" s="2" t="s">
        <v>1859</v>
      </c>
      <c r="J179" s="8" t="s">
        <v>403</v>
      </c>
      <c r="K179" s="15" t="s">
        <v>59</v>
      </c>
      <c r="L179" s="7" t="s">
        <v>9</v>
      </c>
      <c r="M179" s="5" t="s">
        <v>107</v>
      </c>
      <c r="N179" s="5" t="s">
        <v>7</v>
      </c>
      <c r="O179" s="4" t="s">
        <v>163</v>
      </c>
      <c r="P179" s="4" t="s">
        <v>162</v>
      </c>
      <c r="Q179" s="3" t="s">
        <v>1858</v>
      </c>
      <c r="R179" s="3" t="s">
        <v>1857</v>
      </c>
      <c r="S179" s="2" t="s">
        <v>1856</v>
      </c>
      <c r="T179" s="1" t="s">
        <v>1855</v>
      </c>
    </row>
    <row r="180" spans="1:20" ht="56.25" customHeight="1" x14ac:dyDescent="0.25">
      <c r="A180" s="11" t="s">
        <v>1854</v>
      </c>
      <c r="B180" s="10" t="e">
        <f ca="1">IMAGE("https://acnhcdn.com/latest/NpcIcon/bea11.png")</f>
        <v>#NAME?</v>
      </c>
      <c r="C180" s="10" t="e">
        <f ca="1">IMAGE("https://acnhcdn.com/drivesync/render/houses/bea11_28_Ike.png")</f>
        <v>#NAME?</v>
      </c>
      <c r="D180" s="3" t="s">
        <v>254</v>
      </c>
      <c r="E180" s="3" t="s">
        <v>15</v>
      </c>
      <c r="F180" s="3" t="s">
        <v>64</v>
      </c>
      <c r="G180" s="8" t="s">
        <v>13</v>
      </c>
      <c r="H180" s="9" t="s">
        <v>1853</v>
      </c>
      <c r="I180" s="2" t="s">
        <v>1852</v>
      </c>
      <c r="J180" s="8" t="s">
        <v>316</v>
      </c>
      <c r="K180" s="13" t="s">
        <v>27</v>
      </c>
      <c r="L180" s="13" t="s">
        <v>27</v>
      </c>
      <c r="M180" s="5" t="s">
        <v>57</v>
      </c>
      <c r="N180" s="5" t="s">
        <v>7</v>
      </c>
      <c r="O180" s="4" t="s">
        <v>315</v>
      </c>
      <c r="P180" s="4" t="s">
        <v>766</v>
      </c>
      <c r="Q180" s="3" t="s">
        <v>1851</v>
      </c>
      <c r="R180" s="3" t="s">
        <v>1850</v>
      </c>
      <c r="S180" s="2" t="s">
        <v>1849</v>
      </c>
      <c r="T180" s="1" t="s">
        <v>1848</v>
      </c>
    </row>
    <row r="181" spans="1:20" ht="56.25" customHeight="1" x14ac:dyDescent="0.25">
      <c r="A181" s="17" t="s">
        <v>1847</v>
      </c>
      <c r="B181" s="10" t="e">
        <f ca="1">IMAGE("https://acnhcdn.com/latest/NpcIcon/brd11.png")</f>
        <v>#NAME?</v>
      </c>
      <c r="C181" s="10" t="e">
        <f ca="1">IMAGE("https://acnhcdn.com/drivesync/render/houses/brd11_41_Jakey.png")</f>
        <v>#NAME?</v>
      </c>
      <c r="D181" s="3" t="s">
        <v>277</v>
      </c>
      <c r="E181" s="3" t="s">
        <v>15</v>
      </c>
      <c r="F181" s="3" t="s">
        <v>14</v>
      </c>
      <c r="G181" s="8" t="s">
        <v>13</v>
      </c>
      <c r="H181" s="9" t="s">
        <v>1319</v>
      </c>
      <c r="I181" s="2" t="s">
        <v>1846</v>
      </c>
      <c r="J181" s="8" t="s">
        <v>1845</v>
      </c>
      <c r="K181" s="7" t="s">
        <v>9</v>
      </c>
      <c r="L181" s="7" t="s">
        <v>9</v>
      </c>
      <c r="M181" s="5" t="s">
        <v>57</v>
      </c>
      <c r="N181" s="5" t="s">
        <v>107</v>
      </c>
      <c r="O181" s="4" t="s">
        <v>1844</v>
      </c>
      <c r="P181" s="4" t="s">
        <v>1843</v>
      </c>
      <c r="Q181" s="3" t="s">
        <v>1842</v>
      </c>
      <c r="R181" s="3" t="s">
        <v>1841</v>
      </c>
      <c r="S181" s="2" t="s">
        <v>1840</v>
      </c>
      <c r="T181" s="1" t="s">
        <v>1839</v>
      </c>
    </row>
    <row r="182" spans="1:20" ht="56.25" customHeight="1" x14ac:dyDescent="0.25">
      <c r="A182" s="11" t="s">
        <v>1838</v>
      </c>
      <c r="B182" s="10" t="e">
        <f ca="1">IMAGE("https://acnhcdn.com/latest/NpcIcon/brd16.png")</f>
        <v>#NAME?</v>
      </c>
      <c r="C182" s="10" t="e">
        <f ca="1">IMAGE("https://acnhcdn.com/drivesync/render/houses/brd16_43_Jacques.png")</f>
        <v>#NAME?</v>
      </c>
      <c r="D182" s="3" t="s">
        <v>277</v>
      </c>
      <c r="E182" s="3" t="s">
        <v>15</v>
      </c>
      <c r="F182" s="3" t="s">
        <v>32</v>
      </c>
      <c r="G182" s="8" t="s">
        <v>31</v>
      </c>
      <c r="H182" s="9" t="s">
        <v>1837</v>
      </c>
      <c r="I182" s="2" t="s">
        <v>1836</v>
      </c>
      <c r="J182" s="8" t="s">
        <v>793</v>
      </c>
      <c r="K182" s="13" t="s">
        <v>27</v>
      </c>
      <c r="L182" s="7" t="s">
        <v>9</v>
      </c>
      <c r="M182" s="5" t="s">
        <v>57</v>
      </c>
      <c r="N182" s="5" t="s">
        <v>58</v>
      </c>
      <c r="O182" s="4" t="s">
        <v>458</v>
      </c>
      <c r="P182" s="4" t="s">
        <v>766</v>
      </c>
      <c r="Q182" s="3" t="s">
        <v>1835</v>
      </c>
      <c r="R182" s="3" t="s">
        <v>1834</v>
      </c>
      <c r="S182" s="2" t="s">
        <v>1833</v>
      </c>
      <c r="T182" s="1" t="s">
        <v>1832</v>
      </c>
    </row>
    <row r="183" spans="1:20" ht="56.25" customHeight="1" x14ac:dyDescent="0.25">
      <c r="A183" s="11" t="s">
        <v>1831</v>
      </c>
      <c r="B183" s="10" t="e">
        <f ca="1">IMAGE("https://acnhcdn.com/latest/NpcIcon/flg13.png")</f>
        <v>#NAME?</v>
      </c>
      <c r="C183" s="10" t="e">
        <f ca="1">IMAGE("https://acnhcdn.com/drivesync/render/houses/flg13_170_Jambette.png")</f>
        <v>#NAME?</v>
      </c>
      <c r="D183" s="3" t="s">
        <v>132</v>
      </c>
      <c r="E183" s="3" t="s">
        <v>48</v>
      </c>
      <c r="F183" s="3" t="s">
        <v>231</v>
      </c>
      <c r="G183" s="8" t="s">
        <v>46</v>
      </c>
      <c r="H183" s="9" t="s">
        <v>1830</v>
      </c>
      <c r="I183" s="2" t="s">
        <v>1829</v>
      </c>
      <c r="J183" s="8" t="s">
        <v>186</v>
      </c>
      <c r="K183" s="13" t="s">
        <v>27</v>
      </c>
      <c r="L183" s="13" t="s">
        <v>27</v>
      </c>
      <c r="M183" s="5" t="s">
        <v>336</v>
      </c>
      <c r="N183" s="5" t="s">
        <v>336</v>
      </c>
      <c r="O183" s="4" t="s">
        <v>884</v>
      </c>
      <c r="P183" s="4" t="s">
        <v>380</v>
      </c>
      <c r="Q183" s="3" t="s">
        <v>1828</v>
      </c>
      <c r="R183" s="3" t="s">
        <v>1827</v>
      </c>
      <c r="S183" s="2" t="s">
        <v>1826</v>
      </c>
      <c r="T183" s="1" t="s">
        <v>1825</v>
      </c>
    </row>
    <row r="184" spans="1:20" ht="56.25" customHeight="1" x14ac:dyDescent="0.25">
      <c r="A184" s="11" t="s">
        <v>1824</v>
      </c>
      <c r="B184" s="10" t="e">
        <f ca="1">IMAGE("https://acnhcdn.com/latest/NpcIcon/brd00.png")</f>
        <v>#NAME?</v>
      </c>
      <c r="C184" s="10" t="e">
        <f ca="1">IMAGE("https://acnhcdn.com/drivesync/render/houses/brd00_33_Jay.png")</f>
        <v>#NAME?</v>
      </c>
      <c r="D184" s="3" t="s">
        <v>277</v>
      </c>
      <c r="E184" s="3" t="s">
        <v>15</v>
      </c>
      <c r="F184" s="3" t="s">
        <v>265</v>
      </c>
      <c r="G184" s="8" t="s">
        <v>143</v>
      </c>
      <c r="H184" s="9" t="s">
        <v>1823</v>
      </c>
      <c r="I184" s="2" t="s">
        <v>1822</v>
      </c>
      <c r="J184" s="8" t="s">
        <v>73</v>
      </c>
      <c r="K184" s="15" t="s">
        <v>59</v>
      </c>
      <c r="L184" s="15" t="s">
        <v>59</v>
      </c>
      <c r="M184" s="5" t="s">
        <v>7</v>
      </c>
      <c r="N184" s="5" t="s">
        <v>97</v>
      </c>
      <c r="O184" s="4" t="s">
        <v>1821</v>
      </c>
      <c r="P184" s="4" t="s">
        <v>380</v>
      </c>
      <c r="Q184" s="3" t="s">
        <v>1820</v>
      </c>
      <c r="R184" s="3" t="s">
        <v>1819</v>
      </c>
      <c r="S184" s="2" t="s">
        <v>1818</v>
      </c>
      <c r="T184" s="1" t="s">
        <v>1817</v>
      </c>
    </row>
    <row r="185" spans="1:20" ht="56.25" customHeight="1" x14ac:dyDescent="0.25">
      <c r="A185" s="11" t="s">
        <v>1816</v>
      </c>
      <c r="B185" s="10" t="e">
        <f ca="1">IMAGE("https://acnhcdn.com/latest/NpcIcon/flg07.png")</f>
        <v>#NAME?</v>
      </c>
      <c r="C185" s="10" t="e">
        <f ca="1">IMAGE("https://acnhcdn.com/drivesync/render/houses/flg07_165_Jeremiah.png")</f>
        <v>#NAME?</v>
      </c>
      <c r="D185" s="3" t="s">
        <v>132</v>
      </c>
      <c r="E185" s="3" t="s">
        <v>15</v>
      </c>
      <c r="F185" s="3" t="s">
        <v>14</v>
      </c>
      <c r="G185" s="8" t="s">
        <v>155</v>
      </c>
      <c r="H185" s="9" t="s">
        <v>1815</v>
      </c>
      <c r="I185" s="2" t="s">
        <v>1814</v>
      </c>
      <c r="J185" s="8" t="s">
        <v>642</v>
      </c>
      <c r="K185" s="7" t="s">
        <v>9</v>
      </c>
      <c r="L185" s="7" t="s">
        <v>9</v>
      </c>
      <c r="M185" s="5" t="s">
        <v>41</v>
      </c>
      <c r="N185" s="5" t="s">
        <v>6</v>
      </c>
      <c r="O185" s="4" t="s">
        <v>1659</v>
      </c>
      <c r="P185" s="4" t="s">
        <v>1627</v>
      </c>
      <c r="Q185" s="3" t="s">
        <v>1813</v>
      </c>
      <c r="R185" s="3" t="s">
        <v>1812</v>
      </c>
      <c r="S185" s="2" t="s">
        <v>1811</v>
      </c>
      <c r="T185" s="1" t="s">
        <v>1810</v>
      </c>
    </row>
    <row r="186" spans="1:20" ht="56.25" customHeight="1" x14ac:dyDescent="0.25">
      <c r="A186" s="11" t="s">
        <v>1809</v>
      </c>
      <c r="B186" s="10" t="e">
        <f ca="1">IMAGE("https://acnhcdn.com/latest/NpcIcon/brd04.png")</f>
        <v>#NAME?</v>
      </c>
      <c r="C186" s="10" t="e">
        <f ca="1">IMAGE("https://acnhcdn.com/drivesync/render/houses/brd04_37_Jitters.png")</f>
        <v>#NAME?</v>
      </c>
      <c r="D186" s="3" t="s">
        <v>277</v>
      </c>
      <c r="E186" s="3" t="s">
        <v>15</v>
      </c>
      <c r="F186" s="3" t="s">
        <v>265</v>
      </c>
      <c r="G186" s="8" t="s">
        <v>143</v>
      </c>
      <c r="H186" s="9" t="s">
        <v>1808</v>
      </c>
      <c r="I186" s="2" t="s">
        <v>1807</v>
      </c>
      <c r="J186" s="8" t="s">
        <v>207</v>
      </c>
      <c r="K186" s="15" t="s">
        <v>59</v>
      </c>
      <c r="L186" s="15" t="s">
        <v>59</v>
      </c>
      <c r="M186" s="5" t="s">
        <v>6</v>
      </c>
      <c r="N186" s="5" t="s">
        <v>41</v>
      </c>
      <c r="O186" s="4" t="s">
        <v>206</v>
      </c>
      <c r="P186" s="4" t="s">
        <v>4</v>
      </c>
      <c r="Q186" s="3" t="s">
        <v>1806</v>
      </c>
      <c r="R186" s="3" t="s">
        <v>1805</v>
      </c>
      <c r="S186" s="2" t="s">
        <v>1804</v>
      </c>
      <c r="T186" s="1" t="s">
        <v>1803</v>
      </c>
    </row>
    <row r="187" spans="1:20" ht="56.25" customHeight="1" x14ac:dyDescent="0.25">
      <c r="A187" s="11" t="s">
        <v>1802</v>
      </c>
      <c r="B187" s="10" t="e">
        <f ca="1">IMAGE("https://acnhcdn.com/latest/NpcIcon/duk01.png")</f>
        <v>#NAME?</v>
      </c>
      <c r="C187" s="10" t="e">
        <f ca="1">IMAGE("https://acnhcdn.com/drivesync/render/houses/duk01_134_Joey.png")</f>
        <v>#NAME?</v>
      </c>
      <c r="D187" s="3" t="s">
        <v>121</v>
      </c>
      <c r="E187" s="3" t="s">
        <v>15</v>
      </c>
      <c r="F187" s="3" t="s">
        <v>14</v>
      </c>
      <c r="G187" s="8" t="s">
        <v>155</v>
      </c>
      <c r="H187" s="9" t="s">
        <v>1801</v>
      </c>
      <c r="I187" s="2" t="s">
        <v>1800</v>
      </c>
      <c r="J187" s="8" t="s">
        <v>1799</v>
      </c>
      <c r="K187" s="7" t="s">
        <v>9</v>
      </c>
      <c r="L187" s="7" t="s">
        <v>9</v>
      </c>
      <c r="M187" s="5" t="s">
        <v>57</v>
      </c>
      <c r="N187" s="5" t="s">
        <v>7</v>
      </c>
      <c r="O187" s="4" t="s">
        <v>1022</v>
      </c>
      <c r="P187" s="4" t="s">
        <v>1798</v>
      </c>
      <c r="Q187" s="3" t="s">
        <v>1797</v>
      </c>
      <c r="R187" s="3" t="s">
        <v>1796</v>
      </c>
      <c r="S187" s="2" t="s">
        <v>1795</v>
      </c>
      <c r="T187" s="1" t="s">
        <v>1794</v>
      </c>
    </row>
    <row r="188" spans="1:20" ht="56.25" customHeight="1" x14ac:dyDescent="0.25">
      <c r="A188" s="11" t="s">
        <v>1793</v>
      </c>
      <c r="B188" s="10" t="e">
        <f ca="1">IMAGE("https://acnhcdn.com/latest/NpcIcon/cbr19.png")</f>
        <v>#NAME?</v>
      </c>
      <c r="C188" s="10" t="e">
        <f ca="1">IMAGE("https://acnhcdn.com/drivesync/render/houses/cbr19_88_Judy.png")</f>
        <v>#NAME?</v>
      </c>
      <c r="D188" s="3" t="s">
        <v>178</v>
      </c>
      <c r="E188" s="3" t="s">
        <v>48</v>
      </c>
      <c r="F188" s="3" t="s">
        <v>47</v>
      </c>
      <c r="G188" s="8" t="s">
        <v>31</v>
      </c>
      <c r="H188" s="9" t="s">
        <v>1792</v>
      </c>
      <c r="I188" s="2" t="s">
        <v>1791</v>
      </c>
      <c r="J188" s="8" t="s">
        <v>1790</v>
      </c>
      <c r="K188" s="6" t="s">
        <v>8</v>
      </c>
      <c r="L188" s="14" t="s">
        <v>42</v>
      </c>
      <c r="M188" s="5" t="s">
        <v>85</v>
      </c>
      <c r="N188" s="5" t="s">
        <v>72</v>
      </c>
      <c r="O188" s="4" t="s">
        <v>1157</v>
      </c>
      <c r="P188" s="4" t="s">
        <v>1627</v>
      </c>
      <c r="Q188" s="3" t="s">
        <v>1789</v>
      </c>
      <c r="R188" s="3" t="s">
        <v>1788</v>
      </c>
      <c r="S188" s="2" t="s">
        <v>1787</v>
      </c>
      <c r="T188" s="1" t="s">
        <v>1786</v>
      </c>
    </row>
    <row r="189" spans="1:20" ht="56.25" customHeight="1" x14ac:dyDescent="0.25">
      <c r="A189" s="11" t="s">
        <v>1785</v>
      </c>
      <c r="B189" s="10" t="e">
        <f ca="1">IMAGE("https://acnhcdn.com/latest/NpcIcon/ost05.png")</f>
        <v>#NAME?</v>
      </c>
      <c r="C189" s="10" t="e">
        <f ca="1">IMAGE("https://acnhcdn.com/drivesync/render/houses/ost05_272_Julia.png")</f>
        <v>#NAME?</v>
      </c>
      <c r="D189" s="3" t="s">
        <v>547</v>
      </c>
      <c r="E189" s="3" t="s">
        <v>48</v>
      </c>
      <c r="F189" s="3" t="s">
        <v>47</v>
      </c>
      <c r="G189" s="8" t="s">
        <v>63</v>
      </c>
      <c r="H189" s="9" t="s">
        <v>1784</v>
      </c>
      <c r="I189" s="2" t="s">
        <v>1783</v>
      </c>
      <c r="J189" s="8" t="s">
        <v>1239</v>
      </c>
      <c r="K189" s="14" t="s">
        <v>42</v>
      </c>
      <c r="L189" s="12" t="s">
        <v>26</v>
      </c>
      <c r="M189" s="5" t="s">
        <v>25</v>
      </c>
      <c r="N189" s="5" t="s">
        <v>107</v>
      </c>
      <c r="O189" s="4" t="s">
        <v>1339</v>
      </c>
      <c r="P189" s="4" t="s">
        <v>1064</v>
      </c>
      <c r="Q189" s="3" t="s">
        <v>1782</v>
      </c>
      <c r="R189" s="3" t="s">
        <v>1781</v>
      </c>
      <c r="S189" s="2" t="s">
        <v>1780</v>
      </c>
      <c r="T189" s="1" t="s">
        <v>1779</v>
      </c>
    </row>
    <row r="190" spans="1:20" ht="56.25" customHeight="1" x14ac:dyDescent="0.25">
      <c r="A190" s="11" t="s">
        <v>1778</v>
      </c>
      <c r="B190" s="10" t="e">
        <f ca="1">IMAGE("https://acnhcdn.com/latest/NpcIcon/hrs13.png")</f>
        <v>#NAME?</v>
      </c>
      <c r="C190" s="10" t="e">
        <f ca="1">IMAGE("https://acnhcdn.com/drivesync/render/houses/hrs13_218_Julian.png")</f>
        <v>#NAME?</v>
      </c>
      <c r="D190" s="3" t="s">
        <v>77</v>
      </c>
      <c r="E190" s="3" t="s">
        <v>15</v>
      </c>
      <c r="F190" s="3" t="s">
        <v>32</v>
      </c>
      <c r="G190" s="8" t="s">
        <v>31</v>
      </c>
      <c r="H190" s="9" t="s">
        <v>1777</v>
      </c>
      <c r="I190" s="2" t="s">
        <v>1776</v>
      </c>
      <c r="J190" s="8" t="s">
        <v>108</v>
      </c>
      <c r="K190" s="12" t="s">
        <v>26</v>
      </c>
      <c r="L190" s="13" t="s">
        <v>27</v>
      </c>
      <c r="M190" s="5" t="s">
        <v>25</v>
      </c>
      <c r="N190" s="5" t="s">
        <v>7</v>
      </c>
      <c r="O190" s="4" t="s">
        <v>633</v>
      </c>
      <c r="P190" s="4" t="s">
        <v>1054</v>
      </c>
      <c r="Q190" s="3" t="s">
        <v>1775</v>
      </c>
      <c r="R190" s="3" t="s">
        <v>1774</v>
      </c>
      <c r="S190" s="2" t="s">
        <v>1773</v>
      </c>
      <c r="T190" s="1" t="s">
        <v>1772</v>
      </c>
    </row>
    <row r="191" spans="1:20" ht="56.25" customHeight="1" x14ac:dyDescent="0.25">
      <c r="A191" s="11" t="s">
        <v>1771</v>
      </c>
      <c r="B191" s="10" t="e">
        <f ca="1">IMAGE("https://acnhcdn.com/latest/NpcIcon/cbr13.png")</f>
        <v>#NAME?</v>
      </c>
      <c r="C191" s="10" t="e">
        <f ca="1">IMAGE("https://acnhcdn.com/drivesync/render/houses/cbr13_390_June.png")</f>
        <v>#NAME?</v>
      </c>
      <c r="D191" s="3" t="s">
        <v>178</v>
      </c>
      <c r="E191" s="3" t="s">
        <v>48</v>
      </c>
      <c r="F191" s="3" t="s">
        <v>231</v>
      </c>
      <c r="G191" s="8" t="s">
        <v>13</v>
      </c>
      <c r="H191" s="9" t="s">
        <v>1770</v>
      </c>
      <c r="I191" s="2" t="s">
        <v>1769</v>
      </c>
      <c r="J191" s="8" t="s">
        <v>1023</v>
      </c>
      <c r="K191" s="6" t="s">
        <v>8</v>
      </c>
      <c r="L191" s="7" t="s">
        <v>9</v>
      </c>
      <c r="M191" s="5" t="s">
        <v>72</v>
      </c>
      <c r="N191" s="5" t="s">
        <v>107</v>
      </c>
      <c r="O191" s="4" t="s">
        <v>1271</v>
      </c>
      <c r="P191" s="4" t="s">
        <v>755</v>
      </c>
      <c r="Q191" s="3" t="s">
        <v>1768</v>
      </c>
      <c r="R191" s="3" t="s">
        <v>1767</v>
      </c>
      <c r="S191" s="2" t="s">
        <v>1766</v>
      </c>
      <c r="T191" s="1" t="s">
        <v>1765</v>
      </c>
    </row>
    <row r="192" spans="1:20" ht="56.25" customHeight="1" x14ac:dyDescent="0.25">
      <c r="A192" s="11" t="s">
        <v>1764</v>
      </c>
      <c r="B192" s="10" t="e">
        <f ca="1">IMAGE("https://acnhcdn.com/latest/NpcIcon/cat09.png")</f>
        <v>#NAME?</v>
      </c>
      <c r="C192" s="10" t="e">
        <f ca="1">IMAGE("https://acnhcdn.com/drivesync/render/houses/cat09_60_Kabuki.png")</f>
        <v>#NAME?</v>
      </c>
      <c r="D192" s="3" t="s">
        <v>319</v>
      </c>
      <c r="E192" s="3" t="s">
        <v>15</v>
      </c>
      <c r="F192" s="3" t="s">
        <v>64</v>
      </c>
      <c r="G192" s="8" t="s">
        <v>31</v>
      </c>
      <c r="H192" s="9" t="s">
        <v>1763</v>
      </c>
      <c r="I192" s="2" t="s">
        <v>1762</v>
      </c>
      <c r="J192" s="8" t="s">
        <v>1761</v>
      </c>
      <c r="K192" s="7" t="s">
        <v>9</v>
      </c>
      <c r="L192" s="7" t="s">
        <v>9</v>
      </c>
      <c r="M192" s="5" t="s">
        <v>25</v>
      </c>
      <c r="N192" s="5" t="s">
        <v>107</v>
      </c>
      <c r="O192" s="4" t="s">
        <v>1760</v>
      </c>
      <c r="P192" s="4" t="s">
        <v>1736</v>
      </c>
      <c r="Q192" s="3" t="s">
        <v>1759</v>
      </c>
      <c r="R192" s="3" t="s">
        <v>1758</v>
      </c>
      <c r="S192" s="2" t="s">
        <v>1757</v>
      </c>
      <c r="T192" s="1" t="s">
        <v>1756</v>
      </c>
    </row>
    <row r="193" spans="1:20" ht="56.25" customHeight="1" x14ac:dyDescent="0.25">
      <c r="A193" s="11" t="s">
        <v>1755</v>
      </c>
      <c r="B193" s="10" t="e">
        <f ca="1">IMAGE("https://acnhcdn.com/latest/NpcIcon/cat21.png")</f>
        <v>#NAME?</v>
      </c>
      <c r="C193" s="10" t="e">
        <f ca="1">IMAGE("https://acnhcdn.com/drivesync/render/houses/cat21_72_Katt.png")</f>
        <v>#NAME?</v>
      </c>
      <c r="D193" s="3" t="s">
        <v>319</v>
      </c>
      <c r="E193" s="3" t="s">
        <v>48</v>
      </c>
      <c r="F193" s="3" t="s">
        <v>253</v>
      </c>
      <c r="G193" s="8" t="s">
        <v>31</v>
      </c>
      <c r="H193" s="9" t="s">
        <v>1754</v>
      </c>
      <c r="I193" s="2" t="s">
        <v>1753</v>
      </c>
      <c r="J193" s="8" t="s">
        <v>968</v>
      </c>
      <c r="K193" s="13" t="s">
        <v>27</v>
      </c>
      <c r="L193" s="13" t="s">
        <v>27</v>
      </c>
      <c r="M193" s="5" t="s">
        <v>25</v>
      </c>
      <c r="N193" s="5" t="s">
        <v>58</v>
      </c>
      <c r="O193" s="4" t="s">
        <v>1222</v>
      </c>
      <c r="P193" s="4" t="s">
        <v>766</v>
      </c>
      <c r="Q193" s="3" t="s">
        <v>1752</v>
      </c>
      <c r="R193" s="3" t="s">
        <v>1751</v>
      </c>
      <c r="S193" s="2" t="s">
        <v>1750</v>
      </c>
      <c r="T193" s="1" t="s">
        <v>1749</v>
      </c>
    </row>
    <row r="194" spans="1:20" ht="56.25" customHeight="1" x14ac:dyDescent="0.25">
      <c r="A194" s="11" t="s">
        <v>1748</v>
      </c>
      <c r="B194" s="10" t="e">
        <f ca="1">IMAGE("https://acnhcdn.com/latest/NpcIcon/pbr08.png")</f>
        <v>#NAME?</v>
      </c>
      <c r="C194" s="10" t="e">
        <f ca="1">IMAGE("https://acnhcdn.com/drivesync/render/houses/pbr08_285_Keaton.png")</f>
        <v>#NAME?</v>
      </c>
      <c r="D194" s="3" t="s">
        <v>517</v>
      </c>
      <c r="E194" s="3" t="s">
        <v>15</v>
      </c>
      <c r="F194" s="3" t="s">
        <v>32</v>
      </c>
      <c r="G194" s="8" t="s">
        <v>31</v>
      </c>
      <c r="H194" s="9" t="s">
        <v>1747</v>
      </c>
      <c r="I194" s="2" t="s">
        <v>1746</v>
      </c>
      <c r="J194" s="8" t="s">
        <v>476</v>
      </c>
      <c r="K194" s="12" t="s">
        <v>26</v>
      </c>
      <c r="L194" s="13" t="s">
        <v>27</v>
      </c>
      <c r="M194" s="5" t="s">
        <v>7</v>
      </c>
      <c r="N194" s="5" t="s">
        <v>72</v>
      </c>
      <c r="O194" s="4" t="s">
        <v>1530</v>
      </c>
      <c r="P194" s="4" t="s">
        <v>908</v>
      </c>
      <c r="Q194" s="3" t="s">
        <v>1745</v>
      </c>
      <c r="R194" s="3" t="s">
        <v>1744</v>
      </c>
      <c r="S194" s="2" t="s">
        <v>1743</v>
      </c>
      <c r="T194" s="1" t="s">
        <v>1742</v>
      </c>
    </row>
    <row r="195" spans="1:20" ht="56.25" customHeight="1" x14ac:dyDescent="0.25">
      <c r="A195" s="11" t="s">
        <v>1741</v>
      </c>
      <c r="B195" s="10" t="e">
        <f ca="1">IMAGE("https://acnhcdn.com/latest/NpcIcon/chn13.png")</f>
        <v>#NAME?</v>
      </c>
      <c r="C195" s="10" t="e">
        <f ca="1">IMAGE("https://acnhcdn.com/drivesync/render/houses/chn13_97_Ken.png")</f>
        <v>#NAME?</v>
      </c>
      <c r="D195" s="3" t="s">
        <v>1026</v>
      </c>
      <c r="E195" s="3" t="s">
        <v>15</v>
      </c>
      <c r="F195" s="3" t="s">
        <v>32</v>
      </c>
      <c r="G195" s="8" t="s">
        <v>63</v>
      </c>
      <c r="H195" s="9" t="s">
        <v>1740</v>
      </c>
      <c r="I195" s="2" t="s">
        <v>1739</v>
      </c>
      <c r="J195" s="8" t="s">
        <v>1738</v>
      </c>
      <c r="K195" s="13" t="s">
        <v>27</v>
      </c>
      <c r="L195" s="7" t="s">
        <v>9</v>
      </c>
      <c r="M195" s="5" t="s">
        <v>25</v>
      </c>
      <c r="N195" s="5" t="s">
        <v>7</v>
      </c>
      <c r="O195" s="4" t="s">
        <v>1737</v>
      </c>
      <c r="P195" s="4" t="s">
        <v>1736</v>
      </c>
      <c r="Q195" s="3" t="s">
        <v>1735</v>
      </c>
      <c r="R195" s="3" t="s">
        <v>1734</v>
      </c>
      <c r="S195" s="2" t="s">
        <v>1733</v>
      </c>
      <c r="T195" s="1" t="s">
        <v>1732</v>
      </c>
    </row>
    <row r="196" spans="1:20" ht="56.25" customHeight="1" x14ac:dyDescent="0.25">
      <c r="A196" s="11" t="s">
        <v>1731</v>
      </c>
      <c r="B196" s="10" t="e">
        <f ca="1">IMAGE("https://acnhcdn.com/latest/NpcIcon/duk13.png")</f>
        <v>#NAME?</v>
      </c>
      <c r="C196" s="10" t="e">
        <f ca="1">IMAGE("https://acnhcdn.com/drivesync/render/houses/duk13_144_Ketchup.png")</f>
        <v>#NAME?</v>
      </c>
      <c r="D196" s="3" t="s">
        <v>121</v>
      </c>
      <c r="E196" s="3" t="s">
        <v>48</v>
      </c>
      <c r="F196" s="3" t="s">
        <v>76</v>
      </c>
      <c r="G196" s="8" t="s">
        <v>155</v>
      </c>
      <c r="H196" s="9" t="s">
        <v>1730</v>
      </c>
      <c r="I196" s="2" t="s">
        <v>1729</v>
      </c>
      <c r="J196" s="8" t="s">
        <v>305</v>
      </c>
      <c r="K196" s="6" t="s">
        <v>8</v>
      </c>
      <c r="L196" s="6" t="s">
        <v>8</v>
      </c>
      <c r="M196" s="5" t="s">
        <v>97</v>
      </c>
      <c r="N196" s="5" t="s">
        <v>72</v>
      </c>
      <c r="O196" s="4" t="s">
        <v>1545</v>
      </c>
      <c r="P196" s="4" t="s">
        <v>4</v>
      </c>
      <c r="Q196" s="3" t="s">
        <v>1728</v>
      </c>
      <c r="R196" s="3" t="s">
        <v>1727</v>
      </c>
      <c r="S196" s="2" t="s">
        <v>1726</v>
      </c>
      <c r="T196" s="1" t="s">
        <v>1725</v>
      </c>
    </row>
    <row r="197" spans="1:20" ht="56.25" customHeight="1" x14ac:dyDescent="0.25">
      <c r="A197" s="11" t="s">
        <v>1724</v>
      </c>
      <c r="B197" s="10" t="e">
        <f ca="1">IMAGE("https://acnhcdn.com/latest/NpcIcon/pig15.png")</f>
        <v>#NAME?</v>
      </c>
      <c r="C197" s="10" t="e">
        <f ca="1">IMAGE("https://acnhcdn.com/drivesync/render/houses/pig15_311_Kevin.png")</f>
        <v>#NAME?</v>
      </c>
      <c r="D197" s="3" t="s">
        <v>308</v>
      </c>
      <c r="E197" s="3" t="s">
        <v>15</v>
      </c>
      <c r="F197" s="3" t="s">
        <v>265</v>
      </c>
      <c r="G197" s="8" t="s">
        <v>155</v>
      </c>
      <c r="H197" s="9" t="s">
        <v>1723</v>
      </c>
      <c r="I197" s="2" t="s">
        <v>1722</v>
      </c>
      <c r="J197" s="8" t="s">
        <v>485</v>
      </c>
      <c r="K197" s="15" t="s">
        <v>59</v>
      </c>
      <c r="L197" s="7" t="s">
        <v>9</v>
      </c>
      <c r="M197" s="5" t="s">
        <v>58</v>
      </c>
      <c r="N197" s="5" t="s">
        <v>107</v>
      </c>
      <c r="O197" s="4" t="s">
        <v>767</v>
      </c>
      <c r="P197" s="4" t="s">
        <v>1117</v>
      </c>
      <c r="Q197" s="3" t="s">
        <v>1721</v>
      </c>
      <c r="R197" s="3" t="s">
        <v>1720</v>
      </c>
      <c r="S197" s="2" t="s">
        <v>1719</v>
      </c>
      <c r="T197" s="1" t="s">
        <v>1718</v>
      </c>
    </row>
    <row r="198" spans="1:20" ht="56.25" customHeight="1" x14ac:dyDescent="0.25">
      <c r="A198" s="11" t="s">
        <v>1717</v>
      </c>
      <c r="B198" s="10" t="e">
        <f ca="1">IMAGE("https://acnhcdn.com/latest/NpcIcon/cat10.png")</f>
        <v>#NAME?</v>
      </c>
      <c r="C198" s="10" t="e">
        <f ca="1">IMAGE("https://acnhcdn.com/drivesync/render/houses/cat10_61_Kid%20Cat.png")</f>
        <v>#NAME?</v>
      </c>
      <c r="D198" s="3" t="s">
        <v>319</v>
      </c>
      <c r="E198" s="3" t="s">
        <v>15</v>
      </c>
      <c r="F198" s="3" t="s">
        <v>265</v>
      </c>
      <c r="G198" s="8" t="s">
        <v>143</v>
      </c>
      <c r="H198" s="9" t="s">
        <v>1716</v>
      </c>
      <c r="I198" s="2" t="s">
        <v>1715</v>
      </c>
      <c r="J198" s="8" t="s">
        <v>1402</v>
      </c>
      <c r="K198" s="15" t="s">
        <v>59</v>
      </c>
      <c r="L198" s="7" t="s">
        <v>9</v>
      </c>
      <c r="M198" s="5" t="s">
        <v>107</v>
      </c>
      <c r="N198" s="5" t="s">
        <v>107</v>
      </c>
      <c r="O198" s="4" t="s">
        <v>5</v>
      </c>
      <c r="P198" s="4" t="s">
        <v>392</v>
      </c>
      <c r="Q198" s="3" t="s">
        <v>1714</v>
      </c>
      <c r="R198" s="3" t="s">
        <v>1713</v>
      </c>
      <c r="S198" s="2" t="s">
        <v>1712</v>
      </c>
      <c r="T198" s="1" t="s">
        <v>1711</v>
      </c>
    </row>
    <row r="199" spans="1:20" ht="56.25" customHeight="1" x14ac:dyDescent="0.25">
      <c r="A199" s="11" t="s">
        <v>1710</v>
      </c>
      <c r="B199" s="10" t="e">
        <f ca="1">IMAGE("https://acnhcdn.com/latest/NpcIcon/goa07.png")</f>
        <v>#NAME?</v>
      </c>
      <c r="C199" s="10" t="e">
        <f ca="1">IMAGE("https://acnhcdn.com/drivesync/render/houses/goa07_181_Kidd.png")</f>
        <v>#NAME?</v>
      </c>
      <c r="D199" s="3" t="s">
        <v>242</v>
      </c>
      <c r="E199" s="3" t="s">
        <v>15</v>
      </c>
      <c r="F199" s="3" t="s">
        <v>32</v>
      </c>
      <c r="G199" s="8" t="s">
        <v>63</v>
      </c>
      <c r="H199" s="9" t="s">
        <v>1709</v>
      </c>
      <c r="I199" s="2" t="s">
        <v>1708</v>
      </c>
      <c r="J199" s="8" t="s">
        <v>1707</v>
      </c>
      <c r="K199" s="14" t="s">
        <v>42</v>
      </c>
      <c r="L199" s="13" t="s">
        <v>27</v>
      </c>
      <c r="M199" s="5" t="s">
        <v>24</v>
      </c>
      <c r="N199" s="5" t="s">
        <v>72</v>
      </c>
      <c r="O199" s="4" t="s">
        <v>1706</v>
      </c>
      <c r="P199" s="4" t="s">
        <v>1331</v>
      </c>
      <c r="Q199" s="3" t="s">
        <v>1705</v>
      </c>
      <c r="R199" s="3" t="s">
        <v>1704</v>
      </c>
      <c r="S199" s="2" t="s">
        <v>1703</v>
      </c>
      <c r="T199" s="1" t="s">
        <v>1702</v>
      </c>
    </row>
    <row r="200" spans="1:20" ht="56.25" customHeight="1" x14ac:dyDescent="0.25">
      <c r="A200" s="11" t="s">
        <v>1701</v>
      </c>
      <c r="B200" s="10" t="e">
        <f ca="1">IMAGE("https://acnhcdn.com/latest/NpcIcon/cat04.png")</f>
        <v>#NAME?</v>
      </c>
      <c r="C200" s="10" t="e">
        <f ca="1">IMAGE("https://acnhcdn.com/drivesync/render/houses/cat04_56_Kiki.png")</f>
        <v>#NAME?</v>
      </c>
      <c r="D200" s="3" t="s">
        <v>319</v>
      </c>
      <c r="E200" s="3" t="s">
        <v>48</v>
      </c>
      <c r="F200" s="3" t="s">
        <v>231</v>
      </c>
      <c r="G200" s="8" t="s">
        <v>63</v>
      </c>
      <c r="H200" s="9" t="s">
        <v>1700</v>
      </c>
      <c r="I200" s="2" t="s">
        <v>1699</v>
      </c>
      <c r="J200" s="8" t="s">
        <v>525</v>
      </c>
      <c r="K200" s="7" t="s">
        <v>9</v>
      </c>
      <c r="L200" s="7" t="s">
        <v>9</v>
      </c>
      <c r="M200" s="5" t="s">
        <v>336</v>
      </c>
      <c r="N200" s="5" t="s">
        <v>382</v>
      </c>
      <c r="O200" s="4" t="s">
        <v>304</v>
      </c>
      <c r="P200" s="4" t="s">
        <v>105</v>
      </c>
      <c r="Q200" s="3" t="s">
        <v>1698</v>
      </c>
      <c r="R200" s="3" t="s">
        <v>1697</v>
      </c>
      <c r="S200" s="2" t="s">
        <v>1696</v>
      </c>
      <c r="T200" s="1" t="s">
        <v>1695</v>
      </c>
    </row>
    <row r="201" spans="1:20" ht="56.25" customHeight="1" x14ac:dyDescent="0.25">
      <c r="A201" s="11" t="s">
        <v>1694</v>
      </c>
      <c r="B201" s="10" t="e">
        <f ca="1">IMAGE("https://acnhcdn.com/latest/NpcIcon/kgr00.png")</f>
        <v>#NAME?</v>
      </c>
      <c r="C201" s="10" t="e">
        <f ca="1">IMAGE("https://acnhcdn.com/drivesync/render/houses/kgr00_228_Kitt.png")</f>
        <v>#NAME?</v>
      </c>
      <c r="D201" s="3" t="s">
        <v>144</v>
      </c>
      <c r="E201" s="3" t="s">
        <v>48</v>
      </c>
      <c r="F201" s="3" t="s">
        <v>231</v>
      </c>
      <c r="G201" s="8" t="s">
        <v>63</v>
      </c>
      <c r="H201" s="9" t="s">
        <v>1693</v>
      </c>
      <c r="I201" s="2" t="s">
        <v>1692</v>
      </c>
      <c r="J201" s="8" t="s">
        <v>164</v>
      </c>
      <c r="K201" s="14" t="s">
        <v>42</v>
      </c>
      <c r="L201" s="7" t="s">
        <v>9</v>
      </c>
      <c r="M201" s="5" t="s">
        <v>25</v>
      </c>
      <c r="N201" s="5" t="s">
        <v>107</v>
      </c>
      <c r="O201" s="4" t="s">
        <v>84</v>
      </c>
      <c r="P201" s="4" t="s">
        <v>105</v>
      </c>
      <c r="Q201" s="3" t="s">
        <v>1691</v>
      </c>
      <c r="R201" s="3" t="s">
        <v>1690</v>
      </c>
      <c r="S201" s="2" t="s">
        <v>1689</v>
      </c>
      <c r="T201" s="1" t="s">
        <v>1688</v>
      </c>
    </row>
    <row r="202" spans="1:20" ht="56.25" customHeight="1" x14ac:dyDescent="0.25">
      <c r="A202" s="11" t="s">
        <v>1687</v>
      </c>
      <c r="B202" s="10" t="e">
        <f ca="1">IMAGE("https://acnhcdn.com/latest/NpcIcon/cat14.png")</f>
        <v>#NAME?</v>
      </c>
      <c r="C202" s="10" t="e">
        <f ca="1">IMAGE("https://acnhcdn.com/drivesync/render/houses/cat14_65_Kitty.png")</f>
        <v>#NAME?</v>
      </c>
      <c r="D202" s="3" t="s">
        <v>319</v>
      </c>
      <c r="E202" s="3" t="s">
        <v>48</v>
      </c>
      <c r="F202" s="3" t="s">
        <v>47</v>
      </c>
      <c r="G202" s="8" t="s">
        <v>46</v>
      </c>
      <c r="H202" s="9" t="s">
        <v>1686</v>
      </c>
      <c r="I202" s="2" t="s">
        <v>1685</v>
      </c>
      <c r="J202" s="8" t="s">
        <v>941</v>
      </c>
      <c r="K202" s="14" t="s">
        <v>42</v>
      </c>
      <c r="L202" s="12" t="s">
        <v>26</v>
      </c>
      <c r="M202" s="5" t="s">
        <v>57</v>
      </c>
      <c r="N202" s="5" t="s">
        <v>24</v>
      </c>
      <c r="O202" s="4" t="s">
        <v>1684</v>
      </c>
      <c r="P202" s="4" t="s">
        <v>83</v>
      </c>
      <c r="Q202" s="3" t="s">
        <v>1683</v>
      </c>
      <c r="R202" s="3" t="s">
        <v>1682</v>
      </c>
      <c r="S202" s="2" t="s">
        <v>1681</v>
      </c>
      <c r="T202" s="1" t="s">
        <v>1680</v>
      </c>
    </row>
    <row r="203" spans="1:20" ht="56.25" customHeight="1" x14ac:dyDescent="0.25">
      <c r="A203" s="11" t="s">
        <v>1679</v>
      </c>
      <c r="B203" s="10" t="e">
        <f ca="1">IMAGE("https://acnhcdn.com/latest/NpcIcon/bea14.png")</f>
        <v>#NAME?</v>
      </c>
      <c r="C203" s="10" t="e">
        <f ca="1">IMAGE("https://acnhcdn.com/drivesync/render/houses/bea14_31_Klaus.png")</f>
        <v>#NAME?</v>
      </c>
      <c r="D203" s="3" t="s">
        <v>254</v>
      </c>
      <c r="E203" s="3" t="s">
        <v>15</v>
      </c>
      <c r="F203" s="3" t="s">
        <v>32</v>
      </c>
      <c r="G203" s="8" t="s">
        <v>63</v>
      </c>
      <c r="H203" s="9" t="s">
        <v>1678</v>
      </c>
      <c r="I203" s="2" t="s">
        <v>1677</v>
      </c>
      <c r="J203" s="8" t="s">
        <v>1239</v>
      </c>
      <c r="K203" s="7" t="s">
        <v>9</v>
      </c>
      <c r="L203" s="7" t="s">
        <v>9</v>
      </c>
      <c r="M203" s="5" t="s">
        <v>24</v>
      </c>
      <c r="N203" s="5" t="s">
        <v>72</v>
      </c>
      <c r="O203" s="4" t="s">
        <v>1676</v>
      </c>
      <c r="P203" s="4" t="s">
        <v>325</v>
      </c>
      <c r="Q203" s="3" t="s">
        <v>1675</v>
      </c>
      <c r="R203" s="3" t="s">
        <v>1674</v>
      </c>
      <c r="S203" s="2" t="s">
        <v>1673</v>
      </c>
      <c r="T203" s="1" t="s">
        <v>1672</v>
      </c>
    </row>
    <row r="204" spans="1:20" ht="56.25" customHeight="1" x14ac:dyDescent="0.25">
      <c r="A204" s="11" t="s">
        <v>1671</v>
      </c>
      <c r="B204" s="10" t="e">
        <f ca="1">IMAGE("https://acnhcdn.com/latest/NpcIcon/chn11.png")</f>
        <v>#NAME?</v>
      </c>
      <c r="C204" s="10" t="e">
        <f ca="1">IMAGE("https://acnhcdn.com/drivesync/render/houses/chn11_95_Knox.png")</f>
        <v>#NAME?</v>
      </c>
      <c r="D204" s="3" t="s">
        <v>1026</v>
      </c>
      <c r="E204" s="3" t="s">
        <v>15</v>
      </c>
      <c r="F204" s="3" t="s">
        <v>64</v>
      </c>
      <c r="G204" s="8" t="s">
        <v>63</v>
      </c>
      <c r="H204" s="9" t="s">
        <v>1670</v>
      </c>
      <c r="I204" s="2" t="s">
        <v>1669</v>
      </c>
      <c r="J204" s="8" t="s">
        <v>941</v>
      </c>
      <c r="K204" s="14" t="s">
        <v>42</v>
      </c>
      <c r="L204" s="12" t="s">
        <v>26</v>
      </c>
      <c r="M204" s="5" t="s">
        <v>336</v>
      </c>
      <c r="N204" s="5" t="s">
        <v>107</v>
      </c>
      <c r="O204" s="4" t="s">
        <v>1668</v>
      </c>
      <c r="P204" s="4" t="s">
        <v>1667</v>
      </c>
      <c r="Q204" s="3" t="s">
        <v>1666</v>
      </c>
      <c r="R204" s="3" t="s">
        <v>1665</v>
      </c>
      <c r="S204" s="2" t="s">
        <v>1664</v>
      </c>
      <c r="T204" s="1" t="s">
        <v>1663</v>
      </c>
    </row>
    <row r="205" spans="1:20" ht="56.25" customHeight="1" x14ac:dyDescent="0.25">
      <c r="A205" s="11" t="s">
        <v>1662</v>
      </c>
      <c r="B205" s="10" t="e">
        <f ca="1">IMAGE("https://acnhcdn.com/latest/NpcIcon/cbr04.png")</f>
        <v>#NAME?</v>
      </c>
      <c r="C205" s="10" t="e">
        <f ca="1">IMAGE("https://acnhcdn.com/drivesync/render/houses/cbr04_78_Kody.png")</f>
        <v>#NAME?</v>
      </c>
      <c r="D205" s="3" t="s">
        <v>178</v>
      </c>
      <c r="E205" s="3" t="s">
        <v>15</v>
      </c>
      <c r="F205" s="3" t="s">
        <v>265</v>
      </c>
      <c r="G205" s="8" t="s">
        <v>143</v>
      </c>
      <c r="H205" s="9" t="s">
        <v>1661</v>
      </c>
      <c r="I205" s="2" t="s">
        <v>1660</v>
      </c>
      <c r="J205" s="8" t="s">
        <v>674</v>
      </c>
      <c r="K205" s="15" t="s">
        <v>59</v>
      </c>
      <c r="L205" s="7" t="s">
        <v>9</v>
      </c>
      <c r="M205" s="5" t="s">
        <v>174</v>
      </c>
      <c r="N205" s="5" t="s">
        <v>72</v>
      </c>
      <c r="O205" s="4" t="s">
        <v>1659</v>
      </c>
      <c r="P205" s="4" t="s">
        <v>1627</v>
      </c>
      <c r="Q205" s="3" t="s">
        <v>1658</v>
      </c>
      <c r="R205" s="3" t="s">
        <v>1657</v>
      </c>
      <c r="S205" s="2" t="s">
        <v>1656</v>
      </c>
      <c r="T205" s="1" t="s">
        <v>1655</v>
      </c>
    </row>
    <row r="206" spans="1:20" ht="56.25" customHeight="1" x14ac:dyDescent="0.25">
      <c r="A206" s="11" t="s">
        <v>1654</v>
      </c>
      <c r="B206" s="10" t="e">
        <f ca="1">IMAGE("https://acnhcdn.com/latest/NpcIcon/wol10.png")</f>
        <v>#NAME?</v>
      </c>
      <c r="C206" s="10" t="e">
        <f ca="1">IMAGE("https://acnhcdn.com/drivesync/render/houses/wol10_386_Kyle.png")</f>
        <v>#NAME?</v>
      </c>
      <c r="D206" s="3" t="s">
        <v>65</v>
      </c>
      <c r="E206" s="3" t="s">
        <v>15</v>
      </c>
      <c r="F206" s="3" t="s">
        <v>32</v>
      </c>
      <c r="G206" s="8" t="s">
        <v>31</v>
      </c>
      <c r="H206" s="9" t="s">
        <v>1653</v>
      </c>
      <c r="I206" s="2" t="s">
        <v>1652</v>
      </c>
      <c r="J206" s="8" t="s">
        <v>544</v>
      </c>
      <c r="K206" s="12" t="s">
        <v>26</v>
      </c>
      <c r="L206" s="13" t="s">
        <v>27</v>
      </c>
      <c r="M206" s="5" t="s">
        <v>58</v>
      </c>
      <c r="N206" s="5" t="s">
        <v>72</v>
      </c>
      <c r="O206" s="4" t="s">
        <v>767</v>
      </c>
      <c r="P206" s="4" t="s">
        <v>766</v>
      </c>
      <c r="Q206" s="3" t="s">
        <v>1651</v>
      </c>
      <c r="R206" s="3" t="s">
        <v>1650</v>
      </c>
      <c r="S206" s="2" t="s">
        <v>1649</v>
      </c>
      <c r="T206" s="1" t="s">
        <v>1648</v>
      </c>
    </row>
    <row r="207" spans="1:20" ht="56.25" customHeight="1" x14ac:dyDescent="0.25">
      <c r="A207" s="11" t="s">
        <v>1647</v>
      </c>
      <c r="B207" s="10" t="e">
        <f ca="1">IMAGE("https://acnhcdn.com/latest/NpcIcon/tig04.png")</f>
        <v>#NAME?</v>
      </c>
      <c r="C207" s="10" t="e">
        <f ca="1">IMAGE("https://acnhcdn.com/drivesync/render/houses/tig04_374_Leonardo.png")</f>
        <v>#NAME?</v>
      </c>
      <c r="D207" s="3" t="s">
        <v>266</v>
      </c>
      <c r="E207" s="3" t="s">
        <v>15</v>
      </c>
      <c r="F207" s="3" t="s">
        <v>265</v>
      </c>
      <c r="G207" s="8" t="s">
        <v>143</v>
      </c>
      <c r="H207" s="9" t="s">
        <v>1646</v>
      </c>
      <c r="I207" s="2" t="s">
        <v>1645</v>
      </c>
      <c r="J207" s="8" t="s">
        <v>544</v>
      </c>
      <c r="K207" s="15" t="s">
        <v>59</v>
      </c>
      <c r="L207" s="12" t="s">
        <v>26</v>
      </c>
      <c r="M207" s="5" t="s">
        <v>107</v>
      </c>
      <c r="N207" s="5" t="s">
        <v>7</v>
      </c>
      <c r="O207" s="4" t="s">
        <v>892</v>
      </c>
      <c r="P207" s="4" t="s">
        <v>569</v>
      </c>
      <c r="Q207" s="3" t="s">
        <v>1644</v>
      </c>
      <c r="R207" s="3" t="s">
        <v>1643</v>
      </c>
      <c r="S207" s="2" t="s">
        <v>1642</v>
      </c>
      <c r="T207" s="1" t="s">
        <v>1641</v>
      </c>
    </row>
    <row r="208" spans="1:20" ht="56.25" customHeight="1" x14ac:dyDescent="0.25">
      <c r="A208" s="11" t="s">
        <v>1640</v>
      </c>
      <c r="B208" s="10" t="e">
        <f ca="1">IMAGE("https://acnhcdn.com/latest/NpcIcon/lon04.png")</f>
        <v>#NAME?</v>
      </c>
      <c r="C208" s="10" t="e">
        <f ca="1">IMAGE("https://acnhcdn.com/drivesync/render/houses/lon04_239_Leopold.png")</f>
        <v>#NAME?</v>
      </c>
      <c r="D208" s="3" t="s">
        <v>760</v>
      </c>
      <c r="E208" s="3" t="s">
        <v>15</v>
      </c>
      <c r="F208" s="3" t="s">
        <v>32</v>
      </c>
      <c r="G208" s="8" t="s">
        <v>63</v>
      </c>
      <c r="H208" s="9" t="s">
        <v>802</v>
      </c>
      <c r="I208" s="2" t="s">
        <v>1639</v>
      </c>
      <c r="J208" s="8" t="s">
        <v>239</v>
      </c>
      <c r="K208" s="14" t="s">
        <v>42</v>
      </c>
      <c r="L208" s="12" t="s">
        <v>26</v>
      </c>
      <c r="M208" s="5" t="s">
        <v>25</v>
      </c>
      <c r="N208" s="5" t="s">
        <v>57</v>
      </c>
      <c r="O208" s="4" t="s">
        <v>1638</v>
      </c>
      <c r="P208" s="4" t="s">
        <v>1637</v>
      </c>
      <c r="Q208" s="3" t="s">
        <v>1636</v>
      </c>
      <c r="R208" s="3" t="s">
        <v>1635</v>
      </c>
      <c r="S208" s="2" t="s">
        <v>1634</v>
      </c>
      <c r="T208" s="1" t="s">
        <v>1633</v>
      </c>
    </row>
    <row r="209" spans="1:20" ht="56.25" customHeight="1" x14ac:dyDescent="0.25">
      <c r="A209" s="11" t="s">
        <v>1632</v>
      </c>
      <c r="B209" s="10" t="e">
        <f ca="1">IMAGE("https://acnhcdn.com/latest/NpcIcon/flg00.png")</f>
        <v>#NAME?</v>
      </c>
      <c r="C209" s="10" t="e">
        <f ca="1">IMAGE("https://acnhcdn.com/drivesync/render/houses/flg00_159_Lily.png")</f>
        <v>#NAME?</v>
      </c>
      <c r="D209" s="3" t="s">
        <v>132</v>
      </c>
      <c r="E209" s="3" t="s">
        <v>48</v>
      </c>
      <c r="F209" s="3" t="s">
        <v>231</v>
      </c>
      <c r="G209" s="8" t="s">
        <v>63</v>
      </c>
      <c r="H209" s="9" t="s">
        <v>1631</v>
      </c>
      <c r="I209" s="2" t="s">
        <v>1630</v>
      </c>
      <c r="J209" s="8" t="s">
        <v>1629</v>
      </c>
      <c r="K209" s="6" t="s">
        <v>8</v>
      </c>
      <c r="L209" s="7" t="s">
        <v>9</v>
      </c>
      <c r="M209" s="5" t="s">
        <v>72</v>
      </c>
      <c r="N209" s="5" t="s">
        <v>6</v>
      </c>
      <c r="O209" s="4" t="s">
        <v>1628</v>
      </c>
      <c r="P209" s="4" t="s">
        <v>1627</v>
      </c>
      <c r="Q209" s="3" t="s">
        <v>1626</v>
      </c>
      <c r="R209" s="3" t="s">
        <v>1625</v>
      </c>
      <c r="S209" s="2" t="s">
        <v>1624</v>
      </c>
      <c r="T209" s="1" t="s">
        <v>1623</v>
      </c>
    </row>
    <row r="210" spans="1:20" ht="56.25" customHeight="1" x14ac:dyDescent="0.25">
      <c r="A210" s="11" t="s">
        <v>1622</v>
      </c>
      <c r="B210" s="10" t="e">
        <f ca="1">IMAGE("https://acnhcdn.com/latest/NpcIcon/mus01.png")</f>
        <v>#NAME?</v>
      </c>
      <c r="C210" s="10" t="e">
        <f ca="1">IMAGE("https://acnhcdn.com/drivesync/render/houses/mus01_251_Limberg.png")</f>
        <v>#NAME?</v>
      </c>
      <c r="D210" s="3" t="s">
        <v>702</v>
      </c>
      <c r="E210" s="3" t="s">
        <v>15</v>
      </c>
      <c r="F210" s="3" t="s">
        <v>64</v>
      </c>
      <c r="G210" s="8" t="s">
        <v>63</v>
      </c>
      <c r="H210" s="9" t="s">
        <v>1621</v>
      </c>
      <c r="I210" s="2" t="s">
        <v>1620</v>
      </c>
      <c r="J210" s="8" t="s">
        <v>597</v>
      </c>
      <c r="K210" s="7" t="s">
        <v>9</v>
      </c>
      <c r="L210" s="13" t="s">
        <v>27</v>
      </c>
      <c r="M210" s="5" t="s">
        <v>57</v>
      </c>
      <c r="N210" s="5" t="s">
        <v>7</v>
      </c>
      <c r="O210" s="4" t="s">
        <v>999</v>
      </c>
      <c r="P210" s="4" t="s">
        <v>138</v>
      </c>
      <c r="Q210" s="3" t="s">
        <v>1619</v>
      </c>
      <c r="R210" s="3" t="s">
        <v>1618</v>
      </c>
      <c r="S210" s="2" t="s">
        <v>1617</v>
      </c>
      <c r="T210" s="1" t="s">
        <v>1616</v>
      </c>
    </row>
    <row r="211" spans="1:20" ht="56.25" customHeight="1" x14ac:dyDescent="0.25">
      <c r="A211" s="11" t="s">
        <v>1615</v>
      </c>
      <c r="B211" s="10" t="e">
        <f ca="1">IMAGE("https://acnhcdn.com/latest/NpcIcon/lon08.png")</f>
        <v>#NAME?</v>
      </c>
      <c r="C211" s="10" t="e">
        <f ca="1">IMAGE("https://acnhcdn.com/drivesync/render/houses/lon08_242_Lionel.png")</f>
        <v>#NAME?</v>
      </c>
      <c r="D211" s="3" t="s">
        <v>760</v>
      </c>
      <c r="E211" s="3" t="s">
        <v>15</v>
      </c>
      <c r="F211" s="3" t="s">
        <v>32</v>
      </c>
      <c r="G211" s="8" t="s">
        <v>31</v>
      </c>
      <c r="H211" s="9" t="s">
        <v>1614</v>
      </c>
      <c r="I211" s="2" t="s">
        <v>1613</v>
      </c>
      <c r="J211" s="8" t="s">
        <v>1084</v>
      </c>
      <c r="K211" s="12" t="s">
        <v>26</v>
      </c>
      <c r="L211" s="15" t="s">
        <v>59</v>
      </c>
      <c r="M211" s="5" t="s">
        <v>57</v>
      </c>
      <c r="N211" s="5" t="s">
        <v>24</v>
      </c>
      <c r="O211" s="4" t="s">
        <v>23</v>
      </c>
      <c r="P211" s="4" t="s">
        <v>1064</v>
      </c>
      <c r="Q211" s="3" t="s">
        <v>1612</v>
      </c>
      <c r="R211" s="3" t="s">
        <v>1611</v>
      </c>
      <c r="S211" s="2" t="s">
        <v>1610</v>
      </c>
      <c r="T211" s="1" t="s">
        <v>1609</v>
      </c>
    </row>
    <row r="212" spans="1:20" ht="56.25" customHeight="1" x14ac:dyDescent="0.25">
      <c r="A212" s="11" t="s">
        <v>1608</v>
      </c>
      <c r="B212" s="10" t="e">
        <f ca="1">IMAGE("https://acnhcdn.com/latest/NpcIcon/wol01.png")</f>
        <v>#NAME?</v>
      </c>
      <c r="C212" s="10" t="e">
        <f ca="1">IMAGE("https://acnhcdn.com/drivesync/render/houses/wol01_378_Lobo.png")</f>
        <v>#NAME?</v>
      </c>
      <c r="D212" s="3" t="s">
        <v>65</v>
      </c>
      <c r="E212" s="3" t="s">
        <v>15</v>
      </c>
      <c r="F212" s="3" t="s">
        <v>64</v>
      </c>
      <c r="G212" s="8" t="s">
        <v>63</v>
      </c>
      <c r="H212" s="9" t="s">
        <v>1607</v>
      </c>
      <c r="I212" s="2" t="s">
        <v>1606</v>
      </c>
      <c r="J212" s="8" t="s">
        <v>316</v>
      </c>
      <c r="K212" s="13" t="s">
        <v>27</v>
      </c>
      <c r="L212" s="15" t="s">
        <v>59</v>
      </c>
      <c r="M212" s="5" t="s">
        <v>58</v>
      </c>
      <c r="N212" s="5" t="s">
        <v>382</v>
      </c>
      <c r="O212" s="4" t="s">
        <v>1605</v>
      </c>
      <c r="P212" s="4" t="s">
        <v>380</v>
      </c>
      <c r="Q212" s="3" t="s">
        <v>1604</v>
      </c>
      <c r="R212" s="3" t="s">
        <v>1603</v>
      </c>
      <c r="S212" s="2" t="s">
        <v>1602</v>
      </c>
      <c r="T212" s="1" t="s">
        <v>1601</v>
      </c>
    </row>
    <row r="213" spans="1:20" ht="56.25" customHeight="1" x14ac:dyDescent="0.25">
      <c r="A213" s="11" t="s">
        <v>1600</v>
      </c>
      <c r="B213" s="10" t="e">
        <f ca="1">IMAGE("https://acnhcdn.com/latest/NpcIcon/cat18.png")</f>
        <v>#NAME?</v>
      </c>
      <c r="C213" s="10" t="e">
        <f ca="1">IMAGE("https://acnhcdn.com/drivesync/render/houses/cat18_69_Lolly.png")</f>
        <v>#NAME?</v>
      </c>
      <c r="D213" s="3" t="s">
        <v>319</v>
      </c>
      <c r="E213" s="3" t="s">
        <v>48</v>
      </c>
      <c r="F213" s="3" t="s">
        <v>231</v>
      </c>
      <c r="G213" s="8" t="s">
        <v>31</v>
      </c>
      <c r="H213" s="9" t="s">
        <v>1599</v>
      </c>
      <c r="I213" s="2" t="s">
        <v>1598</v>
      </c>
      <c r="J213" s="8" t="s">
        <v>228</v>
      </c>
      <c r="K213" s="7" t="s">
        <v>9</v>
      </c>
      <c r="L213" s="7" t="s">
        <v>9</v>
      </c>
      <c r="M213" s="5" t="s">
        <v>24</v>
      </c>
      <c r="N213" s="5" t="s">
        <v>85</v>
      </c>
      <c r="O213" s="4" t="s">
        <v>1589</v>
      </c>
      <c r="P213" s="4" t="s">
        <v>784</v>
      </c>
      <c r="Q213" s="3" t="s">
        <v>1597</v>
      </c>
      <c r="R213" s="3" t="s">
        <v>1596</v>
      </c>
      <c r="S213" s="2" t="s">
        <v>1595</v>
      </c>
      <c r="T213" s="1" t="s">
        <v>1594</v>
      </c>
    </row>
    <row r="214" spans="1:20" ht="56.25" customHeight="1" x14ac:dyDescent="0.25">
      <c r="A214" s="11" t="s">
        <v>1593</v>
      </c>
      <c r="B214" s="10" t="e">
        <f ca="1">IMAGE("https://acnhcdn.com/latest/NpcIcon/der05.png")</f>
        <v>#NAME?</v>
      </c>
      <c r="C214" s="10" t="e">
        <f ca="1">IMAGE("https://acnhcdn.com/drivesync/render/houses/der05_113_Lopez.png")</f>
        <v>#NAME?</v>
      </c>
      <c r="D214" s="3" t="s">
        <v>33</v>
      </c>
      <c r="E214" s="3" t="s">
        <v>15</v>
      </c>
      <c r="F214" s="3" t="s">
        <v>32</v>
      </c>
      <c r="G214" s="8" t="s">
        <v>63</v>
      </c>
      <c r="H214" s="9" t="s">
        <v>1592</v>
      </c>
      <c r="I214" s="2" t="s">
        <v>1591</v>
      </c>
      <c r="J214" s="8" t="s">
        <v>1590</v>
      </c>
      <c r="K214" s="12" t="s">
        <v>26</v>
      </c>
      <c r="L214" s="12" t="s">
        <v>26</v>
      </c>
      <c r="M214" s="5" t="s">
        <v>24</v>
      </c>
      <c r="N214" s="5" t="s">
        <v>24</v>
      </c>
      <c r="O214" s="4" t="s">
        <v>1589</v>
      </c>
      <c r="P214" s="4" t="s">
        <v>1465</v>
      </c>
      <c r="Q214" s="3" t="s">
        <v>1588</v>
      </c>
      <c r="R214" s="3" t="s">
        <v>1587</v>
      </c>
      <c r="S214" s="2" t="s">
        <v>1586</v>
      </c>
      <c r="T214" s="1" t="s">
        <v>1585</v>
      </c>
    </row>
    <row r="215" spans="1:20" ht="56.25" customHeight="1" x14ac:dyDescent="0.25">
      <c r="A215" s="11" t="s">
        <v>1584</v>
      </c>
      <c r="B215" s="10" t="e">
        <f ca="1">IMAGE("https://acnhcdn.com/latest/NpcIcon/gor04.png")</f>
        <v>#NAME?</v>
      </c>
      <c r="C215" s="10" t="e">
        <f ca="1">IMAGE("https://acnhcdn.com/drivesync/render/houses/gor04_187_Louie.png")</f>
        <v>#NAME?</v>
      </c>
      <c r="D215" s="3" t="s">
        <v>199</v>
      </c>
      <c r="E215" s="3" t="s">
        <v>15</v>
      </c>
      <c r="F215" s="3" t="s">
        <v>265</v>
      </c>
      <c r="G215" s="8" t="s">
        <v>143</v>
      </c>
      <c r="H215" s="9" t="s">
        <v>1583</v>
      </c>
      <c r="I215" s="2" t="s">
        <v>1582</v>
      </c>
      <c r="J215" s="8" t="s">
        <v>118</v>
      </c>
      <c r="K215" s="15" t="s">
        <v>59</v>
      </c>
      <c r="L215" s="7" t="s">
        <v>9</v>
      </c>
      <c r="M215" s="5" t="s">
        <v>24</v>
      </c>
      <c r="N215" s="5" t="s">
        <v>107</v>
      </c>
      <c r="O215" s="4" t="s">
        <v>1222</v>
      </c>
      <c r="P215" s="4" t="s">
        <v>150</v>
      </c>
      <c r="Q215" s="3" t="s">
        <v>1581</v>
      </c>
      <c r="R215" s="3" t="s">
        <v>1580</v>
      </c>
      <c r="S215" s="2" t="s">
        <v>1579</v>
      </c>
      <c r="T215" s="1" t="s">
        <v>1578</v>
      </c>
    </row>
    <row r="216" spans="1:20" ht="56.25" customHeight="1" x14ac:dyDescent="0.25">
      <c r="A216" s="11" t="s">
        <v>1577</v>
      </c>
      <c r="B216" s="10" t="e">
        <f ca="1">IMAGE("https://acnhcdn.com/latest/NpcIcon/brd15.png")</f>
        <v>#NAME?</v>
      </c>
      <c r="C216" s="10" t="e">
        <f ca="1">IMAGE("https://acnhcdn.com/drivesync/render/houses/brd15_42_Lucha.png")</f>
        <v>#NAME?</v>
      </c>
      <c r="D216" s="3" t="s">
        <v>277</v>
      </c>
      <c r="E216" s="3" t="s">
        <v>15</v>
      </c>
      <c r="F216" s="3" t="s">
        <v>32</v>
      </c>
      <c r="G216" s="8" t="s">
        <v>143</v>
      </c>
      <c r="H216" s="9" t="s">
        <v>1576</v>
      </c>
      <c r="I216" s="2" t="s">
        <v>1575</v>
      </c>
      <c r="J216" s="8" t="s">
        <v>1574</v>
      </c>
      <c r="K216" s="15" t="s">
        <v>59</v>
      </c>
      <c r="L216" s="13" t="s">
        <v>27</v>
      </c>
      <c r="M216" s="5" t="s">
        <v>58</v>
      </c>
      <c r="N216" s="5" t="s">
        <v>24</v>
      </c>
      <c r="O216" s="4" t="s">
        <v>503</v>
      </c>
      <c r="P216" s="4" t="s">
        <v>502</v>
      </c>
      <c r="Q216" s="3" t="s">
        <v>1573</v>
      </c>
      <c r="R216" s="3" t="s">
        <v>1572</v>
      </c>
      <c r="S216" s="2" t="s">
        <v>1571</v>
      </c>
      <c r="T216" s="1" t="s">
        <v>1570</v>
      </c>
    </row>
    <row r="217" spans="1:20" ht="56.25" customHeight="1" x14ac:dyDescent="0.25">
      <c r="A217" s="11" t="s">
        <v>1569</v>
      </c>
      <c r="B217" s="10" t="e">
        <f ca="1">IMAGE("https://acnhcdn.com/latest/NpcIcon/dog02.png")</f>
        <v>#NAME?</v>
      </c>
      <c r="C217" s="10" t="e">
        <f ca="1">IMAGE("https://acnhcdn.com/drivesync/render/houses/dog02_120_Lucky.png")</f>
        <v>#NAME?</v>
      </c>
      <c r="D217" s="3" t="s">
        <v>156</v>
      </c>
      <c r="E217" s="3" t="s">
        <v>15</v>
      </c>
      <c r="F217" s="3" t="s">
        <v>14</v>
      </c>
      <c r="G217" s="8" t="s">
        <v>155</v>
      </c>
      <c r="H217" s="9" t="s">
        <v>1568</v>
      </c>
      <c r="I217" s="2" t="s">
        <v>1567</v>
      </c>
      <c r="J217" s="8" t="s">
        <v>514</v>
      </c>
      <c r="K217" s="7" t="s">
        <v>9</v>
      </c>
      <c r="L217" s="7" t="s">
        <v>9</v>
      </c>
      <c r="M217" s="5" t="s">
        <v>382</v>
      </c>
      <c r="N217" s="5" t="s">
        <v>72</v>
      </c>
      <c r="O217" s="4" t="s">
        <v>1566</v>
      </c>
      <c r="P217" s="4" t="s">
        <v>292</v>
      </c>
      <c r="Q217" s="3" t="s">
        <v>1565</v>
      </c>
      <c r="R217" s="3" t="s">
        <v>1564</v>
      </c>
      <c r="S217" s="2" t="s">
        <v>1563</v>
      </c>
      <c r="T217" s="1" t="s">
        <v>1562</v>
      </c>
    </row>
    <row r="218" spans="1:20" ht="56.25" customHeight="1" x14ac:dyDescent="0.25">
      <c r="A218" s="11" t="s">
        <v>1561</v>
      </c>
      <c r="B218" s="10" t="e">
        <f ca="1">IMAGE("https://acnhcdn.com/latest/NpcIcon/pig04.png")</f>
        <v>#NAME?</v>
      </c>
      <c r="C218" s="10" t="e">
        <f ca="1">IMAGE("https://acnhcdn.com/drivesync/render/houses/pig04_303_Lucy.png")</f>
        <v>#NAME?</v>
      </c>
      <c r="D218" s="3" t="s">
        <v>308</v>
      </c>
      <c r="E218" s="3" t="s">
        <v>48</v>
      </c>
      <c r="F218" s="3" t="s">
        <v>231</v>
      </c>
      <c r="G218" s="8" t="s">
        <v>31</v>
      </c>
      <c r="H218" s="9" t="s">
        <v>1560</v>
      </c>
      <c r="I218" s="2" t="s">
        <v>1559</v>
      </c>
      <c r="J218" s="8" t="s">
        <v>1239</v>
      </c>
      <c r="K218" s="6" t="s">
        <v>8</v>
      </c>
      <c r="L218" s="14" t="s">
        <v>42</v>
      </c>
      <c r="M218" s="5" t="s">
        <v>85</v>
      </c>
      <c r="N218" s="5" t="s">
        <v>107</v>
      </c>
      <c r="O218" s="4" t="s">
        <v>1401</v>
      </c>
      <c r="P218" s="4" t="s">
        <v>650</v>
      </c>
      <c r="Q218" s="3" t="s">
        <v>1558</v>
      </c>
      <c r="R218" s="3" t="s">
        <v>1557</v>
      </c>
      <c r="S218" s="2" t="s">
        <v>1556</v>
      </c>
      <c r="T218" s="1" t="s">
        <v>1555</v>
      </c>
    </row>
    <row r="219" spans="1:20" ht="56.25" customHeight="1" x14ac:dyDescent="0.25">
      <c r="A219" s="11" t="s">
        <v>1554</v>
      </c>
      <c r="B219" s="10" t="e">
        <f ca="1">IMAGE("https://acnhcdn.com/latest/NpcIcon/kal09.png")</f>
        <v>#NAME?</v>
      </c>
      <c r="C219" s="10" t="e">
        <f ca="1">IMAGE("https://acnhcdn.com/drivesync/render/houses/kal09_226_Lyman.png")</f>
        <v>#NAME?</v>
      </c>
      <c r="D219" s="3" t="s">
        <v>49</v>
      </c>
      <c r="E219" s="3" t="s">
        <v>15</v>
      </c>
      <c r="F219" s="3" t="s">
        <v>265</v>
      </c>
      <c r="G219" s="8" t="s">
        <v>155</v>
      </c>
      <c r="H219" s="9" t="s">
        <v>1025</v>
      </c>
      <c r="I219" s="2" t="s">
        <v>1553</v>
      </c>
      <c r="J219" s="8" t="s">
        <v>294</v>
      </c>
      <c r="K219" s="7" t="s">
        <v>9</v>
      </c>
      <c r="L219" s="15" t="s">
        <v>59</v>
      </c>
      <c r="M219" s="5" t="s">
        <v>97</v>
      </c>
      <c r="N219" s="5" t="s">
        <v>6</v>
      </c>
      <c r="O219" s="4" t="s">
        <v>293</v>
      </c>
      <c r="P219" s="4" t="s">
        <v>237</v>
      </c>
      <c r="Q219" s="3" t="s">
        <v>1552</v>
      </c>
      <c r="R219" s="3" t="s">
        <v>1551</v>
      </c>
      <c r="S219" s="2" t="s">
        <v>1550</v>
      </c>
      <c r="T219" s="1" t="s">
        <v>1549</v>
      </c>
    </row>
    <row r="220" spans="1:20" ht="56.25" customHeight="1" x14ac:dyDescent="0.25">
      <c r="A220" s="11" t="s">
        <v>1548</v>
      </c>
      <c r="B220" s="10" t="e">
        <f ca="1">IMAGE("https://acnhcdn.com/latest/NpcIcon/dog14.png")</f>
        <v>#NAME?</v>
      </c>
      <c r="C220" s="10" t="e">
        <f ca="1">IMAGE("https://acnhcdn.com/drivesync/render/houses/dog14_1_Mac.png")</f>
        <v>#NAME?</v>
      </c>
      <c r="D220" s="3" t="s">
        <v>156</v>
      </c>
      <c r="E220" s="3" t="s">
        <v>15</v>
      </c>
      <c r="F220" s="3" t="s">
        <v>265</v>
      </c>
      <c r="G220" s="8" t="s">
        <v>143</v>
      </c>
      <c r="H220" s="9" t="s">
        <v>1547</v>
      </c>
      <c r="I220" s="2" t="s">
        <v>1546</v>
      </c>
      <c r="J220" s="8" t="s">
        <v>674</v>
      </c>
      <c r="K220" s="15" t="s">
        <v>59</v>
      </c>
      <c r="L220" s="13" t="s">
        <v>27</v>
      </c>
      <c r="M220" s="5" t="s">
        <v>107</v>
      </c>
      <c r="N220" s="5" t="s">
        <v>58</v>
      </c>
      <c r="O220" s="4" t="s">
        <v>1545</v>
      </c>
      <c r="P220" s="4" t="s">
        <v>392</v>
      </c>
      <c r="Q220" s="3" t="s">
        <v>1544</v>
      </c>
      <c r="R220" s="3" t="s">
        <v>1543</v>
      </c>
      <c r="S220" s="2" t="s">
        <v>1542</v>
      </c>
      <c r="T220" s="1" t="s">
        <v>1541</v>
      </c>
    </row>
    <row r="221" spans="1:20" ht="56.25" customHeight="1" x14ac:dyDescent="0.25">
      <c r="A221" s="11" t="s">
        <v>1540</v>
      </c>
      <c r="B221" s="10" t="e">
        <f ca="1">IMAGE("https://acnhcdn.com/latest/NpcIcon/dog09.png")</f>
        <v>#NAME?</v>
      </c>
      <c r="C221" s="10" t="e">
        <f ca="1">IMAGE("https://acnhcdn.com/drivesync/render/houses/dog09_127_Maddie.png")</f>
        <v>#NAME?</v>
      </c>
      <c r="D221" s="3" t="s">
        <v>156</v>
      </c>
      <c r="E221" s="3" t="s">
        <v>48</v>
      </c>
      <c r="F221" s="3" t="s">
        <v>76</v>
      </c>
      <c r="G221" s="8" t="s">
        <v>155</v>
      </c>
      <c r="H221" s="9" t="s">
        <v>1539</v>
      </c>
      <c r="I221" s="2" t="s">
        <v>1538</v>
      </c>
      <c r="J221" s="8" t="s">
        <v>959</v>
      </c>
      <c r="K221" s="7" t="s">
        <v>9</v>
      </c>
      <c r="L221" s="6" t="s">
        <v>8</v>
      </c>
      <c r="M221" s="5" t="s">
        <v>25</v>
      </c>
      <c r="N221" s="5" t="s">
        <v>85</v>
      </c>
      <c r="O221" s="4" t="s">
        <v>1278</v>
      </c>
      <c r="P221" s="4" t="s">
        <v>1165</v>
      </c>
      <c r="Q221" s="3" t="s">
        <v>1537</v>
      </c>
      <c r="R221" s="3" t="s">
        <v>1536</v>
      </c>
      <c r="S221" s="2" t="s">
        <v>1535</v>
      </c>
      <c r="T221" s="1" t="s">
        <v>1534</v>
      </c>
    </row>
    <row r="222" spans="1:20" ht="56.25" customHeight="1" x14ac:dyDescent="0.25">
      <c r="A222" s="11" t="s">
        <v>1533</v>
      </c>
      <c r="B222" s="10" t="e">
        <f ca="1">IMAGE("https://acnhcdn.com/latest/NpcIcon/duk03.png")</f>
        <v>#NAME?</v>
      </c>
      <c r="C222" s="10" t="e">
        <f ca="1">IMAGE("https://acnhcdn.com/drivesync/render/houses/duk03_136_Maelle.png")</f>
        <v>#NAME?</v>
      </c>
      <c r="D222" s="3" t="s">
        <v>121</v>
      </c>
      <c r="E222" s="3" t="s">
        <v>48</v>
      </c>
      <c r="F222" s="3" t="s">
        <v>47</v>
      </c>
      <c r="G222" s="8" t="s">
        <v>46</v>
      </c>
      <c r="H222" s="9" t="s">
        <v>1532</v>
      </c>
      <c r="I222" s="2" t="s">
        <v>1531</v>
      </c>
      <c r="J222" s="8" t="s">
        <v>250</v>
      </c>
      <c r="K222" s="13" t="s">
        <v>27</v>
      </c>
      <c r="L222" s="7" t="s">
        <v>9</v>
      </c>
      <c r="M222" s="5" t="s">
        <v>85</v>
      </c>
      <c r="N222" s="5" t="s">
        <v>72</v>
      </c>
      <c r="O222" s="4" t="s">
        <v>1530</v>
      </c>
      <c r="P222" s="4" t="s">
        <v>484</v>
      </c>
      <c r="Q222" s="3" t="s">
        <v>1529</v>
      </c>
      <c r="R222" s="3" t="s">
        <v>1528</v>
      </c>
      <c r="S222" s="2" t="s">
        <v>1527</v>
      </c>
      <c r="T222" s="1" t="s">
        <v>1526</v>
      </c>
    </row>
    <row r="223" spans="1:20" ht="56.25" customHeight="1" x14ac:dyDescent="0.25">
      <c r="A223" s="11" t="s">
        <v>1525</v>
      </c>
      <c r="B223" s="10" t="e">
        <f ca="1">IMAGE("https://acnhcdn.com/latest/NpcIcon/pig10.png")</f>
        <v>#NAME?</v>
      </c>
      <c r="C223" s="10" t="e">
        <f ca="1">IMAGE("https://acnhcdn.com/drivesync/render/houses/pig10_307_Maggie.png")</f>
        <v>#NAME?</v>
      </c>
      <c r="D223" s="3" t="s">
        <v>308</v>
      </c>
      <c r="E223" s="3" t="s">
        <v>48</v>
      </c>
      <c r="F223" s="3" t="s">
        <v>231</v>
      </c>
      <c r="G223" s="8" t="s">
        <v>13</v>
      </c>
      <c r="H223" s="9" t="s">
        <v>563</v>
      </c>
      <c r="I223" s="2" t="s">
        <v>1524</v>
      </c>
      <c r="J223" s="8" t="s">
        <v>476</v>
      </c>
      <c r="K223" s="6" t="s">
        <v>8</v>
      </c>
      <c r="L223" s="14" t="s">
        <v>42</v>
      </c>
      <c r="M223" s="5" t="s">
        <v>57</v>
      </c>
      <c r="N223" s="5" t="s">
        <v>6</v>
      </c>
      <c r="O223" s="4" t="s">
        <v>71</v>
      </c>
      <c r="P223" s="4" t="s">
        <v>1523</v>
      </c>
      <c r="Q223" s="3" t="s">
        <v>1522</v>
      </c>
      <c r="R223" s="3" t="s">
        <v>1521</v>
      </c>
      <c r="S223" s="2" t="s">
        <v>1520</v>
      </c>
      <c r="T223" s="1" t="s">
        <v>1519</v>
      </c>
    </row>
    <row r="224" spans="1:20" ht="56.25" customHeight="1" x14ac:dyDescent="0.25">
      <c r="A224" s="11" t="s">
        <v>1518</v>
      </c>
      <c r="B224" s="10" t="e">
        <f ca="1">IMAGE("https://acnhcdn.com/latest/NpcIcon/duk06.png")</f>
        <v>#NAME?</v>
      </c>
      <c r="C224" s="10" t="e">
        <f ca="1">IMAGE("https://acnhcdn.com/drivesync/render/houses/duk06_139_Mallary.png")</f>
        <v>#NAME?</v>
      </c>
      <c r="D224" s="3" t="s">
        <v>121</v>
      </c>
      <c r="E224" s="3" t="s">
        <v>48</v>
      </c>
      <c r="F224" s="3" t="s">
        <v>47</v>
      </c>
      <c r="G224" s="8" t="s">
        <v>46</v>
      </c>
      <c r="H224" s="9" t="s">
        <v>1517</v>
      </c>
      <c r="I224" s="2" t="s">
        <v>1516</v>
      </c>
      <c r="J224" s="8" t="s">
        <v>357</v>
      </c>
      <c r="K224" s="13" t="s">
        <v>27</v>
      </c>
      <c r="L224" s="12" t="s">
        <v>26</v>
      </c>
      <c r="M224" s="5" t="s">
        <v>7</v>
      </c>
      <c r="N224" s="5" t="s">
        <v>72</v>
      </c>
      <c r="O224" s="4" t="s">
        <v>1515</v>
      </c>
      <c r="P224" s="4" t="s">
        <v>4</v>
      </c>
      <c r="Q224" s="3" t="s">
        <v>1514</v>
      </c>
      <c r="R224" s="3" t="s">
        <v>1513</v>
      </c>
      <c r="S224" s="2" t="s">
        <v>1512</v>
      </c>
      <c r="T224" s="1" t="s">
        <v>1511</v>
      </c>
    </row>
    <row r="225" spans="1:20" ht="56.25" customHeight="1" x14ac:dyDescent="0.25">
      <c r="A225" s="11" t="s">
        <v>1510</v>
      </c>
      <c r="B225" s="10" t="e">
        <f ca="1">IMAGE("https://acnhcdn.com/latest/NpcIcon/cbr01.png")</f>
        <v>#NAME?</v>
      </c>
      <c r="C225" s="10" t="e">
        <f ca="1">IMAGE("https://acnhcdn.com/drivesync/render/houses/cbr01_75_Maple.png")</f>
        <v>#NAME?</v>
      </c>
      <c r="D225" s="3" t="s">
        <v>178</v>
      </c>
      <c r="E225" s="3" t="s">
        <v>48</v>
      </c>
      <c r="F225" s="3" t="s">
        <v>231</v>
      </c>
      <c r="G225" s="8" t="s">
        <v>63</v>
      </c>
      <c r="H225" s="9" t="s">
        <v>1509</v>
      </c>
      <c r="I225" s="2" t="s">
        <v>1508</v>
      </c>
      <c r="J225" s="8" t="s">
        <v>228</v>
      </c>
      <c r="K225" s="7" t="s">
        <v>9</v>
      </c>
      <c r="L225" s="6" t="s">
        <v>8</v>
      </c>
      <c r="M225" s="5" t="s">
        <v>382</v>
      </c>
      <c r="N225" s="5" t="s">
        <v>57</v>
      </c>
      <c r="O225" s="4" t="s">
        <v>1507</v>
      </c>
      <c r="P225" s="4" t="s">
        <v>650</v>
      </c>
      <c r="Q225" s="3" t="s">
        <v>1506</v>
      </c>
      <c r="R225" s="3" t="s">
        <v>1505</v>
      </c>
      <c r="S225" s="2" t="s">
        <v>1504</v>
      </c>
      <c r="T225" s="1" t="s">
        <v>1503</v>
      </c>
    </row>
    <row r="226" spans="1:20" ht="56.25" customHeight="1" x14ac:dyDescent="0.25">
      <c r="A226" s="11" t="s">
        <v>1502</v>
      </c>
      <c r="B226" s="10" t="e">
        <f ca="1">IMAGE("https://acnhcdn.com/latest/NpcIcon/dog15.png")</f>
        <v>#NAME?</v>
      </c>
      <c r="C226" s="10" t="e">
        <f ca="1">IMAGE("https://acnhcdn.com/drivesync/render/houses/dog15_129_Marcel.png")</f>
        <v>#NAME?</v>
      </c>
      <c r="D226" s="3" t="s">
        <v>156</v>
      </c>
      <c r="E226" s="3" t="s">
        <v>15</v>
      </c>
      <c r="F226" s="3" t="s">
        <v>14</v>
      </c>
      <c r="G226" s="8" t="s">
        <v>155</v>
      </c>
      <c r="H226" s="9" t="s">
        <v>1501</v>
      </c>
      <c r="I226" s="2" t="s">
        <v>1500</v>
      </c>
      <c r="J226" s="8" t="s">
        <v>1499</v>
      </c>
      <c r="K226" s="7" t="s">
        <v>9</v>
      </c>
      <c r="L226" s="13" t="s">
        <v>27</v>
      </c>
      <c r="M226" s="5" t="s">
        <v>57</v>
      </c>
      <c r="N226" s="5" t="s">
        <v>7</v>
      </c>
      <c r="O226" s="4" t="s">
        <v>1498</v>
      </c>
      <c r="P226" s="4" t="s">
        <v>127</v>
      </c>
      <c r="Q226" s="3" t="s">
        <v>1497</v>
      </c>
      <c r="R226" s="16" t="s">
        <v>1496</v>
      </c>
      <c r="S226" s="2" t="s">
        <v>1495</v>
      </c>
      <c r="T226" s="1" t="s">
        <v>1494</v>
      </c>
    </row>
    <row r="227" spans="1:20" ht="56.25" customHeight="1" x14ac:dyDescent="0.25">
      <c r="A227" s="11" t="s">
        <v>1493</v>
      </c>
      <c r="B227" s="10" t="e">
        <f ca="1">IMAGE("https://acnhcdn.com/latest/NpcIcon/kgr10.png")</f>
        <v>#NAME?</v>
      </c>
      <c r="C227" s="10" t="e">
        <f ca="1">IMAGE("https://acnhcdn.com/drivesync/render/houses/kgr10_235_Marcie.png")</f>
        <v>#NAME?</v>
      </c>
      <c r="D227" s="3" t="s">
        <v>144</v>
      </c>
      <c r="E227" s="3" t="s">
        <v>48</v>
      </c>
      <c r="F227" s="3" t="s">
        <v>231</v>
      </c>
      <c r="G227" s="8" t="s">
        <v>13</v>
      </c>
      <c r="H227" s="9" t="s">
        <v>1492</v>
      </c>
      <c r="I227" s="2" t="s">
        <v>1491</v>
      </c>
      <c r="J227" s="8" t="s">
        <v>1490</v>
      </c>
      <c r="K227" s="6" t="s">
        <v>8</v>
      </c>
      <c r="L227" s="14" t="s">
        <v>42</v>
      </c>
      <c r="M227" s="5" t="s">
        <v>85</v>
      </c>
      <c r="N227" s="5" t="s">
        <v>382</v>
      </c>
      <c r="O227" s="4" t="s">
        <v>1489</v>
      </c>
      <c r="P227" s="4" t="s">
        <v>715</v>
      </c>
      <c r="Q227" s="3" t="s">
        <v>1488</v>
      </c>
      <c r="R227" s="3" t="s">
        <v>1487</v>
      </c>
      <c r="S227" s="2" t="s">
        <v>1486</v>
      </c>
      <c r="T227" s="1" t="s">
        <v>1485</v>
      </c>
    </row>
    <row r="228" spans="1:20" ht="56.25" customHeight="1" x14ac:dyDescent="0.25">
      <c r="A228" s="11" t="s">
        <v>1484</v>
      </c>
      <c r="B228" s="10" t="e">
        <f ca="1">IMAGE("https://acnhcdn.com/latest/NpcIcon/elp04.png")</f>
        <v>#NAME?</v>
      </c>
      <c r="C228" s="10" t="e">
        <f ca="1">IMAGE("https://acnhcdn.com/drivesync/render/houses/elp04_152_Margie.png")</f>
        <v>#NAME?</v>
      </c>
      <c r="D228" s="3" t="s">
        <v>297</v>
      </c>
      <c r="E228" s="3" t="s">
        <v>48</v>
      </c>
      <c r="F228" s="3" t="s">
        <v>231</v>
      </c>
      <c r="G228" s="8" t="s">
        <v>63</v>
      </c>
      <c r="H228" s="9" t="s">
        <v>1483</v>
      </c>
      <c r="I228" s="2" t="s">
        <v>1482</v>
      </c>
      <c r="J228" s="8" t="s">
        <v>553</v>
      </c>
      <c r="K228" s="14" t="s">
        <v>42</v>
      </c>
      <c r="L228" s="6" t="s">
        <v>8</v>
      </c>
      <c r="M228" s="5" t="s">
        <v>85</v>
      </c>
      <c r="N228" s="5" t="s">
        <v>107</v>
      </c>
      <c r="O228" s="4" t="s">
        <v>1481</v>
      </c>
      <c r="P228" s="4" t="s">
        <v>421</v>
      </c>
      <c r="Q228" s="3" t="s">
        <v>1480</v>
      </c>
      <c r="R228" s="3" t="s">
        <v>1479</v>
      </c>
      <c r="S228" s="2" t="s">
        <v>1478</v>
      </c>
      <c r="T228" s="1" t="s">
        <v>1477</v>
      </c>
    </row>
    <row r="229" spans="1:20" ht="56.25" customHeight="1" x14ac:dyDescent="0.25">
      <c r="A229" s="11" t="s">
        <v>1476</v>
      </c>
      <c r="B229" s="10" t="e">
        <f ca="1">IMAGE("https://acnhcdn.com/latest/NpcIcon/ocp01.png")</f>
        <v>#NAME?</v>
      </c>
      <c r="C229" s="10" t="e">
        <f ca="1">IMAGE("https://acnhcdn.com/drivesync/render/houses/ocp01_266_Marina.png")</f>
        <v>#NAME?</v>
      </c>
      <c r="D229" s="3" t="s">
        <v>16</v>
      </c>
      <c r="E229" s="3" t="s">
        <v>48</v>
      </c>
      <c r="F229" s="3" t="s">
        <v>231</v>
      </c>
      <c r="G229" s="8" t="s">
        <v>31</v>
      </c>
      <c r="H229" s="9" t="s">
        <v>1475</v>
      </c>
      <c r="I229" s="2" t="s">
        <v>1474</v>
      </c>
      <c r="J229" s="8" t="s">
        <v>43</v>
      </c>
      <c r="K229" s="6" t="s">
        <v>8</v>
      </c>
      <c r="L229" s="6" t="s">
        <v>8</v>
      </c>
      <c r="M229" s="5" t="s">
        <v>85</v>
      </c>
      <c r="N229" s="5" t="s">
        <v>107</v>
      </c>
      <c r="O229" s="4" t="s">
        <v>1473</v>
      </c>
      <c r="P229" s="4" t="s">
        <v>1156</v>
      </c>
      <c r="Q229" s="3" t="s">
        <v>1472</v>
      </c>
      <c r="R229" s="3" t="s">
        <v>1471</v>
      </c>
      <c r="S229" s="2" t="s">
        <v>1470</v>
      </c>
      <c r="T229" s="1" t="s">
        <v>1469</v>
      </c>
    </row>
    <row r="230" spans="1:20" ht="56.25" customHeight="1" x14ac:dyDescent="0.25">
      <c r="A230" s="11" t="s">
        <v>1468</v>
      </c>
      <c r="B230" s="10" t="e">
        <f ca="1">IMAGE("https://acnhcdn.com/latest/NpcIcon/squ17.png")</f>
        <v>#NAME?</v>
      </c>
      <c r="C230" s="10" t="e">
        <f ca="1">IMAGE("https://acnhcdn.com/drivesync/render/houses/squ17_368_Marshal.png")</f>
        <v>#NAME?</v>
      </c>
      <c r="D230" s="3" t="s">
        <v>386</v>
      </c>
      <c r="E230" s="3" t="s">
        <v>15</v>
      </c>
      <c r="F230" s="3" t="s">
        <v>32</v>
      </c>
      <c r="G230" s="8" t="s">
        <v>31</v>
      </c>
      <c r="H230" s="9" t="s">
        <v>1467</v>
      </c>
      <c r="I230" s="2" t="s">
        <v>1466</v>
      </c>
      <c r="J230" s="8" t="s">
        <v>357</v>
      </c>
      <c r="K230" s="14" t="s">
        <v>42</v>
      </c>
      <c r="L230" s="13" t="s">
        <v>27</v>
      </c>
      <c r="M230" s="5" t="s">
        <v>97</v>
      </c>
      <c r="N230" s="5" t="s">
        <v>7</v>
      </c>
      <c r="O230" s="4" t="s">
        <v>1457</v>
      </c>
      <c r="P230" s="4" t="s">
        <v>1465</v>
      </c>
      <c r="Q230" s="3" t="s">
        <v>1464</v>
      </c>
      <c r="R230" s="3" t="s">
        <v>1463</v>
      </c>
      <c r="S230" s="2" t="s">
        <v>1462</v>
      </c>
      <c r="T230" s="1" t="s">
        <v>1461</v>
      </c>
    </row>
    <row r="231" spans="1:20" ht="56.25" customHeight="1" x14ac:dyDescent="0.25">
      <c r="A231" s="11" t="s">
        <v>1460</v>
      </c>
      <c r="B231" s="10" t="e">
        <f ca="1">IMAGE("https://acnhcdn.com/latest/NpcIcon/kgr01.png")</f>
        <v>#NAME?</v>
      </c>
      <c r="C231" s="10" t="e">
        <f ca="1">IMAGE("https://acnhcdn.com/drivesync/render/houses/kgr01_229_Mathilda.png")</f>
        <v>#NAME?</v>
      </c>
      <c r="D231" s="3" t="s">
        <v>144</v>
      </c>
      <c r="E231" s="3" t="s">
        <v>48</v>
      </c>
      <c r="F231" s="3" t="s">
        <v>47</v>
      </c>
      <c r="G231" s="8" t="s">
        <v>143</v>
      </c>
      <c r="H231" s="9" t="s">
        <v>1459</v>
      </c>
      <c r="I231" s="2" t="s">
        <v>1458</v>
      </c>
      <c r="J231" s="8" t="s">
        <v>941</v>
      </c>
      <c r="K231" s="13" t="s">
        <v>27</v>
      </c>
      <c r="L231" s="12" t="s">
        <v>26</v>
      </c>
      <c r="M231" s="5" t="s">
        <v>72</v>
      </c>
      <c r="N231" s="5" t="s">
        <v>107</v>
      </c>
      <c r="O231" s="4" t="s">
        <v>1457</v>
      </c>
      <c r="P231" s="4" t="s">
        <v>83</v>
      </c>
      <c r="Q231" s="3" t="s">
        <v>1456</v>
      </c>
      <c r="R231" s="3" t="s">
        <v>1455</v>
      </c>
      <c r="S231" s="2" t="s">
        <v>1454</v>
      </c>
      <c r="T231" s="1" t="s">
        <v>1453</v>
      </c>
    </row>
    <row r="232" spans="1:20" ht="56.25" customHeight="1" x14ac:dyDescent="0.25">
      <c r="A232" s="11" t="s">
        <v>1452</v>
      </c>
      <c r="B232" s="10" t="e">
        <f ca="1">IMAGE("https://acnhcdn.com/latest/NpcIcon/bea15.png")</f>
        <v>#NAME?</v>
      </c>
      <c r="C232" s="10" t="e">
        <f ca="1">IMAGE("https://acnhcdn.com/drivesync/render/houses/bea15_32_Megan.png")</f>
        <v>#NAME?</v>
      </c>
      <c r="D232" s="3" t="s">
        <v>254</v>
      </c>
      <c r="E232" s="3" t="s">
        <v>48</v>
      </c>
      <c r="F232" s="3" t="s">
        <v>231</v>
      </c>
      <c r="G232" s="8" t="s">
        <v>13</v>
      </c>
      <c r="H232" s="9" t="s">
        <v>1451</v>
      </c>
      <c r="I232" s="2" t="s">
        <v>1450</v>
      </c>
      <c r="J232" s="8" t="s">
        <v>228</v>
      </c>
      <c r="K232" s="6" t="s">
        <v>8</v>
      </c>
      <c r="L232" s="7" t="s">
        <v>9</v>
      </c>
      <c r="M232" s="5" t="s">
        <v>6</v>
      </c>
      <c r="N232" s="5" t="s">
        <v>97</v>
      </c>
      <c r="O232" s="4" t="s">
        <v>1449</v>
      </c>
      <c r="P232" s="4" t="s">
        <v>523</v>
      </c>
      <c r="Q232" s="3" t="s">
        <v>1448</v>
      </c>
      <c r="R232" s="3" t="s">
        <v>1447</v>
      </c>
      <c r="S232" s="2" t="s">
        <v>1446</v>
      </c>
      <c r="T232" s="1" t="s">
        <v>1445</v>
      </c>
    </row>
    <row r="233" spans="1:20" ht="56.25" customHeight="1" x14ac:dyDescent="0.25">
      <c r="A233" s="11" t="s">
        <v>1444</v>
      </c>
      <c r="B233" s="10" t="e">
        <f ca="1">IMAGE("https://acnhcdn.com/latest/NpcIcon/kal02.png")</f>
        <v>#NAME?</v>
      </c>
      <c r="C233" s="10" t="e">
        <f ca="1">IMAGE("https://acnhcdn.com/drivesync/render/houses/kal02_222_Melba.png")</f>
        <v>#NAME?</v>
      </c>
      <c r="D233" s="3" t="s">
        <v>49</v>
      </c>
      <c r="E233" s="3" t="s">
        <v>48</v>
      </c>
      <c r="F233" s="3" t="s">
        <v>231</v>
      </c>
      <c r="G233" s="8" t="s">
        <v>63</v>
      </c>
      <c r="H233" s="9" t="s">
        <v>1443</v>
      </c>
      <c r="I233" s="2" t="s">
        <v>1442</v>
      </c>
      <c r="J233" s="8" t="s">
        <v>959</v>
      </c>
      <c r="K233" s="6" t="s">
        <v>8</v>
      </c>
      <c r="L233" s="6" t="s">
        <v>8</v>
      </c>
      <c r="M233" s="5" t="s">
        <v>72</v>
      </c>
      <c r="N233" s="5" t="s">
        <v>57</v>
      </c>
      <c r="O233" s="4" t="s">
        <v>1441</v>
      </c>
      <c r="P233" s="4" t="s">
        <v>1440</v>
      </c>
      <c r="Q233" s="3" t="s">
        <v>1439</v>
      </c>
      <c r="R233" s="3" t="s">
        <v>1438</v>
      </c>
      <c r="S233" s="2" t="s">
        <v>1437</v>
      </c>
      <c r="T233" s="1" t="s">
        <v>1436</v>
      </c>
    </row>
    <row r="234" spans="1:20" ht="56.25" customHeight="1" x14ac:dyDescent="0.25">
      <c r="A234" s="11" t="s">
        <v>1435</v>
      </c>
      <c r="B234" s="10" t="e">
        <f ca="1">IMAGE("https://acnhcdn.com/latest/NpcIcon/rhn07.png")</f>
        <v>#NAME?</v>
      </c>
      <c r="C234" s="10" t="e">
        <f ca="1">IMAGE("https://acnhcdn.com/drivesync/render/houses/rhn07_338_Merengue.png")</f>
        <v>#NAME?</v>
      </c>
      <c r="D234" s="3" t="s">
        <v>395</v>
      </c>
      <c r="E234" s="3" t="s">
        <v>48</v>
      </c>
      <c r="F234" s="3" t="s">
        <v>231</v>
      </c>
      <c r="G234" s="8" t="s">
        <v>13</v>
      </c>
      <c r="H234" s="9" t="s">
        <v>1434</v>
      </c>
      <c r="I234" s="2" t="s">
        <v>1433</v>
      </c>
      <c r="J234" s="8" t="s">
        <v>867</v>
      </c>
      <c r="K234" s="6" t="s">
        <v>8</v>
      </c>
      <c r="L234" s="7" t="s">
        <v>9</v>
      </c>
      <c r="M234" s="5" t="s">
        <v>72</v>
      </c>
      <c r="N234" s="5" t="s">
        <v>107</v>
      </c>
      <c r="O234" s="4" t="s">
        <v>1308</v>
      </c>
      <c r="P234" s="4" t="s">
        <v>967</v>
      </c>
      <c r="Q234" s="3" t="s">
        <v>1432</v>
      </c>
      <c r="R234" s="3" t="s">
        <v>1431</v>
      </c>
      <c r="S234" s="2" t="s">
        <v>1430</v>
      </c>
      <c r="T234" s="1" t="s">
        <v>1429</v>
      </c>
    </row>
    <row r="235" spans="1:20" ht="56.25" customHeight="1" x14ac:dyDescent="0.25">
      <c r="A235" s="11" t="s">
        <v>1428</v>
      </c>
      <c r="B235" s="10" t="e">
        <f ca="1">IMAGE("https://acnhcdn.com/latest/NpcIcon/cat16.png")</f>
        <v>#NAME?</v>
      </c>
      <c r="C235" s="10" t="e">
        <f ca="1">IMAGE("https://acnhcdn.com/drivesync/render/houses/cat16_67_Merry.png")</f>
        <v>#NAME?</v>
      </c>
      <c r="D235" s="3" t="s">
        <v>319</v>
      </c>
      <c r="E235" s="3" t="s">
        <v>48</v>
      </c>
      <c r="F235" s="3" t="s">
        <v>76</v>
      </c>
      <c r="G235" s="8" t="s">
        <v>46</v>
      </c>
      <c r="H235" s="9" t="s">
        <v>1427</v>
      </c>
      <c r="I235" s="2" t="s">
        <v>1426</v>
      </c>
      <c r="J235" s="8" t="s">
        <v>305</v>
      </c>
      <c r="K235" s="6" t="s">
        <v>8</v>
      </c>
      <c r="L235" s="6" t="s">
        <v>8</v>
      </c>
      <c r="M235" s="5" t="s">
        <v>85</v>
      </c>
      <c r="N235" s="5" t="s">
        <v>97</v>
      </c>
      <c r="O235" s="4" t="s">
        <v>1014</v>
      </c>
      <c r="P235" s="4" t="s">
        <v>1425</v>
      </c>
      <c r="Q235" s="3" t="s">
        <v>1424</v>
      </c>
      <c r="R235" s="3" t="s">
        <v>1423</v>
      </c>
      <c r="S235" s="2" t="s">
        <v>1422</v>
      </c>
      <c r="T235" s="1" t="s">
        <v>1421</v>
      </c>
    </row>
    <row r="236" spans="1:20" ht="56.25" customHeight="1" x14ac:dyDescent="0.25">
      <c r="A236" s="11" t="s">
        <v>1420</v>
      </c>
      <c r="B236" s="10" t="e">
        <f ca="1">IMAGE("https://acnhcdn.com/latest/NpcIcon/brd08.png")</f>
        <v>#NAME?</v>
      </c>
      <c r="C236" s="10" t="e">
        <f ca="1">IMAGE("https://acnhcdn.com/drivesync/render/houses/brd08_40_Midge.png")</f>
        <v>#NAME?</v>
      </c>
      <c r="D236" s="3" t="s">
        <v>277</v>
      </c>
      <c r="E236" s="3" t="s">
        <v>48</v>
      </c>
      <c r="F236" s="3" t="s">
        <v>231</v>
      </c>
      <c r="G236" s="8" t="s">
        <v>63</v>
      </c>
      <c r="H236" s="9" t="s">
        <v>1419</v>
      </c>
      <c r="I236" s="2" t="s">
        <v>1418</v>
      </c>
      <c r="J236" s="8" t="s">
        <v>959</v>
      </c>
      <c r="K236" s="6" t="s">
        <v>8</v>
      </c>
      <c r="L236" s="7" t="s">
        <v>9</v>
      </c>
      <c r="M236" s="5" t="s">
        <v>85</v>
      </c>
      <c r="N236" s="5" t="s">
        <v>85</v>
      </c>
      <c r="O236" s="4" t="s">
        <v>1417</v>
      </c>
      <c r="P236" s="4" t="s">
        <v>1141</v>
      </c>
      <c r="Q236" s="3" t="s">
        <v>1416</v>
      </c>
      <c r="R236" s="3" t="s">
        <v>1415</v>
      </c>
      <c r="S236" s="2" t="s">
        <v>1414</v>
      </c>
      <c r="T236" s="1" t="s">
        <v>1413</v>
      </c>
    </row>
    <row r="237" spans="1:20" ht="56.25" customHeight="1" x14ac:dyDescent="0.25">
      <c r="A237" s="11" t="s">
        <v>1412</v>
      </c>
      <c r="B237" s="10" t="e">
        <f ca="1">IMAGE("https://acnhcdn.com/latest/NpcIcon/squ09.png")</f>
        <v>#NAME?</v>
      </c>
      <c r="C237" s="10" t="e">
        <f ca="1">IMAGE("https://acnhcdn.com/drivesync/render/houses/squ09_361_Mint.png")</f>
        <v>#NAME?</v>
      </c>
      <c r="D237" s="3" t="s">
        <v>386</v>
      </c>
      <c r="E237" s="3" t="s">
        <v>48</v>
      </c>
      <c r="F237" s="3" t="s">
        <v>47</v>
      </c>
      <c r="G237" s="8" t="s">
        <v>46</v>
      </c>
      <c r="H237" s="9" t="s">
        <v>1411</v>
      </c>
      <c r="I237" s="2" t="s">
        <v>1410</v>
      </c>
      <c r="J237" s="8" t="s">
        <v>86</v>
      </c>
      <c r="K237" s="12" t="s">
        <v>26</v>
      </c>
      <c r="L237" s="6" t="s">
        <v>8</v>
      </c>
      <c r="M237" s="5" t="s">
        <v>85</v>
      </c>
      <c r="N237" s="5" t="s">
        <v>25</v>
      </c>
      <c r="O237" s="4" t="s">
        <v>683</v>
      </c>
      <c r="P237" s="4" t="s">
        <v>967</v>
      </c>
      <c r="Q237" s="3" t="s">
        <v>1409</v>
      </c>
      <c r="R237" s="3" t="s">
        <v>1408</v>
      </c>
      <c r="S237" s="2" t="s">
        <v>1407</v>
      </c>
      <c r="T237" s="1" t="s">
        <v>1406</v>
      </c>
    </row>
    <row r="238" spans="1:20" ht="56.25" customHeight="1" x14ac:dyDescent="0.25">
      <c r="A238" s="11" t="s">
        <v>1405</v>
      </c>
      <c r="B238" s="10" t="e">
        <f ca="1">IMAGE("https://acnhcdn.com/latest/NpcIcon/rbt19.png")</f>
        <v>#NAME?</v>
      </c>
      <c r="C238" s="10" t="e">
        <f ca="1">IMAGE("https://acnhcdn.com/drivesync/render/houses/rbt19_333_Mira.png")</f>
        <v>#NAME?</v>
      </c>
      <c r="D238" s="3" t="s">
        <v>350</v>
      </c>
      <c r="E238" s="3" t="s">
        <v>48</v>
      </c>
      <c r="F238" s="3" t="s">
        <v>253</v>
      </c>
      <c r="G238" s="8" t="s">
        <v>143</v>
      </c>
      <c r="H238" s="9" t="s">
        <v>1404</v>
      </c>
      <c r="I238" s="2" t="s">
        <v>1403</v>
      </c>
      <c r="J238" s="8" t="s">
        <v>1402</v>
      </c>
      <c r="K238" s="15" t="s">
        <v>59</v>
      </c>
      <c r="L238" s="13" t="s">
        <v>27</v>
      </c>
      <c r="M238" s="5" t="s">
        <v>107</v>
      </c>
      <c r="N238" s="5" t="s">
        <v>6</v>
      </c>
      <c r="O238" s="4" t="s">
        <v>1401</v>
      </c>
      <c r="P238" s="4" t="s">
        <v>650</v>
      </c>
      <c r="Q238" s="3" t="s">
        <v>1400</v>
      </c>
      <c r="R238" s="3" t="s">
        <v>1399</v>
      </c>
      <c r="S238" s="2" t="s">
        <v>1398</v>
      </c>
      <c r="T238" s="1" t="s">
        <v>1397</v>
      </c>
    </row>
    <row r="239" spans="1:20" ht="56.25" customHeight="1" x14ac:dyDescent="0.25">
      <c r="A239" s="11" t="s">
        <v>1396</v>
      </c>
      <c r="B239" s="10" t="e">
        <f ca="1">IMAGE("https://acnhcdn.com/latest/NpcIcon/duk12.png")</f>
        <v>#NAME?</v>
      </c>
      <c r="C239" s="10" t="e">
        <f ca="1">IMAGE("https://acnhcdn.com/drivesync/render/houses/duk12_143_Miranda.png")</f>
        <v>#NAME?</v>
      </c>
      <c r="D239" s="3" t="s">
        <v>121</v>
      </c>
      <c r="E239" s="3" t="s">
        <v>48</v>
      </c>
      <c r="F239" s="3" t="s">
        <v>47</v>
      </c>
      <c r="G239" s="8" t="s">
        <v>46</v>
      </c>
      <c r="H239" s="9" t="s">
        <v>1395</v>
      </c>
      <c r="I239" s="2" t="s">
        <v>1394</v>
      </c>
      <c r="J239" s="8" t="s">
        <v>1239</v>
      </c>
      <c r="K239" s="14" t="s">
        <v>42</v>
      </c>
      <c r="L239" s="12" t="s">
        <v>26</v>
      </c>
      <c r="M239" s="5" t="s">
        <v>7</v>
      </c>
      <c r="N239" s="5" t="s">
        <v>25</v>
      </c>
      <c r="O239" s="4" t="s">
        <v>84</v>
      </c>
      <c r="P239" s="4" t="s">
        <v>356</v>
      </c>
      <c r="Q239" s="3" t="s">
        <v>1393</v>
      </c>
      <c r="R239" s="3" t="s">
        <v>1392</v>
      </c>
      <c r="S239" s="2" t="s">
        <v>1391</v>
      </c>
      <c r="T239" s="1" t="s">
        <v>1390</v>
      </c>
    </row>
    <row r="240" spans="1:20" ht="56.25" customHeight="1" x14ac:dyDescent="0.25">
      <c r="A240" s="11" t="s">
        <v>1389</v>
      </c>
      <c r="B240" s="10" t="e">
        <f ca="1">IMAGE("https://acnhcdn.com/latest/NpcIcon/cat01.png")</f>
        <v>#NAME?</v>
      </c>
      <c r="C240" s="10" t="e">
        <f ca="1">IMAGE("https://acnhcdn.com/drivesync/render/houses/cat01_53_Mitzi.png")</f>
        <v>#NAME?</v>
      </c>
      <c r="D240" s="3" t="s">
        <v>319</v>
      </c>
      <c r="E240" s="3" t="s">
        <v>48</v>
      </c>
      <c r="F240" s="3" t="s">
        <v>231</v>
      </c>
      <c r="G240" s="8" t="s">
        <v>63</v>
      </c>
      <c r="H240" s="9" t="s">
        <v>1388</v>
      </c>
      <c r="I240" s="2" t="s">
        <v>1387</v>
      </c>
      <c r="J240" s="8" t="s">
        <v>337</v>
      </c>
      <c r="K240" s="7" t="s">
        <v>9</v>
      </c>
      <c r="L240" s="7" t="s">
        <v>9</v>
      </c>
      <c r="M240" s="5" t="s">
        <v>336</v>
      </c>
      <c r="N240" s="5" t="s">
        <v>382</v>
      </c>
      <c r="O240" s="4" t="s">
        <v>1386</v>
      </c>
      <c r="P240" s="4" t="s">
        <v>1370</v>
      </c>
      <c r="Q240" s="3" t="s">
        <v>1385</v>
      </c>
      <c r="R240" s="3" t="s">
        <v>1384</v>
      </c>
      <c r="S240" s="2" t="s">
        <v>1383</v>
      </c>
      <c r="T240" s="1" t="s">
        <v>1382</v>
      </c>
    </row>
    <row r="241" spans="1:20" ht="56.25" customHeight="1" x14ac:dyDescent="0.25">
      <c r="A241" s="11" t="s">
        <v>1381</v>
      </c>
      <c r="B241" s="10" t="e">
        <f ca="1">IMAGE("https://acnhcdn.com/latest/NpcIcon/cat08.png")</f>
        <v>#NAME?</v>
      </c>
      <c r="C241" s="10" t="e">
        <f ca="1">IMAGE("https://acnhcdn.com/drivesync/render/houses/cat08_59_Moe.png")</f>
        <v>#NAME?</v>
      </c>
      <c r="D241" s="3" t="s">
        <v>319</v>
      </c>
      <c r="E241" s="3" t="s">
        <v>15</v>
      </c>
      <c r="F241" s="3" t="s">
        <v>14</v>
      </c>
      <c r="G241" s="8" t="s">
        <v>155</v>
      </c>
      <c r="H241" s="9" t="s">
        <v>1380</v>
      </c>
      <c r="I241" s="2" t="s">
        <v>1379</v>
      </c>
      <c r="J241" s="8" t="s">
        <v>152</v>
      </c>
      <c r="K241" s="15" t="s">
        <v>59</v>
      </c>
      <c r="L241" s="7" t="s">
        <v>9</v>
      </c>
      <c r="M241" s="5" t="s">
        <v>58</v>
      </c>
      <c r="N241" s="5" t="s">
        <v>24</v>
      </c>
      <c r="O241" s="4" t="s">
        <v>683</v>
      </c>
      <c r="P241" s="4" t="s">
        <v>55</v>
      </c>
      <c r="Q241" s="3" t="s">
        <v>1378</v>
      </c>
      <c r="R241" s="3" t="s">
        <v>1377</v>
      </c>
      <c r="S241" s="2" t="s">
        <v>1376</v>
      </c>
      <c r="T241" s="1" t="s">
        <v>1375</v>
      </c>
    </row>
    <row r="242" spans="1:20" ht="56.25" customHeight="1" x14ac:dyDescent="0.25">
      <c r="A242" s="11" t="s">
        <v>1374</v>
      </c>
      <c r="B242" s="10" t="e">
        <f ca="1">IMAGE("https://acnhcdn.com/latest/NpcIcon/duk16.png")</f>
        <v>#NAME?</v>
      </c>
      <c r="C242" s="10" t="e">
        <f ca="1">IMAGE("https://acnhcdn.com/drivesync/render/houses/duk16_146_Molly.png")</f>
        <v>#NAME?</v>
      </c>
      <c r="D242" s="3" t="s">
        <v>121</v>
      </c>
      <c r="E242" s="3" t="s">
        <v>48</v>
      </c>
      <c r="F242" s="3" t="s">
        <v>231</v>
      </c>
      <c r="G242" s="8" t="s">
        <v>13</v>
      </c>
      <c r="H242" s="9" t="s">
        <v>1373</v>
      </c>
      <c r="I242" s="2" t="s">
        <v>1372</v>
      </c>
      <c r="J242" s="8" t="s">
        <v>867</v>
      </c>
      <c r="K242" s="6" t="s">
        <v>8</v>
      </c>
      <c r="L242" s="7" t="s">
        <v>9</v>
      </c>
      <c r="M242" s="5" t="s">
        <v>6</v>
      </c>
      <c r="N242" s="5" t="s">
        <v>85</v>
      </c>
      <c r="O242" s="4" t="s">
        <v>1371</v>
      </c>
      <c r="P242" s="4" t="s">
        <v>1370</v>
      </c>
      <c r="Q242" s="3" t="s">
        <v>1369</v>
      </c>
      <c r="R242" s="3" t="s">
        <v>1368</v>
      </c>
      <c r="S242" s="2" t="s">
        <v>1367</v>
      </c>
      <c r="T242" s="1" t="s">
        <v>1366</v>
      </c>
    </row>
    <row r="243" spans="1:20" ht="56.25" customHeight="1" x14ac:dyDescent="0.25">
      <c r="A243" s="11" t="s">
        <v>1365</v>
      </c>
      <c r="B243" s="10" t="e">
        <f ca="1">IMAGE("https://acnhcdn.com/latest/NpcIcon/cat11.png")</f>
        <v>#NAME?</v>
      </c>
      <c r="C243" s="10" t="e">
        <f ca="1">IMAGE("https://acnhcdn.com/drivesync/render/houses/cat11_62_Monique.png")</f>
        <v>#NAME?</v>
      </c>
      <c r="D243" s="3" t="s">
        <v>319</v>
      </c>
      <c r="E243" s="3" t="s">
        <v>48</v>
      </c>
      <c r="F243" s="3" t="s">
        <v>47</v>
      </c>
      <c r="G243" s="8" t="s">
        <v>46</v>
      </c>
      <c r="H243" s="9" t="s">
        <v>1364</v>
      </c>
      <c r="I243" s="2" t="s">
        <v>1363</v>
      </c>
      <c r="J243" s="8" t="s">
        <v>186</v>
      </c>
      <c r="K243" s="12" t="s">
        <v>26</v>
      </c>
      <c r="L243" s="14" t="s">
        <v>42</v>
      </c>
      <c r="M243" s="5" t="s">
        <v>25</v>
      </c>
      <c r="N243" s="5" t="s">
        <v>85</v>
      </c>
      <c r="O243" s="4" t="s">
        <v>1362</v>
      </c>
      <c r="P243" s="4" t="s">
        <v>380</v>
      </c>
      <c r="Q243" s="3" t="s">
        <v>1361</v>
      </c>
      <c r="R243" s="3" t="s">
        <v>1360</v>
      </c>
      <c r="S243" s="2" t="s">
        <v>1359</v>
      </c>
      <c r="T243" s="1" t="s">
        <v>1358</v>
      </c>
    </row>
    <row r="244" spans="1:20" ht="56.25" customHeight="1" x14ac:dyDescent="0.25">
      <c r="A244" s="11" t="s">
        <v>1357</v>
      </c>
      <c r="B244" s="10" t="e">
        <f ca="1">IMAGE("https://acnhcdn.com/latest/NpcIcon/mnk04.png")</f>
        <v>#NAME?</v>
      </c>
      <c r="C244" s="10" t="e">
        <f ca="1">IMAGE("https://acnhcdn.com/drivesync/render/houses/mnk04_245_Monty.png")</f>
        <v>#NAME?</v>
      </c>
      <c r="D244" s="3" t="s">
        <v>426</v>
      </c>
      <c r="E244" s="3" t="s">
        <v>15</v>
      </c>
      <c r="F244" s="3" t="s">
        <v>64</v>
      </c>
      <c r="G244" s="8" t="s">
        <v>63</v>
      </c>
      <c r="H244" s="9" t="s">
        <v>1356</v>
      </c>
      <c r="I244" s="2" t="s">
        <v>1355</v>
      </c>
      <c r="J244" s="8" t="s">
        <v>1198</v>
      </c>
      <c r="K244" s="13" t="s">
        <v>27</v>
      </c>
      <c r="L244" s="13" t="s">
        <v>27</v>
      </c>
      <c r="M244" s="5" t="s">
        <v>6</v>
      </c>
      <c r="N244" s="5" t="s">
        <v>24</v>
      </c>
      <c r="O244" s="4" t="s">
        <v>999</v>
      </c>
      <c r="P244" s="4" t="s">
        <v>658</v>
      </c>
      <c r="Q244" s="3" t="s">
        <v>1354</v>
      </c>
      <c r="R244" s="3" t="s">
        <v>1353</v>
      </c>
      <c r="S244" s="2" t="s">
        <v>1352</v>
      </c>
      <c r="T244" s="1" t="s">
        <v>1351</v>
      </c>
    </row>
    <row r="245" spans="1:20" ht="56.25" customHeight="1" x14ac:dyDescent="0.25">
      <c r="A245" s="11" t="s">
        <v>1350</v>
      </c>
      <c r="B245" s="10" t="e">
        <f ca="1">IMAGE("https://acnhcdn.com/latest/NpcIcon/mus14.png")</f>
        <v>#NAME?</v>
      </c>
      <c r="C245" s="10" t="e">
        <f ca="1">IMAGE("https://acnhcdn.com/drivesync/render/houses/mus14_260_Moose.png")</f>
        <v>#NAME?</v>
      </c>
      <c r="D245" s="3" t="s">
        <v>702</v>
      </c>
      <c r="E245" s="3" t="s">
        <v>15</v>
      </c>
      <c r="F245" s="3" t="s">
        <v>265</v>
      </c>
      <c r="G245" s="8" t="s">
        <v>143</v>
      </c>
      <c r="H245" s="9" t="s">
        <v>1349</v>
      </c>
      <c r="I245" s="2" t="s">
        <v>1348</v>
      </c>
      <c r="J245" s="8" t="s">
        <v>485</v>
      </c>
      <c r="K245" s="13" t="s">
        <v>27</v>
      </c>
      <c r="L245" s="12" t="s">
        <v>26</v>
      </c>
      <c r="M245" s="5" t="s">
        <v>25</v>
      </c>
      <c r="N245" s="5" t="s">
        <v>107</v>
      </c>
      <c r="O245" s="4" t="s">
        <v>458</v>
      </c>
      <c r="P245" s="4" t="s">
        <v>1347</v>
      </c>
      <c r="Q245" s="3" t="s">
        <v>1346</v>
      </c>
      <c r="R245" s="3" t="s">
        <v>1345</v>
      </c>
      <c r="S245" s="2" t="s">
        <v>1344</v>
      </c>
      <c r="T245" s="1" t="s">
        <v>1343</v>
      </c>
    </row>
    <row r="246" spans="1:20" ht="56.25" customHeight="1" x14ac:dyDescent="0.25">
      <c r="A246" s="11" t="s">
        <v>1342</v>
      </c>
      <c r="B246" s="10" t="e">
        <f ca="1">IMAGE("https://acnhcdn.com/latest/NpcIcon/lon06.png")</f>
        <v>#NAME?</v>
      </c>
      <c r="C246" s="10" t="e">
        <f ca="1">IMAGE("https://acnhcdn.com/drivesync/render/houses/lon06_240_Mott.png")</f>
        <v>#NAME?</v>
      </c>
      <c r="D246" s="3" t="s">
        <v>760</v>
      </c>
      <c r="E246" s="3" t="s">
        <v>15</v>
      </c>
      <c r="F246" s="3" t="s">
        <v>265</v>
      </c>
      <c r="G246" s="8" t="s">
        <v>143</v>
      </c>
      <c r="H246" s="9" t="s">
        <v>1341</v>
      </c>
      <c r="I246" s="2" t="s">
        <v>1340</v>
      </c>
      <c r="J246" s="8" t="s">
        <v>118</v>
      </c>
      <c r="K246" s="15" t="s">
        <v>59</v>
      </c>
      <c r="L246" s="14" t="s">
        <v>42</v>
      </c>
      <c r="M246" s="5" t="s">
        <v>7</v>
      </c>
      <c r="N246" s="5" t="s">
        <v>57</v>
      </c>
      <c r="O246" s="4" t="s">
        <v>1339</v>
      </c>
      <c r="P246" s="4" t="s">
        <v>715</v>
      </c>
      <c r="Q246" s="3" t="s">
        <v>1338</v>
      </c>
      <c r="R246" s="3" t="s">
        <v>1337</v>
      </c>
      <c r="S246" s="2" t="s">
        <v>1336</v>
      </c>
      <c r="T246" s="1" t="s">
        <v>1335</v>
      </c>
    </row>
    <row r="247" spans="1:20" ht="56.25" customHeight="1" x14ac:dyDescent="0.25">
      <c r="A247" s="11" t="s">
        <v>1334</v>
      </c>
      <c r="B247" s="10" t="e">
        <f ca="1">IMAGE("https://acnhcdn.com/latest/NpcIcon/shp12.png")</f>
        <v>#NAME?</v>
      </c>
      <c r="C247" s="10" t="e">
        <f ca="1">IMAGE("https://acnhcdn.com/drivesync/render/houses/shp12_349_Muffy.png")</f>
        <v>#NAME?</v>
      </c>
      <c r="D247" s="3" t="s">
        <v>89</v>
      </c>
      <c r="E247" s="3" t="s">
        <v>48</v>
      </c>
      <c r="F247" s="3" t="s">
        <v>253</v>
      </c>
      <c r="G247" s="8" t="s">
        <v>31</v>
      </c>
      <c r="H247" s="9" t="s">
        <v>1333</v>
      </c>
      <c r="I247" s="2" t="s">
        <v>1332</v>
      </c>
      <c r="J247" s="8" t="s">
        <v>1239</v>
      </c>
      <c r="K247" s="12" t="s">
        <v>26</v>
      </c>
      <c r="L247" s="14" t="s">
        <v>42</v>
      </c>
      <c r="M247" s="5" t="s">
        <v>58</v>
      </c>
      <c r="N247" s="5" t="s">
        <v>25</v>
      </c>
      <c r="O247" s="4" t="s">
        <v>195</v>
      </c>
      <c r="P247" s="4" t="s">
        <v>1331</v>
      </c>
      <c r="Q247" s="3" t="s">
        <v>1330</v>
      </c>
      <c r="R247" s="3" t="s">
        <v>1329</v>
      </c>
      <c r="S247" s="2" t="s">
        <v>1328</v>
      </c>
      <c r="T247" s="1" t="s">
        <v>1327</v>
      </c>
    </row>
    <row r="248" spans="1:20" ht="56.25" customHeight="1" x14ac:dyDescent="0.25">
      <c r="A248" s="11" t="s">
        <v>1326</v>
      </c>
      <c r="B248" s="10" t="e">
        <f ca="1">IMAGE("https://acnhcdn.com/latest/NpcIcon/cbr07.png")</f>
        <v>#NAME?</v>
      </c>
      <c r="C248" s="10" t="e">
        <f ca="1">IMAGE("https://acnhcdn.com/drivesync/render/houses/cbr07_81_Murphy.png")</f>
        <v>#NAME?</v>
      </c>
      <c r="D248" s="3" t="s">
        <v>178</v>
      </c>
      <c r="E248" s="3" t="s">
        <v>15</v>
      </c>
      <c r="F248" s="3" t="s">
        <v>64</v>
      </c>
      <c r="G248" s="8" t="s">
        <v>63</v>
      </c>
      <c r="H248" s="9" t="s">
        <v>219</v>
      </c>
      <c r="I248" s="2" t="s">
        <v>1325</v>
      </c>
      <c r="J248" s="8" t="s">
        <v>294</v>
      </c>
      <c r="K248" s="7" t="s">
        <v>9</v>
      </c>
      <c r="L248" s="13" t="s">
        <v>27</v>
      </c>
      <c r="M248" s="5" t="s">
        <v>7</v>
      </c>
      <c r="N248" s="5" t="s">
        <v>72</v>
      </c>
      <c r="O248" s="4" t="s">
        <v>561</v>
      </c>
      <c r="P248" s="4" t="s">
        <v>615</v>
      </c>
      <c r="Q248" s="3" t="s">
        <v>1324</v>
      </c>
      <c r="R248" s="3" t="s">
        <v>1323</v>
      </c>
      <c r="S248" s="2" t="s">
        <v>1322</v>
      </c>
      <c r="T248" s="1" t="s">
        <v>1321</v>
      </c>
    </row>
    <row r="249" spans="1:20" ht="56.25" customHeight="1" x14ac:dyDescent="0.25">
      <c r="A249" s="11" t="s">
        <v>1320</v>
      </c>
      <c r="B249" s="10" t="e">
        <f ca="1">IMAGE("https://acnhcdn.com/latest/NpcIcon/goa01.png")</f>
        <v>#NAME?</v>
      </c>
      <c r="C249" s="10" t="e">
        <f ca="1">IMAGE("https://acnhcdn.com/drivesync/render/houses/goa01_177_Nan.png")</f>
        <v>#NAME?</v>
      </c>
      <c r="D249" s="3" t="s">
        <v>242</v>
      </c>
      <c r="E249" s="3" t="s">
        <v>48</v>
      </c>
      <c r="F249" s="3" t="s">
        <v>231</v>
      </c>
      <c r="G249" s="8" t="s">
        <v>13</v>
      </c>
      <c r="H249" s="9" t="s">
        <v>1319</v>
      </c>
      <c r="I249" s="2" t="s">
        <v>1318</v>
      </c>
      <c r="J249" s="8" t="s">
        <v>1317</v>
      </c>
      <c r="K249" s="7" t="s">
        <v>9</v>
      </c>
      <c r="L249" s="14" t="s">
        <v>42</v>
      </c>
      <c r="M249" s="5" t="s">
        <v>41</v>
      </c>
      <c r="N249" s="5" t="s">
        <v>6</v>
      </c>
      <c r="O249" s="4" t="s">
        <v>195</v>
      </c>
      <c r="P249" s="4" t="s">
        <v>1316</v>
      </c>
      <c r="Q249" s="3" t="s">
        <v>1315</v>
      </c>
      <c r="R249" s="3" t="s">
        <v>1314</v>
      </c>
      <c r="S249" s="2" t="s">
        <v>1313</v>
      </c>
      <c r="T249" s="1" t="s">
        <v>1312</v>
      </c>
    </row>
    <row r="250" spans="1:20" ht="56.25" customHeight="1" x14ac:dyDescent="0.25">
      <c r="A250" s="11" t="s">
        <v>1311</v>
      </c>
      <c r="B250" s="10" t="e">
        <f ca="1">IMAGE("https://acnhcdn.com/latest/NpcIcon/mnk01.png")</f>
        <v>#NAME?</v>
      </c>
      <c r="C250" s="10" t="e">
        <f ca="1">IMAGE("https://acnhcdn.com/drivesync/render/houses/mnk01_243_Nana.png")</f>
        <v>#NAME?</v>
      </c>
      <c r="D250" s="3" t="s">
        <v>426</v>
      </c>
      <c r="E250" s="3" t="s">
        <v>48</v>
      </c>
      <c r="F250" s="3" t="s">
        <v>231</v>
      </c>
      <c r="G250" s="8" t="s">
        <v>63</v>
      </c>
      <c r="H250" s="9" t="s">
        <v>1310</v>
      </c>
      <c r="I250" s="2" t="s">
        <v>1309</v>
      </c>
      <c r="J250" s="8" t="s">
        <v>867</v>
      </c>
      <c r="K250" s="6" t="s">
        <v>8</v>
      </c>
      <c r="L250" s="6" t="s">
        <v>8</v>
      </c>
      <c r="M250" s="5" t="s">
        <v>85</v>
      </c>
      <c r="N250" s="5" t="s">
        <v>72</v>
      </c>
      <c r="O250" s="4" t="s">
        <v>1308</v>
      </c>
      <c r="P250" s="4" t="s">
        <v>116</v>
      </c>
      <c r="Q250" s="3" t="s">
        <v>1307</v>
      </c>
      <c r="R250" s="3" t="s">
        <v>1306</v>
      </c>
      <c r="S250" s="2" t="s">
        <v>1305</v>
      </c>
      <c r="T250" s="1" t="s">
        <v>1304</v>
      </c>
    </row>
    <row r="251" spans="1:20" ht="56.25" customHeight="1" x14ac:dyDescent="0.25">
      <c r="A251" s="11" t="s">
        <v>1303</v>
      </c>
      <c r="B251" s="10" t="e">
        <f ca="1">IMAGE("https://acnhcdn.com/latest/NpcIcon/cow07.png")</f>
        <v>#NAME?</v>
      </c>
      <c r="C251" s="10" t="e">
        <f ca="1">IMAGE("https://acnhcdn.com/drivesync/render/houses/cow07_101_Naomi.png")</f>
        <v>#NAME?</v>
      </c>
      <c r="D251" s="3" t="s">
        <v>329</v>
      </c>
      <c r="E251" s="3" t="s">
        <v>48</v>
      </c>
      <c r="F251" s="3" t="s">
        <v>47</v>
      </c>
      <c r="G251" s="8" t="s">
        <v>46</v>
      </c>
      <c r="H251" s="9" t="s">
        <v>1302</v>
      </c>
      <c r="I251" s="2" t="s">
        <v>1301</v>
      </c>
      <c r="J251" s="8" t="s">
        <v>1255</v>
      </c>
      <c r="K251" s="14" t="s">
        <v>42</v>
      </c>
      <c r="L251" s="12" t="s">
        <v>26</v>
      </c>
      <c r="M251" s="5" t="s">
        <v>174</v>
      </c>
      <c r="N251" s="5" t="s">
        <v>25</v>
      </c>
      <c r="O251" s="4" t="s">
        <v>1083</v>
      </c>
      <c r="P251" s="4" t="s">
        <v>194</v>
      </c>
      <c r="Q251" s="3" t="s">
        <v>1300</v>
      </c>
      <c r="R251" s="3" t="s">
        <v>1299</v>
      </c>
      <c r="S251" s="2" t="s">
        <v>1298</v>
      </c>
      <c r="T251" s="1" t="s">
        <v>1297</v>
      </c>
    </row>
    <row r="252" spans="1:20" ht="56.25" customHeight="1" x14ac:dyDescent="0.25">
      <c r="A252" s="11" t="s">
        <v>1296</v>
      </c>
      <c r="B252" s="10" t="e">
        <f ca="1">IMAGE("https://acnhcdn.com/latest/NpcIcon/bea05.png")</f>
        <v>#NAME?</v>
      </c>
      <c r="C252" s="10" t="e">
        <f ca="1">IMAGE("https://acnhcdn.com/drivesync/render/houses/bea05_22_Nate.png")</f>
        <v>#NAME?</v>
      </c>
      <c r="D252" s="3" t="s">
        <v>254</v>
      </c>
      <c r="E252" s="3" t="s">
        <v>15</v>
      </c>
      <c r="F252" s="3" t="s">
        <v>14</v>
      </c>
      <c r="G252" s="8" t="s">
        <v>155</v>
      </c>
      <c r="H252" s="9" t="s">
        <v>1295</v>
      </c>
      <c r="I252" s="2" t="s">
        <v>1294</v>
      </c>
      <c r="J252" s="8" t="s">
        <v>228</v>
      </c>
      <c r="K252" s="7" t="s">
        <v>9</v>
      </c>
      <c r="L252" s="7" t="s">
        <v>9</v>
      </c>
      <c r="M252" s="5" t="s">
        <v>72</v>
      </c>
      <c r="N252" s="5" t="s">
        <v>57</v>
      </c>
      <c r="O252" s="4" t="s">
        <v>561</v>
      </c>
      <c r="P252" s="4" t="s">
        <v>875</v>
      </c>
      <c r="Q252" s="3" t="s">
        <v>1293</v>
      </c>
      <c r="R252" s="3" t="s">
        <v>1292</v>
      </c>
      <c r="S252" s="2" t="s">
        <v>1291</v>
      </c>
      <c r="T252" s="1" t="s">
        <v>1290</v>
      </c>
    </row>
    <row r="253" spans="1:20" ht="56.25" customHeight="1" x14ac:dyDescent="0.25">
      <c r="A253" s="11" t="s">
        <v>1289</v>
      </c>
      <c r="B253" s="10" t="e">
        <f ca="1">IMAGE("https://acnhcdn.com/latest/NpcIcon/squ04.png")</f>
        <v>#NAME?</v>
      </c>
      <c r="C253" s="10" t="e">
        <f ca="1">IMAGE("https://acnhcdn.com/drivesync/render/houses/squ04_356_Nibbles.png")</f>
        <v>#NAME?</v>
      </c>
      <c r="D253" s="3" t="s">
        <v>386</v>
      </c>
      <c r="E253" s="3" t="s">
        <v>48</v>
      </c>
      <c r="F253" s="3" t="s">
        <v>76</v>
      </c>
      <c r="G253" s="8" t="s">
        <v>46</v>
      </c>
      <c r="H253" s="9" t="s">
        <v>1288</v>
      </c>
      <c r="I253" s="2" t="s">
        <v>1287</v>
      </c>
      <c r="J253" s="8" t="s">
        <v>968</v>
      </c>
      <c r="K253" s="6" t="s">
        <v>8</v>
      </c>
      <c r="L253" s="15" t="s">
        <v>59</v>
      </c>
      <c r="M253" s="5" t="s">
        <v>107</v>
      </c>
      <c r="N253" s="5" t="s">
        <v>6</v>
      </c>
      <c r="O253" s="4" t="s">
        <v>1286</v>
      </c>
      <c r="P253" s="4" t="s">
        <v>1230</v>
      </c>
      <c r="Q253" s="3" t="s">
        <v>1285</v>
      </c>
      <c r="R253" s="3" t="s">
        <v>1284</v>
      </c>
      <c r="S253" s="2" t="s">
        <v>1283</v>
      </c>
      <c r="T253" s="1" t="s">
        <v>1282</v>
      </c>
    </row>
    <row r="254" spans="1:20" ht="56.25" customHeight="1" x14ac:dyDescent="0.25">
      <c r="A254" s="11" t="s">
        <v>1281</v>
      </c>
      <c r="B254" s="10" t="e">
        <f ca="1">IMAGE("https://acnhcdn.com/latest/NpcIcon/cow06.png")</f>
        <v>#NAME?</v>
      </c>
      <c r="C254" s="10" t="e">
        <f ca="1">IMAGE("https://acnhcdn.com/drivesync/render/houses/cow06_100_Norma.png")</f>
        <v>#NAME?</v>
      </c>
      <c r="D254" s="3" t="s">
        <v>329</v>
      </c>
      <c r="E254" s="3" t="s">
        <v>48</v>
      </c>
      <c r="F254" s="3" t="s">
        <v>231</v>
      </c>
      <c r="G254" s="8" t="s">
        <v>13</v>
      </c>
      <c r="H254" s="9" t="s">
        <v>1264</v>
      </c>
      <c r="I254" s="2" t="s">
        <v>1280</v>
      </c>
      <c r="J254" s="8" t="s">
        <v>1279</v>
      </c>
      <c r="K254" s="6" t="s">
        <v>8</v>
      </c>
      <c r="L254" s="7" t="s">
        <v>9</v>
      </c>
      <c r="M254" s="5" t="s">
        <v>72</v>
      </c>
      <c r="N254" s="5" t="s">
        <v>97</v>
      </c>
      <c r="O254" s="4" t="s">
        <v>1278</v>
      </c>
      <c r="P254" s="4" t="s">
        <v>875</v>
      </c>
      <c r="Q254" s="3" t="s">
        <v>1277</v>
      </c>
      <c r="R254" s="3" t="s">
        <v>1276</v>
      </c>
      <c r="S254" s="2" t="s">
        <v>1275</v>
      </c>
      <c r="T254" s="1" t="s">
        <v>1274</v>
      </c>
    </row>
    <row r="255" spans="1:20" ht="56.25" customHeight="1" x14ac:dyDescent="0.25">
      <c r="A255" s="11" t="s">
        <v>1273</v>
      </c>
      <c r="B255" s="10" t="e">
        <f ca="1">IMAGE("https://acnhcdn.com/latest/NpcIcon/rbt15.png")</f>
        <v>#NAME?</v>
      </c>
      <c r="C255" s="10" t="e">
        <f ca="1">IMAGE("https://acnhcdn.com/drivesync/render/houses/rbt15_329_O_Hare.png")</f>
        <v>#NAME?</v>
      </c>
      <c r="D255" s="3" t="s">
        <v>350</v>
      </c>
      <c r="E255" s="3" t="s">
        <v>15</v>
      </c>
      <c r="F255" s="3" t="s">
        <v>32</v>
      </c>
      <c r="G255" s="8" t="s">
        <v>13</v>
      </c>
      <c r="H255" s="9" t="s">
        <v>877</v>
      </c>
      <c r="I255" s="2" t="s">
        <v>1272</v>
      </c>
      <c r="J255" s="8" t="s">
        <v>1023</v>
      </c>
      <c r="K255" s="15" t="s">
        <v>59</v>
      </c>
      <c r="L255" s="13" t="s">
        <v>27</v>
      </c>
      <c r="M255" s="5" t="s">
        <v>7</v>
      </c>
      <c r="N255" s="5" t="s">
        <v>97</v>
      </c>
      <c r="O255" s="4" t="s">
        <v>1271</v>
      </c>
      <c r="P255" s="4" t="s">
        <v>1270</v>
      </c>
      <c r="Q255" s="3" t="s">
        <v>1269</v>
      </c>
      <c r="R255" s="16" t="s">
        <v>1268</v>
      </c>
      <c r="S255" s="2" t="s">
        <v>1267</v>
      </c>
      <c r="T255" s="1" t="s">
        <v>1266</v>
      </c>
    </row>
    <row r="256" spans="1:20" ht="56.25" customHeight="1" x14ac:dyDescent="0.25">
      <c r="A256" s="11" t="s">
        <v>1265</v>
      </c>
      <c r="B256" s="10" t="e">
        <f ca="1">IMAGE("https://acnhcdn.com/latest/NpcIcon/ocp00.png")</f>
        <v>#NAME?</v>
      </c>
      <c r="C256" s="10" t="e">
        <f ca="1">IMAGE("https://acnhcdn.com/drivesync/render/houses/ocp00_265_Octavian.png")</f>
        <v>#NAME?</v>
      </c>
      <c r="D256" s="3" t="s">
        <v>16</v>
      </c>
      <c r="E256" s="3" t="s">
        <v>15</v>
      </c>
      <c r="F256" s="3" t="s">
        <v>64</v>
      </c>
      <c r="G256" s="8" t="s">
        <v>155</v>
      </c>
      <c r="H256" s="9" t="s">
        <v>1264</v>
      </c>
      <c r="I256" s="2" t="s">
        <v>1263</v>
      </c>
      <c r="J256" s="8" t="s">
        <v>60</v>
      </c>
      <c r="K256" s="13" t="s">
        <v>27</v>
      </c>
      <c r="L256" s="7" t="s">
        <v>9</v>
      </c>
      <c r="M256" s="5" t="s">
        <v>58</v>
      </c>
      <c r="N256" s="5" t="s">
        <v>72</v>
      </c>
      <c r="O256" s="4" t="s">
        <v>633</v>
      </c>
      <c r="P256" s="4" t="s">
        <v>725</v>
      </c>
      <c r="Q256" s="3" t="s">
        <v>1262</v>
      </c>
      <c r="R256" s="3" t="s">
        <v>1261</v>
      </c>
      <c r="S256" s="2" t="s">
        <v>1260</v>
      </c>
      <c r="T256" s="1" t="s">
        <v>1259</v>
      </c>
    </row>
    <row r="257" spans="1:20" ht="56.25" customHeight="1" x14ac:dyDescent="0.25">
      <c r="A257" s="11" t="s">
        <v>1258</v>
      </c>
      <c r="B257" s="10" t="e">
        <f ca="1">IMAGE("https://acnhcdn.com/latest/NpcIcon/ant09.png")</f>
        <v>#NAME?</v>
      </c>
      <c r="C257" s="10" t="e">
        <f ca="1">IMAGE("https://acnhcdn.com/drivesync/render/houses/ant09_18_Olaf.png")</f>
        <v>#NAME?</v>
      </c>
      <c r="D257" s="3" t="s">
        <v>600</v>
      </c>
      <c r="E257" s="3" t="s">
        <v>15</v>
      </c>
      <c r="F257" s="3" t="s">
        <v>32</v>
      </c>
      <c r="G257" s="8" t="s">
        <v>63</v>
      </c>
      <c r="H257" s="9" t="s">
        <v>1257</v>
      </c>
      <c r="I257" s="2" t="s">
        <v>1256</v>
      </c>
      <c r="J257" s="8" t="s">
        <v>1255</v>
      </c>
      <c r="K257" s="14" t="s">
        <v>42</v>
      </c>
      <c r="L257" s="12" t="s">
        <v>26</v>
      </c>
      <c r="M257" s="5" t="s">
        <v>107</v>
      </c>
      <c r="N257" s="5" t="s">
        <v>58</v>
      </c>
      <c r="O257" s="4" t="s">
        <v>1254</v>
      </c>
      <c r="P257" s="4" t="s">
        <v>1082</v>
      </c>
      <c r="Q257" s="3" t="s">
        <v>1253</v>
      </c>
      <c r="R257" s="3" t="s">
        <v>1252</v>
      </c>
      <c r="S257" s="2" t="s">
        <v>1251</v>
      </c>
      <c r="T257" s="1" t="s">
        <v>1250</v>
      </c>
    </row>
    <row r="258" spans="1:20" ht="56.25" customHeight="1" x14ac:dyDescent="0.25">
      <c r="A258" s="11" t="s">
        <v>1249</v>
      </c>
      <c r="B258" s="10" t="e">
        <f ca="1">IMAGE("https://acnhcdn.com/latest/NpcIcon/cbr09.png")</f>
        <v>#NAME?</v>
      </c>
      <c r="C258" s="10" t="e">
        <f ca="1">IMAGE("https://acnhcdn.com/drivesync/render/houses/cbr09_82_Olive.png")</f>
        <v>#NAME?</v>
      </c>
      <c r="D258" s="3" t="s">
        <v>178</v>
      </c>
      <c r="E258" s="3" t="s">
        <v>48</v>
      </c>
      <c r="F258" s="3" t="s">
        <v>231</v>
      </c>
      <c r="G258" s="8" t="s">
        <v>13</v>
      </c>
      <c r="H258" s="9" t="s">
        <v>1248</v>
      </c>
      <c r="I258" s="2" t="s">
        <v>1247</v>
      </c>
      <c r="J258" s="8" t="s">
        <v>305</v>
      </c>
      <c r="K258" s="7" t="s">
        <v>9</v>
      </c>
      <c r="L258" s="7" t="s">
        <v>9</v>
      </c>
      <c r="M258" s="5" t="s">
        <v>336</v>
      </c>
      <c r="N258" s="5" t="s">
        <v>6</v>
      </c>
      <c r="O258" s="4" t="s">
        <v>917</v>
      </c>
      <c r="P258" s="4" t="s">
        <v>967</v>
      </c>
      <c r="Q258" s="3" t="s">
        <v>1246</v>
      </c>
      <c r="R258" s="3" t="s">
        <v>1245</v>
      </c>
      <c r="S258" s="2" t="s">
        <v>1244</v>
      </c>
      <c r="T258" s="1" t="s">
        <v>1243</v>
      </c>
    </row>
    <row r="259" spans="1:20" ht="56.25" customHeight="1" x14ac:dyDescent="0.25">
      <c r="A259" s="11" t="s">
        <v>1242</v>
      </c>
      <c r="B259" s="10" t="e">
        <f ca="1">IMAGE("https://acnhcdn.com/latest/NpcIcon/cat03.png")</f>
        <v>#NAME?</v>
      </c>
      <c r="C259" s="10" t="e">
        <f ca="1">IMAGE("https://acnhcdn.com/drivesync/render/houses/cat03_55_Olivia.png")</f>
        <v>#NAME?</v>
      </c>
      <c r="D259" s="3" t="s">
        <v>319</v>
      </c>
      <c r="E259" s="3" t="s">
        <v>48</v>
      </c>
      <c r="F259" s="3" t="s">
        <v>47</v>
      </c>
      <c r="G259" s="8" t="s">
        <v>31</v>
      </c>
      <c r="H259" s="9" t="s">
        <v>1241</v>
      </c>
      <c r="I259" s="2" t="s">
        <v>1240</v>
      </c>
      <c r="J259" s="8" t="s">
        <v>1239</v>
      </c>
      <c r="K259" s="13" t="s">
        <v>27</v>
      </c>
      <c r="L259" s="14" t="s">
        <v>42</v>
      </c>
      <c r="M259" s="5" t="s">
        <v>72</v>
      </c>
      <c r="N259" s="5" t="s">
        <v>58</v>
      </c>
      <c r="O259" s="4" t="s">
        <v>1238</v>
      </c>
      <c r="P259" s="4" t="s">
        <v>1064</v>
      </c>
      <c r="Q259" s="3" t="s">
        <v>1237</v>
      </c>
      <c r="R259" s="3" t="s">
        <v>1236</v>
      </c>
      <c r="S259" s="2" t="s">
        <v>1235</v>
      </c>
      <c r="T259" s="1" t="s">
        <v>1234</v>
      </c>
    </row>
    <row r="260" spans="1:20" ht="56.25" customHeight="1" x14ac:dyDescent="0.25">
      <c r="A260" s="11" t="s">
        <v>1233</v>
      </c>
      <c r="B260" s="10" t="e">
        <f ca="1">IMAGE("https://acnhcdn.com/latest/NpcIcon/elp00.png")</f>
        <v>#NAME?</v>
      </c>
      <c r="C260" s="10" t="e">
        <f ca="1">IMAGE("https://acnhcdn.com/drivesync/render/houses/elp00_148_Opal.png")</f>
        <v>#NAME?</v>
      </c>
      <c r="D260" s="3" t="s">
        <v>297</v>
      </c>
      <c r="E260" s="3" t="s">
        <v>48</v>
      </c>
      <c r="F260" s="3" t="s">
        <v>47</v>
      </c>
      <c r="G260" s="8" t="s">
        <v>46</v>
      </c>
      <c r="H260" s="9" t="s">
        <v>1232</v>
      </c>
      <c r="I260" s="2" t="s">
        <v>1231</v>
      </c>
      <c r="J260" s="8" t="s">
        <v>186</v>
      </c>
      <c r="K260" s="14" t="s">
        <v>42</v>
      </c>
      <c r="L260" s="13" t="s">
        <v>27</v>
      </c>
      <c r="M260" s="5" t="s">
        <v>58</v>
      </c>
      <c r="N260" s="5" t="s">
        <v>41</v>
      </c>
      <c r="O260" s="4" t="s">
        <v>827</v>
      </c>
      <c r="P260" s="4" t="s">
        <v>1230</v>
      </c>
      <c r="Q260" s="3" t="s">
        <v>1229</v>
      </c>
      <c r="R260" s="3" t="s">
        <v>1228</v>
      </c>
      <c r="S260" s="2" t="s">
        <v>1227</v>
      </c>
      <c r="T260" s="1" t="s">
        <v>1226</v>
      </c>
    </row>
    <row r="261" spans="1:20" ht="56.25" customHeight="1" x14ac:dyDescent="0.25">
      <c r="A261" s="11" t="s">
        <v>1225</v>
      </c>
      <c r="B261" s="10" t="e">
        <f ca="1">IMAGE("https://acnhcdn.com/latest/NpcIcon/kal05.png")</f>
        <v>#NAME?</v>
      </c>
      <c r="C261" s="10" t="e">
        <f ca="1">IMAGE("https://acnhcdn.com/drivesync/render/houses/kal05_224_Ozzie.png")</f>
        <v>#NAME?</v>
      </c>
      <c r="D261" s="3" t="s">
        <v>49</v>
      </c>
      <c r="E261" s="3" t="s">
        <v>15</v>
      </c>
      <c r="F261" s="3" t="s">
        <v>14</v>
      </c>
      <c r="G261" s="8" t="s">
        <v>155</v>
      </c>
      <c r="H261" s="9" t="s">
        <v>1224</v>
      </c>
      <c r="I261" s="2" t="s">
        <v>1223</v>
      </c>
      <c r="J261" s="8" t="s">
        <v>239</v>
      </c>
      <c r="K261" s="7" t="s">
        <v>9</v>
      </c>
      <c r="L261" s="6" t="s">
        <v>8</v>
      </c>
      <c r="M261" s="5" t="s">
        <v>6</v>
      </c>
      <c r="N261" s="5" t="s">
        <v>41</v>
      </c>
      <c r="O261" s="4" t="s">
        <v>1222</v>
      </c>
      <c r="P261" s="4" t="s">
        <v>116</v>
      </c>
      <c r="Q261" s="3" t="s">
        <v>1221</v>
      </c>
      <c r="R261" s="3" t="s">
        <v>1220</v>
      </c>
      <c r="S261" s="2" t="s">
        <v>1219</v>
      </c>
      <c r="T261" s="1" t="s">
        <v>1218</v>
      </c>
    </row>
    <row r="262" spans="1:20" ht="56.25" customHeight="1" x14ac:dyDescent="0.25">
      <c r="A262" s="11" t="s">
        <v>1217</v>
      </c>
      <c r="B262" s="10" t="e">
        <f ca="1">IMAGE("https://acnhcdn.com/latest/NpcIcon/pig16.png")</f>
        <v>#NAME?</v>
      </c>
      <c r="C262" s="10" t="e">
        <f ca="1">IMAGE("https://acnhcdn.com/drivesync/render/houses/pig16_312_Pancetti.png")</f>
        <v>#NAME?</v>
      </c>
      <c r="D262" s="3" t="s">
        <v>308</v>
      </c>
      <c r="E262" s="3" t="s">
        <v>48</v>
      </c>
      <c r="F262" s="3" t="s">
        <v>47</v>
      </c>
      <c r="G262" s="8" t="s">
        <v>31</v>
      </c>
      <c r="H262" s="9" t="s">
        <v>1216</v>
      </c>
      <c r="I262" s="2" t="s">
        <v>1215</v>
      </c>
      <c r="J262" s="8" t="s">
        <v>186</v>
      </c>
      <c r="K262" s="6" t="s">
        <v>8</v>
      </c>
      <c r="L262" s="12" t="s">
        <v>26</v>
      </c>
      <c r="M262" s="5" t="s">
        <v>107</v>
      </c>
      <c r="N262" s="5" t="s">
        <v>6</v>
      </c>
      <c r="O262" s="4" t="s">
        <v>273</v>
      </c>
      <c r="P262" s="4" t="s">
        <v>1214</v>
      </c>
      <c r="Q262" s="3" t="s">
        <v>1213</v>
      </c>
      <c r="R262" s="3" t="s">
        <v>1212</v>
      </c>
      <c r="S262" s="2" t="s">
        <v>1211</v>
      </c>
      <c r="T262" s="1" t="s">
        <v>1210</v>
      </c>
    </row>
    <row r="263" spans="1:20" ht="56.25" customHeight="1" x14ac:dyDescent="0.25">
      <c r="A263" s="11" t="s">
        <v>1209</v>
      </c>
      <c r="B263" s="10" t="e">
        <f ca="1">IMAGE("https://acnhcdn.com/latest/NpcIcon/ant02.png")</f>
        <v>#NAME?</v>
      </c>
      <c r="C263" s="10" t="e">
        <f ca="1">IMAGE("https://acnhcdn.com/drivesync/render/houses/ant02_14_Pango.png")</f>
        <v>#NAME?</v>
      </c>
      <c r="D263" s="3" t="s">
        <v>600</v>
      </c>
      <c r="E263" s="3" t="s">
        <v>48</v>
      </c>
      <c r="F263" s="3" t="s">
        <v>76</v>
      </c>
      <c r="G263" s="8" t="s">
        <v>46</v>
      </c>
      <c r="H263" s="9" t="s">
        <v>1208</v>
      </c>
      <c r="I263" s="2" t="s">
        <v>1207</v>
      </c>
      <c r="J263" s="8" t="s">
        <v>586</v>
      </c>
      <c r="K263" s="14" t="s">
        <v>42</v>
      </c>
      <c r="L263" s="13" t="s">
        <v>27</v>
      </c>
      <c r="M263" s="5" t="s">
        <v>41</v>
      </c>
      <c r="N263" s="5" t="s">
        <v>25</v>
      </c>
      <c r="O263" s="4" t="s">
        <v>585</v>
      </c>
      <c r="P263" s="4" t="s">
        <v>1206</v>
      </c>
      <c r="Q263" s="3" t="s">
        <v>1205</v>
      </c>
      <c r="R263" s="3" t="s">
        <v>1204</v>
      </c>
      <c r="S263" s="2" t="s">
        <v>1203</v>
      </c>
      <c r="T263" s="1" t="s">
        <v>1202</v>
      </c>
    </row>
    <row r="264" spans="1:20" ht="56.25" customHeight="1" x14ac:dyDescent="0.25">
      <c r="A264" s="11" t="s">
        <v>1201</v>
      </c>
      <c r="B264" s="10" t="e">
        <f ca="1">IMAGE("https://acnhcdn.com/latest/NpcIcon/elp05.png")</f>
        <v>#NAME?</v>
      </c>
      <c r="C264" s="10" t="e">
        <f ca="1">IMAGE("https://acnhcdn.com/drivesync/render/houses/elp05_153_Paolo.png")</f>
        <v>#NAME?</v>
      </c>
      <c r="D264" s="3" t="s">
        <v>297</v>
      </c>
      <c r="E264" s="3" t="s">
        <v>15</v>
      </c>
      <c r="F264" s="3" t="s">
        <v>14</v>
      </c>
      <c r="G264" s="8" t="s">
        <v>13</v>
      </c>
      <c r="H264" s="9" t="s">
        <v>1200</v>
      </c>
      <c r="I264" s="2" t="s">
        <v>1199</v>
      </c>
      <c r="J264" s="8" t="s">
        <v>1198</v>
      </c>
      <c r="K264" s="7" t="s">
        <v>9</v>
      </c>
      <c r="L264" s="14" t="s">
        <v>42</v>
      </c>
      <c r="M264" s="5" t="s">
        <v>24</v>
      </c>
      <c r="N264" s="5" t="s">
        <v>97</v>
      </c>
      <c r="O264" s="4" t="s">
        <v>990</v>
      </c>
      <c r="P264" s="4" t="s">
        <v>1197</v>
      </c>
      <c r="Q264" s="3" t="s">
        <v>1196</v>
      </c>
      <c r="R264" s="3" t="s">
        <v>1195</v>
      </c>
      <c r="S264" s="2" t="s">
        <v>1194</v>
      </c>
      <c r="T264" s="1" t="s">
        <v>1193</v>
      </c>
    </row>
    <row r="265" spans="1:20" ht="56.25" customHeight="1" x14ac:dyDescent="0.25">
      <c r="A265" s="11" t="s">
        <v>1192</v>
      </c>
      <c r="B265" s="10" t="e">
        <f ca="1">IMAGE("https://acnhcdn.com/latest/NpcIcon/hrs12.png")</f>
        <v>#NAME?</v>
      </c>
      <c r="C265" s="10" t="e">
        <f ca="1">IMAGE("https://acnhcdn.com/drivesync/render/houses/hrs12_217_Papi.png")</f>
        <v>#NAME?</v>
      </c>
      <c r="D265" s="3" t="s">
        <v>77</v>
      </c>
      <c r="E265" s="3" t="s">
        <v>15</v>
      </c>
      <c r="F265" s="3" t="s">
        <v>14</v>
      </c>
      <c r="G265" s="8" t="s">
        <v>13</v>
      </c>
      <c r="H265" s="9" t="s">
        <v>1191</v>
      </c>
      <c r="I265" s="2" t="s">
        <v>1190</v>
      </c>
      <c r="J265" s="8" t="s">
        <v>642</v>
      </c>
      <c r="K265" s="7" t="s">
        <v>9</v>
      </c>
      <c r="L265" s="7" t="s">
        <v>9</v>
      </c>
      <c r="M265" s="5" t="s">
        <v>41</v>
      </c>
      <c r="N265" s="5" t="s">
        <v>97</v>
      </c>
      <c r="O265" s="4" t="s">
        <v>1189</v>
      </c>
      <c r="P265" s="4" t="s">
        <v>949</v>
      </c>
      <c r="Q265" s="3" t="s">
        <v>1188</v>
      </c>
      <c r="R265" s="3" t="s">
        <v>1187</v>
      </c>
      <c r="S265" s="2" t="s">
        <v>1186</v>
      </c>
      <c r="T265" s="1" t="s">
        <v>1185</v>
      </c>
    </row>
    <row r="266" spans="1:20" ht="56.25" customHeight="1" x14ac:dyDescent="0.25">
      <c r="A266" s="11" t="s">
        <v>1184</v>
      </c>
      <c r="B266" s="10" t="e">
        <f ca="1">IMAGE("https://acnhcdn.com/latest/NpcIcon/goa08.png")</f>
        <v>#NAME?</v>
      </c>
      <c r="C266" s="10" t="e">
        <f ca="1">IMAGE("https://acnhcdn.com/drivesync/render/houses/goa08_182_Pashmina.png")</f>
        <v>#NAME?</v>
      </c>
      <c r="D266" s="3" t="s">
        <v>242</v>
      </c>
      <c r="E266" s="3" t="s">
        <v>48</v>
      </c>
      <c r="F266" s="3" t="s">
        <v>253</v>
      </c>
      <c r="G266" s="8" t="s">
        <v>31</v>
      </c>
      <c r="H266" s="9" t="s">
        <v>1183</v>
      </c>
      <c r="I266" s="2" t="s">
        <v>1182</v>
      </c>
      <c r="J266" s="8" t="s">
        <v>968</v>
      </c>
      <c r="K266" s="13" t="s">
        <v>27</v>
      </c>
      <c r="L266" s="14" t="s">
        <v>42</v>
      </c>
      <c r="M266" s="5" t="s">
        <v>107</v>
      </c>
      <c r="N266" s="5" t="s">
        <v>174</v>
      </c>
      <c r="O266" s="4" t="s">
        <v>1092</v>
      </c>
      <c r="P266" s="4" t="s">
        <v>1141</v>
      </c>
      <c r="Q266" s="3" t="s">
        <v>1181</v>
      </c>
      <c r="R266" s="3" t="s">
        <v>1180</v>
      </c>
      <c r="S266" s="2" t="s">
        <v>1179</v>
      </c>
      <c r="T266" s="1" t="s">
        <v>1178</v>
      </c>
    </row>
    <row r="267" spans="1:20" ht="56.25" customHeight="1" x14ac:dyDescent="0.25">
      <c r="A267" s="11" t="s">
        <v>1177</v>
      </c>
      <c r="B267" s="10" t="e">
        <f ca="1">IMAGE("https://acnhcdn.com/latest/NpcIcon/duk02.png")</f>
        <v>#NAME?</v>
      </c>
      <c r="C267" s="10" t="e">
        <f ca="1">IMAGE("https://acnhcdn.com/drivesync/render/houses/duk02_135_Pate.png")</f>
        <v>#NAME?</v>
      </c>
      <c r="D267" s="3" t="s">
        <v>121</v>
      </c>
      <c r="E267" s="3" t="s">
        <v>48</v>
      </c>
      <c r="F267" s="3" t="s">
        <v>76</v>
      </c>
      <c r="G267" s="8" t="s">
        <v>46</v>
      </c>
      <c r="H267" s="9" t="s">
        <v>1176</v>
      </c>
      <c r="I267" s="2" t="s">
        <v>1175</v>
      </c>
      <c r="J267" s="8" t="s">
        <v>86</v>
      </c>
      <c r="K267" s="7" t="s">
        <v>9</v>
      </c>
      <c r="L267" s="6" t="s">
        <v>8</v>
      </c>
      <c r="M267" s="5" t="s">
        <v>6</v>
      </c>
      <c r="N267" s="5" t="s">
        <v>72</v>
      </c>
      <c r="O267" s="4" t="s">
        <v>683</v>
      </c>
      <c r="P267" s="4" t="s">
        <v>1174</v>
      </c>
      <c r="Q267" s="3" t="s">
        <v>1173</v>
      </c>
      <c r="R267" s="3" t="s">
        <v>1172</v>
      </c>
      <c r="S267" s="2" t="s">
        <v>1171</v>
      </c>
      <c r="T267" s="1" t="s">
        <v>1170</v>
      </c>
    </row>
    <row r="268" spans="1:20" ht="56.25" customHeight="1" x14ac:dyDescent="0.25">
      <c r="A268" s="11" t="s">
        <v>1169</v>
      </c>
      <c r="B268" s="10" t="e">
        <f ca="1">IMAGE("https://acnhcdn.com/latest/NpcIcon/cow00.png")</f>
        <v>#NAME?</v>
      </c>
      <c r="C268" s="10" t="e">
        <f ca="1">IMAGE("https://acnhcdn.com/drivesync/render/houses/cow00_98_Patty.png")</f>
        <v>#NAME?</v>
      </c>
      <c r="D268" s="3" t="s">
        <v>329</v>
      </c>
      <c r="E268" s="3" t="s">
        <v>48</v>
      </c>
      <c r="F268" s="3" t="s">
        <v>76</v>
      </c>
      <c r="G268" s="8" t="s">
        <v>46</v>
      </c>
      <c r="H268" s="9" t="s">
        <v>1168</v>
      </c>
      <c r="I268" s="2" t="s">
        <v>1167</v>
      </c>
      <c r="J268" s="8" t="s">
        <v>1166</v>
      </c>
      <c r="K268" s="7" t="s">
        <v>9</v>
      </c>
      <c r="L268" s="6" t="s">
        <v>8</v>
      </c>
      <c r="M268" s="5" t="s">
        <v>41</v>
      </c>
      <c r="N268" s="5" t="s">
        <v>107</v>
      </c>
      <c r="O268" s="4" t="s">
        <v>71</v>
      </c>
      <c r="P268" s="4" t="s">
        <v>1165</v>
      </c>
      <c r="Q268" s="3" t="s">
        <v>1164</v>
      </c>
      <c r="R268" s="3" t="s">
        <v>1163</v>
      </c>
      <c r="S268" s="2" t="s">
        <v>1162</v>
      </c>
      <c r="T268" s="1" t="s">
        <v>1161</v>
      </c>
    </row>
    <row r="269" spans="1:20" ht="56.25" customHeight="1" x14ac:dyDescent="0.25">
      <c r="A269" s="11" t="s">
        <v>1160</v>
      </c>
      <c r="B269" s="10" t="e">
        <f ca="1">IMAGE("https://acnhcdn.com/latest/NpcIcon/bea10.png")</f>
        <v>#NAME?</v>
      </c>
      <c r="C269" s="10" t="e">
        <f ca="1">IMAGE("https://acnhcdn.com/drivesync/render/houses/bea10_27_Paula.png")</f>
        <v>#NAME?</v>
      </c>
      <c r="D269" s="3" t="s">
        <v>254</v>
      </c>
      <c r="E269" s="3" t="s">
        <v>48</v>
      </c>
      <c r="F269" s="3" t="s">
        <v>253</v>
      </c>
      <c r="G269" s="8" t="s">
        <v>143</v>
      </c>
      <c r="H269" s="9" t="s">
        <v>1159</v>
      </c>
      <c r="I269" s="2" t="s">
        <v>1158</v>
      </c>
      <c r="J269" s="8" t="s">
        <v>968</v>
      </c>
      <c r="K269" s="6" t="s">
        <v>8</v>
      </c>
      <c r="L269" s="15" t="s">
        <v>59</v>
      </c>
      <c r="M269" s="5" t="s">
        <v>41</v>
      </c>
      <c r="N269" s="5" t="s">
        <v>57</v>
      </c>
      <c r="O269" s="4" t="s">
        <v>1157</v>
      </c>
      <c r="P269" s="4" t="s">
        <v>1156</v>
      </c>
      <c r="Q269" s="3" t="s">
        <v>1155</v>
      </c>
      <c r="R269" s="3" t="s">
        <v>1154</v>
      </c>
      <c r="S269" s="2" t="s">
        <v>1153</v>
      </c>
      <c r="T269" s="1" t="s">
        <v>1152</v>
      </c>
    </row>
    <row r="270" spans="1:20" ht="56.25" customHeight="1" x14ac:dyDescent="0.25">
      <c r="A270" s="11" t="s">
        <v>1151</v>
      </c>
      <c r="B270" s="10" t="e">
        <f ca="1">IMAGE("https://acnhcdn.com/latest/NpcIcon/hrs08.png")</f>
        <v>#NAME?</v>
      </c>
      <c r="C270" s="10" t="e">
        <f ca="1">IMAGE("https://acnhcdn.com/drivesync/render/houses/hrs08_213_Peaches.png")</f>
        <v>#NAME?</v>
      </c>
      <c r="D270" s="3" t="s">
        <v>77</v>
      </c>
      <c r="E270" s="3" t="s">
        <v>48</v>
      </c>
      <c r="F270" s="3" t="s">
        <v>231</v>
      </c>
      <c r="G270" s="8" t="s">
        <v>63</v>
      </c>
      <c r="H270" s="9" t="s">
        <v>1150</v>
      </c>
      <c r="I270" s="2" t="s">
        <v>1149</v>
      </c>
      <c r="J270" s="8" t="s">
        <v>228</v>
      </c>
      <c r="K270" s="6" t="s">
        <v>8</v>
      </c>
      <c r="L270" s="7" t="s">
        <v>9</v>
      </c>
      <c r="M270" s="5" t="s">
        <v>174</v>
      </c>
      <c r="N270" s="5" t="s">
        <v>97</v>
      </c>
      <c r="O270" s="4" t="s">
        <v>372</v>
      </c>
      <c r="P270" s="4" t="s">
        <v>605</v>
      </c>
      <c r="Q270" s="3" t="s">
        <v>1148</v>
      </c>
      <c r="R270" s="3" t="s">
        <v>1147</v>
      </c>
      <c r="S270" s="2" t="s">
        <v>1146</v>
      </c>
      <c r="T270" s="1" t="s">
        <v>1145</v>
      </c>
    </row>
    <row r="271" spans="1:20" ht="56.25" customHeight="1" x14ac:dyDescent="0.25">
      <c r="A271" s="11" t="s">
        <v>1144</v>
      </c>
      <c r="B271" s="10" t="e">
        <f ca="1">IMAGE("https://acnhcdn.com/latest/NpcIcon/squ00.png")</f>
        <v>#NAME?</v>
      </c>
      <c r="C271" s="10" t="e">
        <f ca="1">IMAGE("https://acnhcdn.com/drivesync/render/houses/squ00_352_Peanut.png")</f>
        <v>#NAME?</v>
      </c>
      <c r="D271" s="3" t="s">
        <v>386</v>
      </c>
      <c r="E271" s="3" t="s">
        <v>48</v>
      </c>
      <c r="F271" s="3" t="s">
        <v>76</v>
      </c>
      <c r="G271" s="8" t="s">
        <v>46</v>
      </c>
      <c r="H271" s="9" t="s">
        <v>1143</v>
      </c>
      <c r="I271" s="2" t="s">
        <v>1142</v>
      </c>
      <c r="J271" s="8" t="s">
        <v>228</v>
      </c>
      <c r="K271" s="6" t="s">
        <v>8</v>
      </c>
      <c r="L271" s="6" t="s">
        <v>8</v>
      </c>
      <c r="M271" s="5" t="s">
        <v>107</v>
      </c>
      <c r="N271" s="5" t="s">
        <v>174</v>
      </c>
      <c r="O271" s="4" t="s">
        <v>1092</v>
      </c>
      <c r="P271" s="4" t="s">
        <v>1141</v>
      </c>
      <c r="Q271" s="3" t="s">
        <v>1140</v>
      </c>
      <c r="R271" s="3" t="s">
        <v>1139</v>
      </c>
      <c r="S271" s="2" t="s">
        <v>1138</v>
      </c>
      <c r="T271" s="1" t="s">
        <v>1137</v>
      </c>
    </row>
    <row r="272" spans="1:20" ht="56.25" customHeight="1" x14ac:dyDescent="0.25">
      <c r="A272" s="11" t="s">
        <v>1136</v>
      </c>
      <c r="B272" s="10" t="e">
        <f ca="1">IMAGE("https://acnhcdn.com/latest/NpcIcon/squ03.png")</f>
        <v>#NAME?</v>
      </c>
      <c r="C272" s="10" t="e">
        <f ca="1">IMAGE("https://acnhcdn.com/drivesync/render/houses/squ03_355_Pecan.png")</f>
        <v>#NAME?</v>
      </c>
      <c r="D272" s="3" t="s">
        <v>386</v>
      </c>
      <c r="E272" s="3" t="s">
        <v>48</v>
      </c>
      <c r="F272" s="3" t="s">
        <v>47</v>
      </c>
      <c r="G272" s="8" t="s">
        <v>46</v>
      </c>
      <c r="H272" s="9" t="s">
        <v>1135</v>
      </c>
      <c r="I272" s="2" t="s">
        <v>1134</v>
      </c>
      <c r="J272" s="8" t="s">
        <v>337</v>
      </c>
      <c r="K272" s="14" t="s">
        <v>42</v>
      </c>
      <c r="L272" s="12" t="s">
        <v>26</v>
      </c>
      <c r="M272" s="5" t="s">
        <v>25</v>
      </c>
      <c r="N272" s="5" t="s">
        <v>382</v>
      </c>
      <c r="O272" s="4" t="s">
        <v>40</v>
      </c>
      <c r="P272" s="4" t="s">
        <v>105</v>
      </c>
      <c r="Q272" s="3" t="s">
        <v>1133</v>
      </c>
      <c r="R272" s="3" t="s">
        <v>1132</v>
      </c>
      <c r="S272" s="2" t="s">
        <v>1131</v>
      </c>
      <c r="T272" s="1" t="s">
        <v>1130</v>
      </c>
    </row>
    <row r="273" spans="1:20" ht="56.25" customHeight="1" x14ac:dyDescent="0.25">
      <c r="A273" s="11" t="s">
        <v>1129</v>
      </c>
      <c r="B273" s="10" t="e">
        <f ca="1">IMAGE("https://acnhcdn.com/latest/NpcIcon/brd17.png")</f>
        <v>#NAME?</v>
      </c>
      <c r="C273" s="10" t="e">
        <f ca="1">IMAGE("https://acnhcdn.com/drivesync/render/houses/brd17_44_Peck.png")</f>
        <v>#NAME?</v>
      </c>
      <c r="D273" s="3" t="s">
        <v>277</v>
      </c>
      <c r="E273" s="3" t="s">
        <v>15</v>
      </c>
      <c r="F273" s="3" t="s">
        <v>265</v>
      </c>
      <c r="G273" s="8" t="s">
        <v>155</v>
      </c>
      <c r="H273" s="9" t="s">
        <v>1128</v>
      </c>
      <c r="I273" s="2" t="s">
        <v>1127</v>
      </c>
      <c r="J273" s="8" t="s">
        <v>674</v>
      </c>
      <c r="K273" s="7" t="s">
        <v>9</v>
      </c>
      <c r="L273" s="15" t="s">
        <v>59</v>
      </c>
      <c r="M273" s="5" t="s">
        <v>382</v>
      </c>
      <c r="N273" s="5" t="s">
        <v>107</v>
      </c>
      <c r="O273" s="4" t="s">
        <v>1126</v>
      </c>
      <c r="P273" s="4" t="s">
        <v>95</v>
      </c>
      <c r="Q273" s="3" t="s">
        <v>1125</v>
      </c>
      <c r="R273" s="3" t="s">
        <v>1124</v>
      </c>
      <c r="S273" s="2" t="s">
        <v>1123</v>
      </c>
      <c r="T273" s="1" t="s">
        <v>1122</v>
      </c>
    </row>
    <row r="274" spans="1:20" ht="56.25" customHeight="1" x14ac:dyDescent="0.25">
      <c r="A274" s="11" t="s">
        <v>1121</v>
      </c>
      <c r="B274" s="10" t="e">
        <f ca="1">IMAGE("https://acnhcdn.com/latest/NpcIcon/gor01.png")</f>
        <v>#NAME?</v>
      </c>
      <c r="C274" s="10" t="e">
        <f ca="1">IMAGE("https://acnhcdn.com/drivesync/render/houses/gor01_185_Peewee.png")</f>
        <v>#NAME?</v>
      </c>
      <c r="D274" s="3" t="s">
        <v>199</v>
      </c>
      <c r="E274" s="3" t="s">
        <v>15</v>
      </c>
      <c r="F274" s="3" t="s">
        <v>64</v>
      </c>
      <c r="G274" s="8" t="s">
        <v>143</v>
      </c>
      <c r="H274" s="9" t="s">
        <v>1120</v>
      </c>
      <c r="I274" s="2" t="s">
        <v>1119</v>
      </c>
      <c r="J274" s="8" t="s">
        <v>316</v>
      </c>
      <c r="K274" s="15" t="s">
        <v>59</v>
      </c>
      <c r="L274" s="13" t="s">
        <v>27</v>
      </c>
      <c r="M274" s="5" t="s">
        <v>41</v>
      </c>
      <c r="N274" s="5" t="s">
        <v>7</v>
      </c>
      <c r="O274" s="4" t="s">
        <v>1118</v>
      </c>
      <c r="P274" s="4" t="s">
        <v>1117</v>
      </c>
      <c r="Q274" s="3" t="s">
        <v>1116</v>
      </c>
      <c r="R274" s="3" t="s">
        <v>1115</v>
      </c>
      <c r="S274" s="2" t="s">
        <v>1114</v>
      </c>
      <c r="T274" s="1" t="s">
        <v>1113</v>
      </c>
    </row>
    <row r="275" spans="1:20" ht="56.25" customHeight="1" x14ac:dyDescent="0.25">
      <c r="A275" s="11" t="s">
        <v>1112</v>
      </c>
      <c r="B275" s="10" t="e">
        <f ca="1">IMAGE("https://acnhcdn.com/latest/NpcIcon/pig11.png")</f>
        <v>#NAME?</v>
      </c>
      <c r="C275" s="10" t="e">
        <f ca="1">IMAGE("https://acnhcdn.com/drivesync/render/houses/pig11_308_Peggy.png")</f>
        <v>#NAME?</v>
      </c>
      <c r="D275" s="3" t="s">
        <v>308</v>
      </c>
      <c r="E275" s="3" t="s">
        <v>48</v>
      </c>
      <c r="F275" s="3" t="s">
        <v>76</v>
      </c>
      <c r="G275" s="8" t="s">
        <v>46</v>
      </c>
      <c r="H275" s="9" t="s">
        <v>1111</v>
      </c>
      <c r="I275" s="2" t="s">
        <v>1110</v>
      </c>
      <c r="J275" s="8" t="s">
        <v>357</v>
      </c>
      <c r="K275" s="6" t="s">
        <v>8</v>
      </c>
      <c r="L275" s="15" t="s">
        <v>59</v>
      </c>
      <c r="M275" s="5" t="s">
        <v>7</v>
      </c>
      <c r="N275" s="5" t="s">
        <v>107</v>
      </c>
      <c r="O275" s="4" t="s">
        <v>1109</v>
      </c>
      <c r="P275" s="4" t="s">
        <v>1108</v>
      </c>
      <c r="Q275" s="3" t="s">
        <v>1107</v>
      </c>
      <c r="R275" s="3" t="s">
        <v>1106</v>
      </c>
      <c r="S275" s="2" t="s">
        <v>1105</v>
      </c>
      <c r="T275" s="1" t="s">
        <v>1104</v>
      </c>
    </row>
    <row r="276" spans="1:20" ht="56.25" customHeight="1" x14ac:dyDescent="0.25">
      <c r="A276" s="11" t="s">
        <v>1103</v>
      </c>
      <c r="B276" s="10" t="e">
        <f ca="1">IMAGE("https://acnhcdn.com/latest/NpcIcon/cbr14.png")</f>
        <v>#NAME?</v>
      </c>
      <c r="C276" s="10" t="e">
        <f ca="1">IMAGE("https://acnhcdn.com/drivesync/render/houses/cbr14_84_Pekoe.png")</f>
        <v>#NAME?</v>
      </c>
      <c r="D276" s="3" t="s">
        <v>178</v>
      </c>
      <c r="E276" s="3" t="s">
        <v>48</v>
      </c>
      <c r="F276" s="3" t="s">
        <v>231</v>
      </c>
      <c r="G276" s="8" t="s">
        <v>13</v>
      </c>
      <c r="H276" s="9" t="s">
        <v>1102</v>
      </c>
      <c r="I276" s="2" t="s">
        <v>1101</v>
      </c>
      <c r="J276" s="8" t="s">
        <v>423</v>
      </c>
      <c r="K276" s="14" t="s">
        <v>42</v>
      </c>
      <c r="L276" s="6" t="s">
        <v>8</v>
      </c>
      <c r="M276" s="5" t="s">
        <v>107</v>
      </c>
      <c r="N276" s="5" t="s">
        <v>382</v>
      </c>
      <c r="O276" s="4" t="s">
        <v>1100</v>
      </c>
      <c r="P276" s="4" t="s">
        <v>421</v>
      </c>
      <c r="Q276" s="3" t="s">
        <v>1099</v>
      </c>
      <c r="R276" s="3" t="s">
        <v>1098</v>
      </c>
      <c r="S276" s="2" t="s">
        <v>1097</v>
      </c>
      <c r="T276" s="1" t="s">
        <v>1096</v>
      </c>
    </row>
    <row r="277" spans="1:20" ht="56.25" customHeight="1" x14ac:dyDescent="0.25">
      <c r="A277" s="11" t="s">
        <v>1095</v>
      </c>
      <c r="B277" s="10" t="e">
        <f ca="1">IMAGE("https://acnhcdn.com/latest/NpcIcon/mus17.png")</f>
        <v>#NAME?</v>
      </c>
      <c r="C277" s="10" t="e">
        <f ca="1">IMAGE("https://acnhcdn.com/drivesync/render/houses/mus17_263_Penelope.png")</f>
        <v>#NAME?</v>
      </c>
      <c r="D277" s="3" t="s">
        <v>702</v>
      </c>
      <c r="E277" s="3" t="s">
        <v>48</v>
      </c>
      <c r="F277" s="3" t="s">
        <v>76</v>
      </c>
      <c r="G277" s="8" t="s">
        <v>46</v>
      </c>
      <c r="H277" s="9" t="s">
        <v>1094</v>
      </c>
      <c r="I277" s="2" t="s">
        <v>1093</v>
      </c>
      <c r="J277" s="8" t="s">
        <v>274</v>
      </c>
      <c r="K277" s="6" t="s">
        <v>8</v>
      </c>
      <c r="L277" s="12" t="s">
        <v>26</v>
      </c>
      <c r="M277" s="5" t="s">
        <v>85</v>
      </c>
      <c r="N277" s="5" t="s">
        <v>107</v>
      </c>
      <c r="O277" s="4" t="s">
        <v>1092</v>
      </c>
      <c r="P277" s="4" t="s">
        <v>283</v>
      </c>
      <c r="Q277" s="3" t="s">
        <v>1091</v>
      </c>
      <c r="R277" s="3" t="s">
        <v>1090</v>
      </c>
      <c r="S277" s="2" t="s">
        <v>1089</v>
      </c>
      <c r="T277" s="1" t="s">
        <v>1088</v>
      </c>
    </row>
    <row r="278" spans="1:20" ht="56.25" customHeight="1" x14ac:dyDescent="0.25">
      <c r="A278" s="11" t="s">
        <v>1087</v>
      </c>
      <c r="B278" s="10" t="e">
        <f ca="1">IMAGE("https://acnhcdn.com/latest/NpcIcon/ost07.png")</f>
        <v>#NAME?</v>
      </c>
      <c r="C278" s="10" t="e">
        <f ca="1">IMAGE("https://acnhcdn.com/drivesync/render/houses/ost07_274_Phil.png")</f>
        <v>#NAME?</v>
      </c>
      <c r="D278" s="3" t="s">
        <v>547</v>
      </c>
      <c r="E278" s="3" t="s">
        <v>15</v>
      </c>
      <c r="F278" s="3" t="s">
        <v>32</v>
      </c>
      <c r="G278" s="8" t="s">
        <v>31</v>
      </c>
      <c r="H278" s="9" t="s">
        <v>1086</v>
      </c>
      <c r="I278" s="2" t="s">
        <v>1085</v>
      </c>
      <c r="J278" s="8" t="s">
        <v>1084</v>
      </c>
      <c r="K278" s="14" t="s">
        <v>42</v>
      </c>
      <c r="L278" s="13" t="s">
        <v>27</v>
      </c>
      <c r="M278" s="5" t="s">
        <v>57</v>
      </c>
      <c r="N278" s="5" t="s">
        <v>107</v>
      </c>
      <c r="O278" s="4" t="s">
        <v>1083</v>
      </c>
      <c r="P278" s="4" t="s">
        <v>1082</v>
      </c>
      <c r="Q278" s="3" t="s">
        <v>1081</v>
      </c>
      <c r="R278" s="3" t="s">
        <v>1080</v>
      </c>
      <c r="S278" s="2" t="s">
        <v>1079</v>
      </c>
      <c r="T278" s="1" t="s">
        <v>1078</v>
      </c>
    </row>
    <row r="279" spans="1:20" ht="56.25" customHeight="1" x14ac:dyDescent="0.25">
      <c r="A279" s="11" t="s">
        <v>1077</v>
      </c>
      <c r="B279" s="10" t="e">
        <f ca="1">IMAGE("https://acnhcdn.com/latest/NpcIcon/ost10.png")</f>
        <v>#NAME?</v>
      </c>
      <c r="C279" s="10" t="e">
        <f ca="1">IMAGE("https://acnhcdn.com/drivesync/render/houses/ost10_277_Phoebe.png")</f>
        <v>#NAME?</v>
      </c>
      <c r="D279" s="3" t="s">
        <v>547</v>
      </c>
      <c r="E279" s="3" t="s">
        <v>48</v>
      </c>
      <c r="F279" s="3" t="s">
        <v>253</v>
      </c>
      <c r="G279" s="8" t="s">
        <v>143</v>
      </c>
      <c r="H279" s="9" t="s">
        <v>1076</v>
      </c>
      <c r="I279" s="2" t="s">
        <v>1075</v>
      </c>
      <c r="J279" s="8" t="s">
        <v>504</v>
      </c>
      <c r="K279" s="12" t="s">
        <v>26</v>
      </c>
      <c r="L279" s="13" t="s">
        <v>27</v>
      </c>
      <c r="M279" s="5" t="s">
        <v>58</v>
      </c>
      <c r="N279" s="5" t="s">
        <v>107</v>
      </c>
      <c r="O279" s="4" t="s">
        <v>1074</v>
      </c>
      <c r="P279" s="4" t="s">
        <v>1073</v>
      </c>
      <c r="Q279" s="3" t="s">
        <v>1072</v>
      </c>
      <c r="R279" s="3" t="s">
        <v>1071</v>
      </c>
      <c r="S279" s="2" t="s">
        <v>1070</v>
      </c>
      <c r="T279" s="1" t="s">
        <v>1069</v>
      </c>
    </row>
    <row r="280" spans="1:20" ht="56.25" customHeight="1" x14ac:dyDescent="0.25">
      <c r="A280" s="11" t="s">
        <v>1068</v>
      </c>
      <c r="B280" s="10" t="e">
        <f ca="1">IMAGE("https://acnhcdn.com/latest/NpcIcon/pbr02.png")</f>
        <v>#NAME?</v>
      </c>
      <c r="C280" s="10" t="e">
        <f ca="1">IMAGE("https://acnhcdn.com/drivesync/render/houses/pbr02_280_Pierce.png")</f>
        <v>#NAME?</v>
      </c>
      <c r="D280" s="3" t="s">
        <v>517</v>
      </c>
      <c r="E280" s="3" t="s">
        <v>15</v>
      </c>
      <c r="F280" s="3" t="s">
        <v>265</v>
      </c>
      <c r="G280" s="8" t="s">
        <v>143</v>
      </c>
      <c r="H280" s="9" t="s">
        <v>1067</v>
      </c>
      <c r="I280" s="2" t="s">
        <v>1066</v>
      </c>
      <c r="J280" s="8" t="s">
        <v>933</v>
      </c>
      <c r="K280" s="14" t="s">
        <v>42</v>
      </c>
      <c r="L280" s="15" t="s">
        <v>59</v>
      </c>
      <c r="M280" s="5" t="s">
        <v>41</v>
      </c>
      <c r="N280" s="5" t="s">
        <v>6</v>
      </c>
      <c r="O280" s="4" t="s">
        <v>1065</v>
      </c>
      <c r="P280" s="4" t="s">
        <v>1064</v>
      </c>
      <c r="Q280" s="3" t="s">
        <v>1063</v>
      </c>
      <c r="R280" s="3" t="s">
        <v>1062</v>
      </c>
      <c r="S280" s="2" t="s">
        <v>1061</v>
      </c>
      <c r="T280" s="1" t="s">
        <v>1060</v>
      </c>
    </row>
    <row r="281" spans="1:20" ht="56.25" customHeight="1" x14ac:dyDescent="0.25">
      <c r="A281" s="11" t="s">
        <v>1059</v>
      </c>
      <c r="B281" s="10" t="e">
        <f ca="1">IMAGE("https://acnhcdn.com/latest/NpcIcon/shp13.png")</f>
        <v>#NAME?</v>
      </c>
      <c r="C281" s="10" t="e">
        <f ca="1">IMAGE("https://acnhcdn.com/drivesync/render/houses/shp13_350_Pietro.png")</f>
        <v>#NAME?</v>
      </c>
      <c r="D281" s="3" t="s">
        <v>89</v>
      </c>
      <c r="E281" s="3" t="s">
        <v>15</v>
      </c>
      <c r="F281" s="3" t="s">
        <v>32</v>
      </c>
      <c r="G281" s="8" t="s">
        <v>31</v>
      </c>
      <c r="H281" s="9" t="s">
        <v>1058</v>
      </c>
      <c r="I281" s="2" t="s">
        <v>1057</v>
      </c>
      <c r="J281" s="8" t="s">
        <v>1056</v>
      </c>
      <c r="K281" s="12" t="s">
        <v>26</v>
      </c>
      <c r="L281" s="7" t="s">
        <v>9</v>
      </c>
      <c r="M281" s="5" t="s">
        <v>174</v>
      </c>
      <c r="N281" s="5" t="s">
        <v>107</v>
      </c>
      <c r="O281" s="4" t="s">
        <v>1055</v>
      </c>
      <c r="P281" s="4" t="s">
        <v>1054</v>
      </c>
      <c r="Q281" s="3" t="s">
        <v>1053</v>
      </c>
      <c r="R281" s="3" t="s">
        <v>1052</v>
      </c>
      <c r="S281" s="2" t="s">
        <v>1051</v>
      </c>
      <c r="T281" s="1" t="s">
        <v>1050</v>
      </c>
    </row>
    <row r="282" spans="1:20" ht="56.25" customHeight="1" x14ac:dyDescent="0.25">
      <c r="A282" s="11" t="s">
        <v>1049</v>
      </c>
      <c r="B282" s="10" t="e">
        <f ca="1">IMAGE("https://acnhcdn.com/latest/NpcIcon/bea01.png")</f>
        <v>#NAME?</v>
      </c>
      <c r="C282" s="10" t="e">
        <f ca="1">IMAGE("https://acnhcdn.com/drivesync/render/houses/bea01_20_Pinky.png")</f>
        <v>#NAME?</v>
      </c>
      <c r="D282" s="3" t="s">
        <v>254</v>
      </c>
      <c r="E282" s="3" t="s">
        <v>48</v>
      </c>
      <c r="F282" s="3" t="s">
        <v>76</v>
      </c>
      <c r="G282" s="8" t="s">
        <v>46</v>
      </c>
      <c r="H282" s="9" t="s">
        <v>1048</v>
      </c>
      <c r="I282" s="2" t="s">
        <v>1047</v>
      </c>
      <c r="J282" s="8" t="s">
        <v>423</v>
      </c>
      <c r="K282" s="6" t="s">
        <v>8</v>
      </c>
      <c r="L282" s="7" t="s">
        <v>9</v>
      </c>
      <c r="M282" s="5" t="s">
        <v>107</v>
      </c>
      <c r="N282" s="5" t="s">
        <v>85</v>
      </c>
      <c r="O282" s="4" t="s">
        <v>422</v>
      </c>
      <c r="P282" s="4" t="s">
        <v>1046</v>
      </c>
      <c r="Q282" s="3" t="s">
        <v>1045</v>
      </c>
      <c r="R282" s="3" t="s">
        <v>1044</v>
      </c>
      <c r="S282" s="2" t="s">
        <v>1043</v>
      </c>
      <c r="T282" s="1" t="s">
        <v>1042</v>
      </c>
    </row>
    <row r="283" spans="1:20" ht="56.25" customHeight="1" x14ac:dyDescent="0.25">
      <c r="A283" s="11" t="s">
        <v>1041</v>
      </c>
      <c r="B283" s="10" t="e">
        <f ca="1">IMAGE("https://acnhcdn.com/latest/NpcIcon/brd05.png")</f>
        <v>#NAME?</v>
      </c>
      <c r="C283" s="10" t="e">
        <f ca="1">IMAGE("https://acnhcdn.com/drivesync/render/houses/brd05_38_Piper.png")</f>
        <v>#NAME?</v>
      </c>
      <c r="D283" s="3" t="s">
        <v>277</v>
      </c>
      <c r="E283" s="3" t="s">
        <v>48</v>
      </c>
      <c r="F283" s="3" t="s">
        <v>76</v>
      </c>
      <c r="G283" s="8" t="s">
        <v>155</v>
      </c>
      <c r="H283" s="9" t="s">
        <v>1040</v>
      </c>
      <c r="I283" s="2" t="s">
        <v>1039</v>
      </c>
      <c r="J283" s="8" t="s">
        <v>383</v>
      </c>
      <c r="K283" s="14" t="s">
        <v>42</v>
      </c>
      <c r="L283" s="12" t="s">
        <v>26</v>
      </c>
      <c r="M283" s="5" t="s">
        <v>58</v>
      </c>
      <c r="N283" s="5" t="s">
        <v>72</v>
      </c>
      <c r="O283" s="4" t="s">
        <v>23</v>
      </c>
      <c r="P283" s="4" t="s">
        <v>22</v>
      </c>
      <c r="Q283" s="3" t="s">
        <v>1038</v>
      </c>
      <c r="R283" s="3" t="s">
        <v>1037</v>
      </c>
      <c r="S283" s="2" t="s">
        <v>1036</v>
      </c>
      <c r="T283" s="1" t="s">
        <v>1035</v>
      </c>
    </row>
    <row r="284" spans="1:20" ht="56.25" customHeight="1" x14ac:dyDescent="0.25">
      <c r="A284" s="11" t="s">
        <v>1034</v>
      </c>
      <c r="B284" s="10" t="e">
        <f ca="1">IMAGE("https://acnhcdn.com/latest/NpcIcon/rbt06.png")</f>
        <v>#NAME?</v>
      </c>
      <c r="C284" s="10" t="e">
        <f ca="1">IMAGE("https://acnhcdn.com/drivesync/render/houses/rbt06_320_Pippy.png")</f>
        <v>#NAME?</v>
      </c>
      <c r="D284" s="3" t="s">
        <v>350</v>
      </c>
      <c r="E284" s="3" t="s">
        <v>48</v>
      </c>
      <c r="F284" s="3" t="s">
        <v>76</v>
      </c>
      <c r="G284" s="8" t="s">
        <v>46</v>
      </c>
      <c r="H284" s="9" t="s">
        <v>1033</v>
      </c>
      <c r="I284" s="2" t="s">
        <v>1032</v>
      </c>
      <c r="J284" s="8" t="s">
        <v>476</v>
      </c>
      <c r="K284" s="6" t="s">
        <v>8</v>
      </c>
      <c r="L284" s="7" t="s">
        <v>9</v>
      </c>
      <c r="M284" s="5" t="s">
        <v>57</v>
      </c>
      <c r="N284" s="5" t="s">
        <v>336</v>
      </c>
      <c r="O284" s="4" t="s">
        <v>304</v>
      </c>
      <c r="P284" s="4" t="s">
        <v>95</v>
      </c>
      <c r="Q284" s="3" t="s">
        <v>1031</v>
      </c>
      <c r="R284" s="3" t="s">
        <v>1030</v>
      </c>
      <c r="S284" s="2" t="s">
        <v>1029</v>
      </c>
      <c r="T284" s="1" t="s">
        <v>1028</v>
      </c>
    </row>
    <row r="285" spans="1:20" ht="56.25" customHeight="1" x14ac:dyDescent="0.25">
      <c r="A285" s="11" t="s">
        <v>1027</v>
      </c>
      <c r="B285" s="10" t="e">
        <f ca="1">IMAGE("https://acnhcdn.com/latest/NpcIcon/chn10.png")</f>
        <v>#NAME?</v>
      </c>
      <c r="C285" s="10" t="e">
        <f ca="1">IMAGE("https://acnhcdn.com/drivesync/render/houses/chn10_94_Plucky.png")</f>
        <v>#NAME?</v>
      </c>
      <c r="D285" s="3" t="s">
        <v>1026</v>
      </c>
      <c r="E285" s="3" t="s">
        <v>48</v>
      </c>
      <c r="F285" s="3" t="s">
        <v>253</v>
      </c>
      <c r="G285" s="8" t="s">
        <v>155</v>
      </c>
      <c r="H285" s="9" t="s">
        <v>1025</v>
      </c>
      <c r="I285" s="2" t="s">
        <v>1024</v>
      </c>
      <c r="J285" s="8" t="s">
        <v>1023</v>
      </c>
      <c r="K285" s="13" t="s">
        <v>27</v>
      </c>
      <c r="L285" s="7" t="s">
        <v>9</v>
      </c>
      <c r="M285" s="5" t="s">
        <v>97</v>
      </c>
      <c r="N285" s="5" t="s">
        <v>6</v>
      </c>
      <c r="O285" s="4" t="s">
        <v>1022</v>
      </c>
      <c r="P285" s="4" t="s">
        <v>755</v>
      </c>
      <c r="Q285" s="3" t="s">
        <v>1021</v>
      </c>
      <c r="R285" s="3" t="s">
        <v>1020</v>
      </c>
      <c r="S285" s="2" t="s">
        <v>1019</v>
      </c>
      <c r="T285" s="1" t="s">
        <v>1018</v>
      </c>
    </row>
    <row r="286" spans="1:20" ht="56.25" customHeight="1" x14ac:dyDescent="0.25">
      <c r="A286" s="11" t="s">
        <v>1017</v>
      </c>
      <c r="B286" s="10" t="e">
        <f ca="1">IMAGE("https://acnhcdn.com/latest/NpcIcon/duk05.png")</f>
        <v>#NAME?</v>
      </c>
      <c r="C286" s="10" t="e">
        <f ca="1">IMAGE("https://acnhcdn.com/drivesync/render/houses/duk05_138_Pompom.png")</f>
        <v>#NAME?</v>
      </c>
      <c r="D286" s="3" t="s">
        <v>121</v>
      </c>
      <c r="E286" s="3" t="s">
        <v>48</v>
      </c>
      <c r="F286" s="3" t="s">
        <v>76</v>
      </c>
      <c r="G286" s="8" t="s">
        <v>31</v>
      </c>
      <c r="H286" s="9" t="s">
        <v>1016</v>
      </c>
      <c r="I286" s="2" t="s">
        <v>1015</v>
      </c>
      <c r="J286" s="8" t="s">
        <v>86</v>
      </c>
      <c r="K286" s="6" t="s">
        <v>8</v>
      </c>
      <c r="L286" s="7" t="s">
        <v>9</v>
      </c>
      <c r="M286" s="5" t="s">
        <v>85</v>
      </c>
      <c r="N286" s="5" t="s">
        <v>97</v>
      </c>
      <c r="O286" s="4" t="s">
        <v>1014</v>
      </c>
      <c r="P286" s="4" t="s">
        <v>401</v>
      </c>
      <c r="Q286" s="3" t="s">
        <v>1013</v>
      </c>
      <c r="R286" s="3" t="s">
        <v>1012</v>
      </c>
      <c r="S286" s="2" t="s">
        <v>1011</v>
      </c>
      <c r="T286" s="1" t="s">
        <v>1010</v>
      </c>
    </row>
    <row r="287" spans="1:20" ht="56.25" customHeight="1" x14ac:dyDescent="0.25">
      <c r="A287" s="11" t="s">
        <v>1009</v>
      </c>
      <c r="B287" s="10" t="e">
        <f ca="1">IMAGE("https://acnhcdn.com/latest/NpcIcon/cbr02.png")</f>
        <v>#NAME?</v>
      </c>
      <c r="C287" s="10" t="e">
        <f ca="1">IMAGE("https://acnhcdn.com/drivesync/render/houses/cbr02_76_Poncho.png")</f>
        <v>#NAME?</v>
      </c>
      <c r="D287" s="3" t="s">
        <v>178</v>
      </c>
      <c r="E287" s="3" t="s">
        <v>15</v>
      </c>
      <c r="F287" s="3" t="s">
        <v>265</v>
      </c>
      <c r="G287" s="8" t="s">
        <v>143</v>
      </c>
      <c r="H287" s="9" t="s">
        <v>1008</v>
      </c>
      <c r="I287" s="2" t="s">
        <v>1007</v>
      </c>
      <c r="J287" s="8" t="s">
        <v>717</v>
      </c>
      <c r="K287" s="7" t="s">
        <v>9</v>
      </c>
      <c r="L287" s="7" t="s">
        <v>9</v>
      </c>
      <c r="M287" s="5" t="s">
        <v>41</v>
      </c>
      <c r="N287" s="5" t="s">
        <v>6</v>
      </c>
      <c r="O287" s="4" t="s">
        <v>950</v>
      </c>
      <c r="P287" s="4" t="s">
        <v>95</v>
      </c>
      <c r="Q287" s="3" t="s">
        <v>1006</v>
      </c>
      <c r="R287" s="3" t="s">
        <v>1005</v>
      </c>
      <c r="S287" s="2" t="s">
        <v>1004</v>
      </c>
      <c r="T287" s="1" t="s">
        <v>1003</v>
      </c>
    </row>
    <row r="288" spans="1:20" ht="56.25" customHeight="1" x14ac:dyDescent="0.25">
      <c r="A288" s="11" t="s">
        <v>1002</v>
      </c>
      <c r="B288" s="10" t="e">
        <f ca="1">IMAGE("https://acnhcdn.com/latest/NpcIcon/squ15.png")</f>
        <v>#NAME?</v>
      </c>
      <c r="C288" s="10" t="e">
        <f ca="1">IMAGE("https://acnhcdn.com/drivesync/render/houses/squ15_366_Poppy.png")</f>
        <v>#NAME?</v>
      </c>
      <c r="D288" s="3" t="s">
        <v>386</v>
      </c>
      <c r="E288" s="3" t="s">
        <v>48</v>
      </c>
      <c r="F288" s="3" t="s">
        <v>231</v>
      </c>
      <c r="G288" s="8" t="s">
        <v>63</v>
      </c>
      <c r="H288" s="9" t="s">
        <v>1001</v>
      </c>
      <c r="I288" s="2" t="s">
        <v>1000</v>
      </c>
      <c r="J288" s="8" t="s">
        <v>228</v>
      </c>
      <c r="K288" s="6" t="s">
        <v>8</v>
      </c>
      <c r="L288" s="14" t="s">
        <v>42</v>
      </c>
      <c r="M288" s="5" t="s">
        <v>57</v>
      </c>
      <c r="N288" s="5" t="s">
        <v>6</v>
      </c>
      <c r="O288" s="4" t="s">
        <v>999</v>
      </c>
      <c r="P288" s="4" t="s">
        <v>998</v>
      </c>
      <c r="Q288" s="3" t="s">
        <v>997</v>
      </c>
      <c r="R288" s="3" t="s">
        <v>996</v>
      </c>
      <c r="S288" s="2" t="s">
        <v>995</v>
      </c>
      <c r="T288" s="1" t="s">
        <v>994</v>
      </c>
    </row>
    <row r="289" spans="1:20" ht="56.25" customHeight="1" x14ac:dyDescent="0.25">
      <c r="A289" s="11" t="s">
        <v>993</v>
      </c>
      <c r="B289" s="10" t="e">
        <f ca="1">IMAGE("https://acnhcdn.com/latest/NpcIcon/dog05.png")</f>
        <v>#NAME?</v>
      </c>
      <c r="C289" s="10" t="e">
        <f ca="1">IMAGE("https://acnhcdn.com/drivesync/render/houses/dog05_123_Portia.png")</f>
        <v>#NAME?</v>
      </c>
      <c r="D289" s="3" t="s">
        <v>156</v>
      </c>
      <c r="E289" s="3" t="s">
        <v>48</v>
      </c>
      <c r="F289" s="3" t="s">
        <v>47</v>
      </c>
      <c r="G289" s="8" t="s">
        <v>46</v>
      </c>
      <c r="H289" s="9" t="s">
        <v>992</v>
      </c>
      <c r="I289" s="2" t="s">
        <v>991</v>
      </c>
      <c r="J289" s="8" t="s">
        <v>968</v>
      </c>
      <c r="K289" s="14" t="s">
        <v>42</v>
      </c>
      <c r="L289" s="12" t="s">
        <v>26</v>
      </c>
      <c r="M289" s="5" t="s">
        <v>25</v>
      </c>
      <c r="N289" s="5" t="s">
        <v>58</v>
      </c>
      <c r="O289" s="4" t="s">
        <v>990</v>
      </c>
      <c r="P289" s="4" t="s">
        <v>380</v>
      </c>
      <c r="Q289" s="3" t="s">
        <v>989</v>
      </c>
      <c r="R289" s="3" t="s">
        <v>988</v>
      </c>
      <c r="S289" s="2" t="s">
        <v>987</v>
      </c>
      <c r="T289" s="1" t="s">
        <v>986</v>
      </c>
    </row>
    <row r="290" spans="1:20" ht="56.25" customHeight="1" x14ac:dyDescent="0.25">
      <c r="A290" s="11" t="s">
        <v>985</v>
      </c>
      <c r="B290" s="10" t="e">
        <f ca="1">IMAGE("https://acnhcdn.com/latest/NpcIcon/flg12.png")</f>
        <v>#NAME?</v>
      </c>
      <c r="C290" s="10" t="e">
        <f ca="1">IMAGE("https://acnhcdn.com/drivesync/render/houses/flg12_169_Prince.png")</f>
        <v>#NAME?</v>
      </c>
      <c r="D290" s="3" t="s">
        <v>132</v>
      </c>
      <c r="E290" s="3" t="s">
        <v>15</v>
      </c>
      <c r="F290" s="3" t="s">
        <v>14</v>
      </c>
      <c r="G290" s="8" t="s">
        <v>155</v>
      </c>
      <c r="H290" s="9" t="s">
        <v>984</v>
      </c>
      <c r="I290" s="2" t="s">
        <v>983</v>
      </c>
      <c r="J290" s="8" t="s">
        <v>525</v>
      </c>
      <c r="K290" s="7" t="s">
        <v>9</v>
      </c>
      <c r="L290" s="15" t="s">
        <v>59</v>
      </c>
      <c r="M290" s="5" t="s">
        <v>6</v>
      </c>
      <c r="N290" s="5" t="s">
        <v>72</v>
      </c>
      <c r="O290" s="4" t="s">
        <v>633</v>
      </c>
      <c r="P290" s="4" t="s">
        <v>875</v>
      </c>
      <c r="Q290" s="3" t="s">
        <v>982</v>
      </c>
      <c r="R290" s="3" t="s">
        <v>981</v>
      </c>
      <c r="S290" s="2" t="s">
        <v>980</v>
      </c>
      <c r="T290" s="1" t="s">
        <v>979</v>
      </c>
    </row>
    <row r="291" spans="1:20" ht="56.25" customHeight="1" x14ac:dyDescent="0.25">
      <c r="A291" s="11" t="s">
        <v>978</v>
      </c>
      <c r="B291" s="10" t="e">
        <f ca="1">IMAGE("https://acnhcdn.com/latest/NpcIcon/pgn06.png")</f>
        <v>#NAME?</v>
      </c>
      <c r="C291" s="10" t="e">
        <f ca="1">IMAGE("https://acnhcdn.com/drivesync/render/houses/pgn06_293_Puck.png")</f>
        <v>#NAME?</v>
      </c>
      <c r="D291" s="3" t="s">
        <v>167</v>
      </c>
      <c r="E291" s="3" t="s">
        <v>15</v>
      </c>
      <c r="F291" s="3" t="s">
        <v>14</v>
      </c>
      <c r="G291" s="8" t="s">
        <v>143</v>
      </c>
      <c r="H291" s="9" t="s">
        <v>977</v>
      </c>
      <c r="I291" s="2" t="s">
        <v>976</v>
      </c>
      <c r="J291" s="8" t="s">
        <v>217</v>
      </c>
      <c r="K291" s="15" t="s">
        <v>59</v>
      </c>
      <c r="L291" s="7" t="s">
        <v>9</v>
      </c>
      <c r="M291" s="5" t="s">
        <v>7</v>
      </c>
      <c r="N291" s="5" t="s">
        <v>107</v>
      </c>
      <c r="O291" s="4" t="s">
        <v>163</v>
      </c>
      <c r="P291" s="4" t="s">
        <v>162</v>
      </c>
      <c r="Q291" s="3" t="s">
        <v>975</v>
      </c>
      <c r="R291" s="3" t="s">
        <v>974</v>
      </c>
      <c r="S291" s="2" t="s">
        <v>973</v>
      </c>
      <c r="T291" s="1" t="s">
        <v>972</v>
      </c>
    </row>
    <row r="292" spans="1:20" ht="56.25" customHeight="1" x14ac:dyDescent="0.25">
      <c r="A292" s="11" t="s">
        <v>971</v>
      </c>
      <c r="B292" s="10" t="e">
        <f ca="1">IMAGE("https://acnhcdn.com/latest/NpcIcon/flg06.png")</f>
        <v>#NAME?</v>
      </c>
      <c r="C292" s="10" t="e">
        <f ca="1">IMAGE("https://acnhcdn.com/drivesync/render/houses/flg06_164_Puddles.png")</f>
        <v>#NAME?</v>
      </c>
      <c r="D292" s="3" t="s">
        <v>132</v>
      </c>
      <c r="E292" s="3" t="s">
        <v>48</v>
      </c>
      <c r="F292" s="3" t="s">
        <v>76</v>
      </c>
      <c r="G292" s="8" t="s">
        <v>46</v>
      </c>
      <c r="H292" s="9" t="s">
        <v>970</v>
      </c>
      <c r="I292" s="2" t="s">
        <v>969</v>
      </c>
      <c r="J292" s="8" t="s">
        <v>968</v>
      </c>
      <c r="K292" s="6" t="s">
        <v>8</v>
      </c>
      <c r="L292" s="12" t="s">
        <v>26</v>
      </c>
      <c r="M292" s="5" t="s">
        <v>57</v>
      </c>
      <c r="N292" s="5" t="s">
        <v>85</v>
      </c>
      <c r="O292" s="4" t="s">
        <v>683</v>
      </c>
      <c r="P292" s="4" t="s">
        <v>967</v>
      </c>
      <c r="Q292" s="3" t="s">
        <v>966</v>
      </c>
      <c r="R292" s="3" t="s">
        <v>965</v>
      </c>
      <c r="S292" s="2" t="s">
        <v>964</v>
      </c>
      <c r="T292" s="1" t="s">
        <v>963</v>
      </c>
    </row>
    <row r="293" spans="1:20" ht="56.25" customHeight="1" x14ac:dyDescent="0.25">
      <c r="A293" s="11" t="s">
        <v>962</v>
      </c>
      <c r="B293" s="10" t="e">
        <f ca="1">IMAGE("https://acnhcdn.com/latest/NpcIcon/cbr03.png")</f>
        <v>#NAME?</v>
      </c>
      <c r="C293" s="10" t="e">
        <f ca="1">IMAGE("https://acnhcdn.com/drivesync/render/houses/cbr03_77_Pudge.png")</f>
        <v>#NAME?</v>
      </c>
      <c r="D293" s="3" t="s">
        <v>178</v>
      </c>
      <c r="E293" s="3" t="s">
        <v>15</v>
      </c>
      <c r="F293" s="3" t="s">
        <v>14</v>
      </c>
      <c r="G293" s="8" t="s">
        <v>155</v>
      </c>
      <c r="H293" s="9" t="s">
        <v>961</v>
      </c>
      <c r="I293" s="16" t="s">
        <v>960</v>
      </c>
      <c r="J293" s="8" t="s">
        <v>959</v>
      </c>
      <c r="K293" s="7" t="s">
        <v>9</v>
      </c>
      <c r="L293" s="7" t="s">
        <v>9</v>
      </c>
      <c r="M293" s="5" t="s">
        <v>57</v>
      </c>
      <c r="N293" s="5" t="s">
        <v>7</v>
      </c>
      <c r="O293" s="4" t="s">
        <v>716</v>
      </c>
      <c r="P293" s="4" t="s">
        <v>958</v>
      </c>
      <c r="Q293" s="3" t="s">
        <v>957</v>
      </c>
      <c r="R293" s="3" t="s">
        <v>956</v>
      </c>
      <c r="S293" s="2" t="s">
        <v>955</v>
      </c>
      <c r="T293" s="1" t="s">
        <v>954</v>
      </c>
    </row>
    <row r="294" spans="1:20" ht="56.25" customHeight="1" x14ac:dyDescent="0.25">
      <c r="A294" s="11" t="s">
        <v>953</v>
      </c>
      <c r="B294" s="10" t="e">
        <f ca="1">IMAGE("https://acnhcdn.com/latest/NpcIcon/cat06.png")</f>
        <v>#NAME?</v>
      </c>
      <c r="C294" s="10" t="e">
        <f ca="1">IMAGE("https://acnhcdn.com/drivesync/render/houses/cat06_389_Punchy.png")</f>
        <v>#NAME?</v>
      </c>
      <c r="D294" s="3" t="s">
        <v>319</v>
      </c>
      <c r="E294" s="3" t="s">
        <v>15</v>
      </c>
      <c r="F294" s="3" t="s">
        <v>14</v>
      </c>
      <c r="G294" s="8" t="s">
        <v>155</v>
      </c>
      <c r="H294" s="9" t="s">
        <v>952</v>
      </c>
      <c r="I294" s="2" t="s">
        <v>951</v>
      </c>
      <c r="J294" s="8" t="s">
        <v>228</v>
      </c>
      <c r="K294" s="7" t="s">
        <v>9</v>
      </c>
      <c r="L294" s="7" t="s">
        <v>9</v>
      </c>
      <c r="M294" s="5" t="s">
        <v>7</v>
      </c>
      <c r="N294" s="5" t="s">
        <v>97</v>
      </c>
      <c r="O294" s="4" t="s">
        <v>950</v>
      </c>
      <c r="P294" s="4" t="s">
        <v>949</v>
      </c>
      <c r="Q294" s="3" t="s">
        <v>948</v>
      </c>
      <c r="R294" s="3" t="s">
        <v>947</v>
      </c>
      <c r="S294" s="2" t="s">
        <v>946</v>
      </c>
      <c r="T294" s="1" t="s">
        <v>945</v>
      </c>
    </row>
    <row r="295" spans="1:20" ht="56.25" customHeight="1" x14ac:dyDescent="0.25">
      <c r="A295" s="11" t="s">
        <v>944</v>
      </c>
      <c r="B295" s="10" t="e">
        <f ca="1">IMAGE("https://acnhcdn.com/latest/NpcIcon/cat07.png")</f>
        <v>#NAME?</v>
      </c>
      <c r="C295" s="10" t="e">
        <f ca="1">IMAGE("https://acnhcdn.com/drivesync/render/houses/cat07_58_Purrl.png")</f>
        <v>#NAME?</v>
      </c>
      <c r="D295" s="3" t="s">
        <v>319</v>
      </c>
      <c r="E295" s="3" t="s">
        <v>48</v>
      </c>
      <c r="F295" s="3" t="s">
        <v>47</v>
      </c>
      <c r="G295" s="8" t="s">
        <v>46</v>
      </c>
      <c r="H295" s="9" t="s">
        <v>943</v>
      </c>
      <c r="I295" s="2" t="s">
        <v>942</v>
      </c>
      <c r="J295" s="8" t="s">
        <v>941</v>
      </c>
      <c r="K295" s="13" t="s">
        <v>27</v>
      </c>
      <c r="L295" s="14" t="s">
        <v>42</v>
      </c>
      <c r="M295" s="5" t="s">
        <v>24</v>
      </c>
      <c r="N295" s="5" t="s">
        <v>7</v>
      </c>
      <c r="O295" s="4" t="s">
        <v>84</v>
      </c>
      <c r="P295" s="4" t="s">
        <v>523</v>
      </c>
      <c r="Q295" s="3" t="s">
        <v>940</v>
      </c>
      <c r="R295" s="3" t="s">
        <v>939</v>
      </c>
      <c r="S295" s="2" t="s">
        <v>938</v>
      </c>
      <c r="T295" s="1" t="s">
        <v>937</v>
      </c>
    </row>
    <row r="296" spans="1:20" ht="56.25" customHeight="1" x14ac:dyDescent="0.25">
      <c r="A296" s="11" t="s">
        <v>936</v>
      </c>
      <c r="B296" s="10" t="e">
        <f ca="1">IMAGE("https://acnhcdn.com/latest/NpcIcon/ost00.png")</f>
        <v>#NAME?</v>
      </c>
      <c r="C296" s="10" t="e">
        <f ca="1">IMAGE("https://acnhcdn.com/drivesync/render/houses/ost00_268_Queenie.png")</f>
        <v>#NAME?</v>
      </c>
      <c r="D296" s="3" t="s">
        <v>547</v>
      </c>
      <c r="E296" s="3" t="s">
        <v>48</v>
      </c>
      <c r="F296" s="3" t="s">
        <v>47</v>
      </c>
      <c r="G296" s="8" t="s">
        <v>46</v>
      </c>
      <c r="H296" s="9" t="s">
        <v>935</v>
      </c>
      <c r="I296" s="2" t="s">
        <v>934</v>
      </c>
      <c r="J296" s="8" t="s">
        <v>933</v>
      </c>
      <c r="K296" s="12" t="s">
        <v>26</v>
      </c>
      <c r="L296" s="14" t="s">
        <v>42</v>
      </c>
      <c r="M296" s="5" t="s">
        <v>58</v>
      </c>
      <c r="N296" s="5" t="s">
        <v>24</v>
      </c>
      <c r="O296" s="4" t="s">
        <v>932</v>
      </c>
      <c r="P296" s="4" t="s">
        <v>335</v>
      </c>
      <c r="Q296" s="3" t="s">
        <v>931</v>
      </c>
      <c r="R296" s="3" t="s">
        <v>930</v>
      </c>
      <c r="S296" s="2" t="s">
        <v>929</v>
      </c>
      <c r="T296" s="1" t="s">
        <v>928</v>
      </c>
    </row>
    <row r="297" spans="1:20" ht="56.25" customHeight="1" x14ac:dyDescent="0.25">
      <c r="A297" s="11" t="s">
        <v>927</v>
      </c>
      <c r="B297" s="10" t="e">
        <f ca="1">IMAGE("https://acnhcdn.com/latest/NpcIcon/duk17.png")</f>
        <v>#NAME?</v>
      </c>
      <c r="C297" s="10" t="e">
        <f ca="1">IMAGE("https://acnhcdn.com/drivesync/render/houses/duk17_147_Quillson.png")</f>
        <v>#NAME?</v>
      </c>
      <c r="D297" s="3" t="s">
        <v>121</v>
      </c>
      <c r="E297" s="3" t="s">
        <v>15</v>
      </c>
      <c r="F297" s="3" t="s">
        <v>32</v>
      </c>
      <c r="G297" s="8" t="s">
        <v>31</v>
      </c>
      <c r="H297" s="9" t="s">
        <v>926</v>
      </c>
      <c r="I297" s="2" t="s">
        <v>925</v>
      </c>
      <c r="J297" s="8" t="s">
        <v>262</v>
      </c>
      <c r="K297" s="14" t="s">
        <v>42</v>
      </c>
      <c r="L297" s="13" t="s">
        <v>27</v>
      </c>
      <c r="M297" s="5" t="s">
        <v>382</v>
      </c>
      <c r="N297" s="5" t="s">
        <v>41</v>
      </c>
      <c r="O297" s="4" t="s">
        <v>56</v>
      </c>
      <c r="P297" s="4" t="s">
        <v>39</v>
      </c>
      <c r="Q297" s="3" t="s">
        <v>924</v>
      </c>
      <c r="R297" s="16" t="s">
        <v>923</v>
      </c>
      <c r="S297" s="2" t="s">
        <v>922</v>
      </c>
      <c r="T297" s="1" t="s">
        <v>921</v>
      </c>
    </row>
    <row r="298" spans="1:20" ht="56.25" customHeight="1" x14ac:dyDescent="0.25">
      <c r="A298" s="11" t="s">
        <v>920</v>
      </c>
      <c r="B298" s="10" t="e">
        <f ca="1">IMAGE("https://acnhcdn.com/latest/NpcIcon/flg15.png")</f>
        <v>#NAME?</v>
      </c>
      <c r="C298" s="10" t="e">
        <f ca="1">IMAGE("https://acnhcdn.com/drivesync/render/houses/flg15_171_Raddle.png")</f>
        <v>#NAME?</v>
      </c>
      <c r="D298" s="3" t="s">
        <v>132</v>
      </c>
      <c r="E298" s="3" t="s">
        <v>15</v>
      </c>
      <c r="F298" s="3" t="s">
        <v>14</v>
      </c>
      <c r="G298" s="8" t="s">
        <v>13</v>
      </c>
      <c r="H298" s="9" t="s">
        <v>919</v>
      </c>
      <c r="I298" s="2" t="s">
        <v>918</v>
      </c>
      <c r="J298" s="8" t="s">
        <v>239</v>
      </c>
      <c r="K298" s="14" t="s">
        <v>42</v>
      </c>
      <c r="L298" s="7" t="s">
        <v>9</v>
      </c>
      <c r="M298" s="5" t="s">
        <v>72</v>
      </c>
      <c r="N298" s="5" t="s">
        <v>24</v>
      </c>
      <c r="O298" s="4" t="s">
        <v>917</v>
      </c>
      <c r="P298" s="4" t="s">
        <v>916</v>
      </c>
      <c r="Q298" s="3" t="s">
        <v>915</v>
      </c>
      <c r="R298" s="3" t="s">
        <v>914</v>
      </c>
      <c r="S298" s="2" t="s">
        <v>913</v>
      </c>
      <c r="T298" s="1" t="s">
        <v>912</v>
      </c>
    </row>
    <row r="299" spans="1:20" ht="56.25" customHeight="1" x14ac:dyDescent="0.25">
      <c r="A299" s="11" t="s">
        <v>911</v>
      </c>
      <c r="B299" s="10" t="e">
        <f ca="1">IMAGE("https://acnhcdn.com/latest/NpcIcon/pig02.png")</f>
        <v>#NAME?</v>
      </c>
      <c r="C299" s="10" t="e">
        <f ca="1">IMAGE("https://acnhcdn.com/drivesync/render/houses/pig02_301_Rasher.png")</f>
        <v>#NAME?</v>
      </c>
      <c r="D299" s="3" t="s">
        <v>308</v>
      </c>
      <c r="E299" s="3" t="s">
        <v>15</v>
      </c>
      <c r="F299" s="3" t="s">
        <v>64</v>
      </c>
      <c r="G299" s="8" t="s">
        <v>31</v>
      </c>
      <c r="H299" s="9" t="s">
        <v>910</v>
      </c>
      <c r="I299" s="2" t="s">
        <v>909</v>
      </c>
      <c r="J299" s="8" t="s">
        <v>485</v>
      </c>
      <c r="K299" s="13" t="s">
        <v>27</v>
      </c>
      <c r="L299" s="7" t="s">
        <v>9</v>
      </c>
      <c r="M299" s="5" t="s">
        <v>7</v>
      </c>
      <c r="N299" s="5" t="s">
        <v>58</v>
      </c>
      <c r="O299" s="4" t="s">
        <v>5</v>
      </c>
      <c r="P299" s="4" t="s">
        <v>908</v>
      </c>
      <c r="Q299" s="3" t="s">
        <v>907</v>
      </c>
      <c r="R299" s="3" t="s">
        <v>906</v>
      </c>
      <c r="S299" s="2" t="s">
        <v>905</v>
      </c>
      <c r="T299" s="1" t="s">
        <v>904</v>
      </c>
    </row>
    <row r="300" spans="1:20" ht="56.25" customHeight="1" x14ac:dyDescent="0.25">
      <c r="A300" s="11" t="s">
        <v>903</v>
      </c>
      <c r="B300" s="10" t="e">
        <f ca="1">IMAGE("https://acnhcdn.com/latest/NpcIcon/cat23.png")</f>
        <v>#NAME?</v>
      </c>
      <c r="C300" s="10" t="e">
        <f ca="1">IMAGE("https://acnhcdn.com/drivesync/render/houses/cat23_73_Raymond.png")</f>
        <v>#NAME?</v>
      </c>
      <c r="D300" s="3" t="s">
        <v>319</v>
      </c>
      <c r="E300" s="3" t="s">
        <v>15</v>
      </c>
      <c r="F300" s="3" t="s">
        <v>32</v>
      </c>
      <c r="G300" s="8" t="s">
        <v>13</v>
      </c>
      <c r="H300" s="9" t="s">
        <v>902</v>
      </c>
      <c r="I300" s="2" t="s">
        <v>901</v>
      </c>
      <c r="J300" s="8" t="s">
        <v>186</v>
      </c>
      <c r="K300" s="14" t="s">
        <v>42</v>
      </c>
      <c r="L300" s="13" t="s">
        <v>27</v>
      </c>
      <c r="M300" s="5" t="s">
        <v>58</v>
      </c>
      <c r="N300" s="5" t="s">
        <v>24</v>
      </c>
      <c r="O300" s="4" t="s">
        <v>900</v>
      </c>
      <c r="P300" s="4" t="s">
        <v>22</v>
      </c>
      <c r="Q300" s="3" t="s">
        <v>899</v>
      </c>
      <c r="R300" s="3" t="s">
        <v>898</v>
      </c>
      <c r="S300" s="2" t="s">
        <v>897</v>
      </c>
      <c r="T300" s="1" t="s">
        <v>896</v>
      </c>
    </row>
    <row r="301" spans="1:20" ht="56.25" customHeight="1" x14ac:dyDescent="0.25">
      <c r="A301" s="11" t="s">
        <v>895</v>
      </c>
      <c r="B301" s="10" t="e">
        <f ca="1">IMAGE("https://acnhcdn.com/latest/NpcIcon/rhn08.png")</f>
        <v>#NAME?</v>
      </c>
      <c r="C301" s="10" t="e">
        <f ca="1">IMAGE("https://acnhcdn.com/drivesync/render/houses/rhn08_339_Ren�e.png")</f>
        <v>#NAME?</v>
      </c>
      <c r="D301" s="3" t="s">
        <v>395</v>
      </c>
      <c r="E301" s="3" t="s">
        <v>48</v>
      </c>
      <c r="F301" s="3" t="s">
        <v>253</v>
      </c>
      <c r="G301" s="8" t="s">
        <v>31</v>
      </c>
      <c r="H301" s="9" t="s">
        <v>894</v>
      </c>
      <c r="I301" s="2" t="s">
        <v>893</v>
      </c>
      <c r="J301" s="8" t="s">
        <v>534</v>
      </c>
      <c r="K301" s="13" t="s">
        <v>27</v>
      </c>
      <c r="L301" s="15" t="s">
        <v>59</v>
      </c>
      <c r="M301" s="5" t="s">
        <v>25</v>
      </c>
      <c r="N301" s="5" t="s">
        <v>6</v>
      </c>
      <c r="O301" s="4" t="s">
        <v>892</v>
      </c>
      <c r="P301" s="4" t="s">
        <v>260</v>
      </c>
      <c r="Q301" s="3" t="s">
        <v>891</v>
      </c>
      <c r="R301" s="3" t="s">
        <v>890</v>
      </c>
      <c r="S301" s="2" t="s">
        <v>889</v>
      </c>
      <c r="T301" s="1" t="s">
        <v>888</v>
      </c>
    </row>
    <row r="302" spans="1:20" ht="56.25" customHeight="1" x14ac:dyDescent="0.25">
      <c r="A302" s="11" t="s">
        <v>887</v>
      </c>
      <c r="B302" s="10" t="e">
        <f ca="1">IMAGE("https://acnhcdn.com/latest/NpcIcon/hrs16.png")</f>
        <v>#NAME?</v>
      </c>
      <c r="C302" s="10" t="e">
        <f ca="1">IMAGE("https://acnhcdn.com/drivesync/render/houses/hrs16_219_Reneigh.png")</f>
        <v>#NAME?</v>
      </c>
      <c r="D302" s="3" t="s">
        <v>77</v>
      </c>
      <c r="E302" s="3" t="s">
        <v>48</v>
      </c>
      <c r="F302" s="3" t="s">
        <v>253</v>
      </c>
      <c r="G302" s="8" t="s">
        <v>155</v>
      </c>
      <c r="H302" s="9" t="s">
        <v>886</v>
      </c>
      <c r="I302" s="2" t="s">
        <v>885</v>
      </c>
      <c r="J302" s="8" t="s">
        <v>383</v>
      </c>
      <c r="K302" s="13" t="s">
        <v>27</v>
      </c>
      <c r="L302" s="12" t="s">
        <v>26</v>
      </c>
      <c r="M302" s="5" t="s">
        <v>58</v>
      </c>
      <c r="N302" s="5" t="s">
        <v>25</v>
      </c>
      <c r="O302" s="4" t="s">
        <v>884</v>
      </c>
      <c r="P302" s="4" t="s">
        <v>883</v>
      </c>
      <c r="Q302" s="3" t="s">
        <v>882</v>
      </c>
      <c r="R302" s="3" t="s">
        <v>881</v>
      </c>
      <c r="S302" s="2" t="s">
        <v>880</v>
      </c>
      <c r="T302" s="1" t="s">
        <v>879</v>
      </c>
    </row>
    <row r="303" spans="1:20" ht="56.25" customHeight="1" x14ac:dyDescent="0.25">
      <c r="A303" s="11" t="s">
        <v>878</v>
      </c>
      <c r="B303" s="10" t="e">
        <f ca="1">IMAGE("https://acnhcdn.com/latest/NpcIcon/lon02.png")</f>
        <v>#NAME?</v>
      </c>
      <c r="C303" s="10" t="e">
        <f ca="1">IMAGE("https://acnhcdn.com/drivesync/render/houses/lon02_238_Rex.png")</f>
        <v>#NAME?</v>
      </c>
      <c r="D303" s="3" t="s">
        <v>760</v>
      </c>
      <c r="E303" s="3" t="s">
        <v>15</v>
      </c>
      <c r="F303" s="3" t="s">
        <v>14</v>
      </c>
      <c r="G303" s="8" t="s">
        <v>13</v>
      </c>
      <c r="H303" s="9" t="s">
        <v>877</v>
      </c>
      <c r="I303" s="2" t="s">
        <v>876</v>
      </c>
      <c r="J303" s="8" t="s">
        <v>434</v>
      </c>
      <c r="K303" s="7" t="s">
        <v>9</v>
      </c>
      <c r="L303" s="6" t="s">
        <v>8</v>
      </c>
      <c r="M303" s="5" t="s">
        <v>7</v>
      </c>
      <c r="N303" s="5" t="s">
        <v>97</v>
      </c>
      <c r="O303" s="4" t="s">
        <v>775</v>
      </c>
      <c r="P303" s="4" t="s">
        <v>875</v>
      </c>
      <c r="Q303" s="3" t="s">
        <v>874</v>
      </c>
      <c r="R303" s="3" t="s">
        <v>873</v>
      </c>
      <c r="S303" s="2" t="s">
        <v>872</v>
      </c>
      <c r="T303" s="1" t="s">
        <v>871</v>
      </c>
    </row>
    <row r="304" spans="1:20" ht="56.25" customHeight="1" x14ac:dyDescent="0.25">
      <c r="A304" s="11" t="s">
        <v>870</v>
      </c>
      <c r="B304" s="10" t="e">
        <f ca="1">IMAGE("https://acnhcdn.com/latest/NpcIcon/rhn01.png")</f>
        <v>#NAME?</v>
      </c>
      <c r="C304" s="10" t="e">
        <f ca="1">IMAGE("https://acnhcdn.com/drivesync/render/houses/rhn01_335_Rhonda.png")</f>
        <v>#NAME?</v>
      </c>
      <c r="D304" s="3" t="s">
        <v>395</v>
      </c>
      <c r="E304" s="3" t="s">
        <v>48</v>
      </c>
      <c r="F304" s="3" t="s">
        <v>231</v>
      </c>
      <c r="G304" s="8" t="s">
        <v>31</v>
      </c>
      <c r="H304" s="9" t="s">
        <v>869</v>
      </c>
      <c r="I304" s="2" t="s">
        <v>868</v>
      </c>
      <c r="J304" s="8" t="s">
        <v>867</v>
      </c>
      <c r="K304" s="14" t="s">
        <v>42</v>
      </c>
      <c r="L304" s="12" t="s">
        <v>26</v>
      </c>
      <c r="M304" s="5" t="s">
        <v>25</v>
      </c>
      <c r="N304" s="5" t="s">
        <v>58</v>
      </c>
      <c r="O304" s="4" t="s">
        <v>641</v>
      </c>
      <c r="P304" s="4" t="s">
        <v>39</v>
      </c>
      <c r="Q304" s="3" t="s">
        <v>866</v>
      </c>
      <c r="R304" s="3" t="s">
        <v>865</v>
      </c>
      <c r="S304" s="2" t="s">
        <v>864</v>
      </c>
      <c r="T304" s="1" t="s">
        <v>863</v>
      </c>
    </row>
    <row r="305" spans="1:20" ht="56.25" customHeight="1" x14ac:dyDescent="0.25">
      <c r="A305" s="11" t="s">
        <v>862</v>
      </c>
      <c r="B305" s="10" t="e">
        <f ca="1">IMAGE("https://acnhcdn.com/latest/NpcIcon/flg01.png")</f>
        <v>#NAME?</v>
      </c>
      <c r="C305" s="10" t="e">
        <f ca="1">IMAGE("https://acnhcdn.com/drivesync/render/houses/flg01_160_Ribbot.png")</f>
        <v>#NAME?</v>
      </c>
      <c r="D305" s="3" t="s">
        <v>132</v>
      </c>
      <c r="E305" s="3" t="s">
        <v>15</v>
      </c>
      <c r="F305" s="3" t="s">
        <v>265</v>
      </c>
      <c r="G305" s="8" t="s">
        <v>143</v>
      </c>
      <c r="H305" s="9" t="s">
        <v>861</v>
      </c>
      <c r="I305" s="2" t="s">
        <v>860</v>
      </c>
      <c r="J305" s="8" t="s">
        <v>793</v>
      </c>
      <c r="K305" s="7" t="s">
        <v>9</v>
      </c>
      <c r="L305" s="15" t="s">
        <v>59</v>
      </c>
      <c r="M305" s="5" t="s">
        <v>7</v>
      </c>
      <c r="N305" s="5" t="s">
        <v>97</v>
      </c>
      <c r="O305" s="4" t="s">
        <v>859</v>
      </c>
      <c r="P305" s="4" t="s">
        <v>858</v>
      </c>
      <c r="Q305" s="3" t="s">
        <v>857</v>
      </c>
      <c r="R305" s="3" t="s">
        <v>856</v>
      </c>
      <c r="S305" s="2" t="s">
        <v>855</v>
      </c>
      <c r="T305" s="1" t="s">
        <v>854</v>
      </c>
    </row>
    <row r="306" spans="1:20" ht="56.25" customHeight="1" x14ac:dyDescent="0.25">
      <c r="A306" s="11" t="s">
        <v>853</v>
      </c>
      <c r="B306" s="10" t="e">
        <f ca="1">IMAGE("https://acnhcdn.com/latest/NpcIcon/squ10.png")</f>
        <v>#NAME?</v>
      </c>
      <c r="C306" s="10" t="e">
        <f ca="1">IMAGE("https://acnhcdn.com/drivesync/render/houses/squ10_362_Ricky.png")</f>
        <v>#NAME?</v>
      </c>
      <c r="D306" s="3" t="s">
        <v>386</v>
      </c>
      <c r="E306" s="3" t="s">
        <v>15</v>
      </c>
      <c r="F306" s="3" t="s">
        <v>64</v>
      </c>
      <c r="G306" s="8" t="s">
        <v>63</v>
      </c>
      <c r="H306" s="9" t="s">
        <v>852</v>
      </c>
      <c r="I306" s="2" t="s">
        <v>851</v>
      </c>
      <c r="J306" s="8" t="s">
        <v>294</v>
      </c>
      <c r="K306" s="13" t="s">
        <v>27</v>
      </c>
      <c r="L306" s="7" t="s">
        <v>9</v>
      </c>
      <c r="M306" s="5" t="s">
        <v>7</v>
      </c>
      <c r="N306" s="5" t="s">
        <v>107</v>
      </c>
      <c r="O306" s="4" t="s">
        <v>561</v>
      </c>
      <c r="P306" s="4" t="s">
        <v>292</v>
      </c>
      <c r="Q306" s="3" t="s">
        <v>850</v>
      </c>
      <c r="R306" s="3" t="s">
        <v>849</v>
      </c>
      <c r="S306" s="2" t="s">
        <v>848</v>
      </c>
      <c r="T306" s="1" t="s">
        <v>847</v>
      </c>
    </row>
    <row r="307" spans="1:20" ht="56.25" customHeight="1" x14ac:dyDescent="0.25">
      <c r="A307" s="11" t="s">
        <v>846</v>
      </c>
      <c r="B307" s="10" t="e">
        <f ca="1">IMAGE("https://acnhcdn.com/latest/NpcIcon/mus09.png")</f>
        <v>#NAME?</v>
      </c>
      <c r="C307" s="10" t="e">
        <f ca="1">IMAGE("https://acnhcdn.com/drivesync/render/houses/mus09_257_Rizzo.png")</f>
        <v>#NAME?</v>
      </c>
      <c r="D307" s="3" t="s">
        <v>702</v>
      </c>
      <c r="E307" s="3" t="s">
        <v>15</v>
      </c>
      <c r="F307" s="3" t="s">
        <v>64</v>
      </c>
      <c r="G307" s="8" t="s">
        <v>63</v>
      </c>
      <c r="H307" s="9" t="s">
        <v>845</v>
      </c>
      <c r="I307" s="2" t="s">
        <v>844</v>
      </c>
      <c r="J307" s="8" t="s">
        <v>597</v>
      </c>
      <c r="K307" s="7" t="s">
        <v>9</v>
      </c>
      <c r="L307" s="13" t="s">
        <v>27</v>
      </c>
      <c r="M307" s="5" t="s">
        <v>58</v>
      </c>
      <c r="N307" s="5" t="s">
        <v>24</v>
      </c>
      <c r="O307" s="4" t="s">
        <v>606</v>
      </c>
      <c r="P307" s="4" t="s">
        <v>605</v>
      </c>
      <c r="Q307" s="3" t="s">
        <v>843</v>
      </c>
      <c r="R307" s="3" t="s">
        <v>842</v>
      </c>
      <c r="S307" s="2" t="s">
        <v>841</v>
      </c>
      <c r="T307" s="1" t="s">
        <v>840</v>
      </c>
    </row>
    <row r="308" spans="1:20" ht="56.25" customHeight="1" x14ac:dyDescent="0.25">
      <c r="A308" s="11" t="s">
        <v>839</v>
      </c>
      <c r="B308" s="10" t="e">
        <f ca="1">IMAGE("https://acnhcdn.com/latest/NpcIcon/pgn01.png")</f>
        <v>#NAME?</v>
      </c>
      <c r="C308" s="10" t="e">
        <f ca="1">IMAGE("https://acnhcdn.com/drivesync/render/houses/pgn01_288_Roald.png")</f>
        <v>#NAME?</v>
      </c>
      <c r="D308" s="3" t="s">
        <v>167</v>
      </c>
      <c r="E308" s="3" t="s">
        <v>15</v>
      </c>
      <c r="F308" s="3" t="s">
        <v>265</v>
      </c>
      <c r="G308" s="8" t="s">
        <v>143</v>
      </c>
      <c r="H308" s="9" t="s">
        <v>838</v>
      </c>
      <c r="I308" s="2" t="s">
        <v>837</v>
      </c>
      <c r="J308" s="8" t="s">
        <v>217</v>
      </c>
      <c r="K308" s="15" t="s">
        <v>59</v>
      </c>
      <c r="L308" s="7" t="s">
        <v>9</v>
      </c>
      <c r="M308" s="5" t="s">
        <v>107</v>
      </c>
      <c r="N308" s="5" t="s">
        <v>6</v>
      </c>
      <c r="O308" s="4" t="s">
        <v>836</v>
      </c>
      <c r="P308" s="4" t="s">
        <v>835</v>
      </c>
      <c r="Q308" s="3" t="s">
        <v>834</v>
      </c>
      <c r="R308" s="3" t="s">
        <v>833</v>
      </c>
      <c r="S308" s="2" t="s">
        <v>832</v>
      </c>
      <c r="T308" s="1" t="s">
        <v>831</v>
      </c>
    </row>
    <row r="309" spans="1:20" ht="56.25" customHeight="1" x14ac:dyDescent="0.25">
      <c r="A309" s="11" t="s">
        <v>830</v>
      </c>
      <c r="B309" s="10" t="e">
        <f ca="1">IMAGE("https://acnhcdn.com/latest/NpcIcon/brd01.png")</f>
        <v>#NAME?</v>
      </c>
      <c r="C309" s="10" t="e">
        <f ca="1">IMAGE("https://acnhcdn.com/drivesync/render/houses/brd01_34_Robin.png")</f>
        <v>#NAME?</v>
      </c>
      <c r="D309" s="3" t="s">
        <v>277</v>
      </c>
      <c r="E309" s="3" t="s">
        <v>48</v>
      </c>
      <c r="F309" s="3" t="s">
        <v>47</v>
      </c>
      <c r="G309" s="8" t="s">
        <v>46</v>
      </c>
      <c r="H309" s="9" t="s">
        <v>829</v>
      </c>
      <c r="I309" s="2" t="s">
        <v>828</v>
      </c>
      <c r="J309" s="8" t="s">
        <v>186</v>
      </c>
      <c r="K309" s="14" t="s">
        <v>42</v>
      </c>
      <c r="L309" s="13" t="s">
        <v>27</v>
      </c>
      <c r="M309" s="5" t="s">
        <v>97</v>
      </c>
      <c r="N309" s="5" t="s">
        <v>25</v>
      </c>
      <c r="O309" s="4" t="s">
        <v>827</v>
      </c>
      <c r="P309" s="4" t="s">
        <v>826</v>
      </c>
      <c r="Q309" s="3" t="s">
        <v>825</v>
      </c>
      <c r="R309" s="3" t="s">
        <v>824</v>
      </c>
      <c r="S309" s="2" t="s">
        <v>823</v>
      </c>
      <c r="T309" s="1" t="s">
        <v>822</v>
      </c>
    </row>
    <row r="310" spans="1:20" ht="56.25" customHeight="1" x14ac:dyDescent="0.25">
      <c r="A310" s="11" t="s">
        <v>821</v>
      </c>
      <c r="B310" s="10" t="e">
        <f ca="1">IMAGE("https://acnhcdn.com/latest/NpcIcon/hip00.png")</f>
        <v>#NAME?</v>
      </c>
      <c r="C310" s="10" t="e">
        <f ca="1">IMAGE("https://acnhcdn.com/drivesync/render/houses/hip00_200_Rocco.png")</f>
        <v>#NAME?</v>
      </c>
      <c r="D310" s="3" t="s">
        <v>820</v>
      </c>
      <c r="E310" s="3" t="s">
        <v>15</v>
      </c>
      <c r="F310" s="3" t="s">
        <v>64</v>
      </c>
      <c r="G310" s="8" t="s">
        <v>63</v>
      </c>
      <c r="H310" s="9" t="s">
        <v>819</v>
      </c>
      <c r="I310" s="2" t="s">
        <v>818</v>
      </c>
      <c r="J310" s="8" t="s">
        <v>140</v>
      </c>
      <c r="K310" s="7" t="s">
        <v>9</v>
      </c>
      <c r="L310" s="13" t="s">
        <v>27</v>
      </c>
      <c r="M310" s="5" t="s">
        <v>6</v>
      </c>
      <c r="N310" s="5" t="s">
        <v>58</v>
      </c>
      <c r="O310" s="4" t="s">
        <v>817</v>
      </c>
      <c r="P310" s="4" t="s">
        <v>816</v>
      </c>
      <c r="Q310" s="3" t="s">
        <v>815</v>
      </c>
      <c r="R310" s="16" t="s">
        <v>814</v>
      </c>
      <c r="S310" s="2" t="s">
        <v>813</v>
      </c>
      <c r="T310" s="1" t="s">
        <v>812</v>
      </c>
    </row>
    <row r="311" spans="1:20" ht="56.25" customHeight="1" x14ac:dyDescent="0.25">
      <c r="A311" s="11" t="s">
        <v>811</v>
      </c>
      <c r="B311" s="10" t="e">
        <f ca="1">IMAGE("https://acnhcdn.com/latest/NpcIcon/gor09.png")</f>
        <v>#NAME?</v>
      </c>
      <c r="C311" s="10" t="e">
        <f ca="1">IMAGE("https://acnhcdn.com/drivesync/render/houses/gor09_191_Rocket.png")</f>
        <v>#NAME?</v>
      </c>
      <c r="D311" s="3" t="s">
        <v>199</v>
      </c>
      <c r="E311" s="3" t="s">
        <v>48</v>
      </c>
      <c r="F311" s="3" t="s">
        <v>253</v>
      </c>
      <c r="G311" s="8" t="s">
        <v>143</v>
      </c>
      <c r="H311" s="9" t="s">
        <v>810</v>
      </c>
      <c r="I311" s="2" t="s">
        <v>809</v>
      </c>
      <c r="J311" s="8" t="s">
        <v>207</v>
      </c>
      <c r="K311" s="15" t="s">
        <v>59</v>
      </c>
      <c r="L311" s="13" t="s">
        <v>27</v>
      </c>
      <c r="M311" s="5" t="s">
        <v>85</v>
      </c>
      <c r="N311" s="5" t="s">
        <v>107</v>
      </c>
      <c r="O311" s="4" t="s">
        <v>808</v>
      </c>
      <c r="P311" s="4" t="s">
        <v>22</v>
      </c>
      <c r="Q311" s="3" t="s">
        <v>807</v>
      </c>
      <c r="R311" s="3" t="s">
        <v>806</v>
      </c>
      <c r="S311" s="2" t="s">
        <v>805</v>
      </c>
      <c r="T311" s="1" t="s">
        <v>804</v>
      </c>
    </row>
    <row r="312" spans="1:20" ht="56.25" customHeight="1" x14ac:dyDescent="0.25">
      <c r="A312" s="11" t="s">
        <v>803</v>
      </c>
      <c r="B312" s="10" t="e">
        <f ca="1">IMAGE("https://acnhcdn.com/latest/NpcIcon/mus05.png")</f>
        <v>#NAME?</v>
      </c>
      <c r="C312" s="10" t="e">
        <f ca="1">IMAGE("https://acnhcdn.com/drivesync/render/houses/mus05_255_Rod.png")</f>
        <v>#NAME?</v>
      </c>
      <c r="D312" s="3" t="s">
        <v>702</v>
      </c>
      <c r="E312" s="3" t="s">
        <v>15</v>
      </c>
      <c r="F312" s="3" t="s">
        <v>265</v>
      </c>
      <c r="G312" s="8" t="s">
        <v>143</v>
      </c>
      <c r="H312" s="9" t="s">
        <v>802</v>
      </c>
      <c r="I312" s="2" t="s">
        <v>801</v>
      </c>
      <c r="J312" s="8" t="s">
        <v>217</v>
      </c>
      <c r="K312" s="15" t="s">
        <v>59</v>
      </c>
      <c r="L312" s="13" t="s">
        <v>27</v>
      </c>
      <c r="M312" s="5" t="s">
        <v>7</v>
      </c>
      <c r="N312" s="5" t="s">
        <v>97</v>
      </c>
      <c r="O312" s="4" t="s">
        <v>216</v>
      </c>
      <c r="P312" s="4" t="s">
        <v>215</v>
      </c>
      <c r="Q312" s="3" t="s">
        <v>800</v>
      </c>
      <c r="R312" s="3" t="s">
        <v>799</v>
      </c>
      <c r="S312" s="2" t="s">
        <v>798</v>
      </c>
      <c r="T312" s="1" t="s">
        <v>797</v>
      </c>
    </row>
    <row r="313" spans="1:20" ht="56.25" customHeight="1" x14ac:dyDescent="0.25">
      <c r="A313" s="11" t="s">
        <v>796</v>
      </c>
      <c r="B313" s="10" t="e">
        <f ca="1">IMAGE("https://acnhcdn.com/latest/NpcIcon/bul01.png")</f>
        <v>#NAME?</v>
      </c>
      <c r="C313" s="10" t="e">
        <f ca="1">IMAGE("https://acnhcdn.com/drivesync/render/houses/bul01_47_Rodeo.png")</f>
        <v>#NAME?</v>
      </c>
      <c r="D313" s="3" t="s">
        <v>220</v>
      </c>
      <c r="E313" s="3" t="s">
        <v>15</v>
      </c>
      <c r="F313" s="3" t="s">
        <v>14</v>
      </c>
      <c r="G313" s="8" t="s">
        <v>143</v>
      </c>
      <c r="H313" s="9" t="s">
        <v>795</v>
      </c>
      <c r="I313" s="2" t="s">
        <v>794</v>
      </c>
      <c r="J313" s="8" t="s">
        <v>793</v>
      </c>
      <c r="K313" s="7" t="s">
        <v>9</v>
      </c>
      <c r="L313" s="13" t="s">
        <v>27</v>
      </c>
      <c r="M313" s="5" t="s">
        <v>58</v>
      </c>
      <c r="N313" s="5" t="s">
        <v>107</v>
      </c>
      <c r="O313" s="4" t="s">
        <v>458</v>
      </c>
      <c r="P313" s="4" t="s">
        <v>22</v>
      </c>
      <c r="Q313" s="3" t="s">
        <v>792</v>
      </c>
      <c r="R313" s="3" t="s">
        <v>791</v>
      </c>
      <c r="S313" s="2" t="s">
        <v>790</v>
      </c>
      <c r="T313" s="1" t="s">
        <v>789</v>
      </c>
    </row>
    <row r="314" spans="1:20" ht="56.25" customHeight="1" x14ac:dyDescent="0.25">
      <c r="A314" s="11" t="s">
        <v>788</v>
      </c>
      <c r="B314" s="10" t="e">
        <f ca="1">IMAGE("https://acnhcdn.com/latest/NpcIcon/ham03.png")</f>
        <v>#NAME?</v>
      </c>
      <c r="C314" s="10" t="e">
        <f ca="1">IMAGE("https://acnhcdn.com/drivesync/render/houses/ham03_196_Rodney.png")</f>
        <v>#NAME?</v>
      </c>
      <c r="D314" s="3" t="s">
        <v>589</v>
      </c>
      <c r="E314" s="3" t="s">
        <v>15</v>
      </c>
      <c r="F314" s="3" t="s">
        <v>32</v>
      </c>
      <c r="G314" s="8" t="s">
        <v>31</v>
      </c>
      <c r="H314" s="9" t="s">
        <v>787</v>
      </c>
      <c r="I314" s="2" t="s">
        <v>786</v>
      </c>
      <c r="J314" s="8" t="s">
        <v>485</v>
      </c>
      <c r="K314" s="12" t="s">
        <v>26</v>
      </c>
      <c r="L314" s="13" t="s">
        <v>27</v>
      </c>
      <c r="M314" s="5" t="s">
        <v>85</v>
      </c>
      <c r="N314" s="5" t="s">
        <v>174</v>
      </c>
      <c r="O314" s="4" t="s">
        <v>785</v>
      </c>
      <c r="P314" s="4" t="s">
        <v>784</v>
      </c>
      <c r="Q314" s="3" t="s">
        <v>783</v>
      </c>
      <c r="R314" s="3" t="s">
        <v>782</v>
      </c>
      <c r="S314" s="2" t="s">
        <v>781</v>
      </c>
      <c r="T314" s="1" t="s">
        <v>780</v>
      </c>
    </row>
    <row r="315" spans="1:20" ht="56.25" customHeight="1" x14ac:dyDescent="0.25">
      <c r="A315" s="11" t="s">
        <v>779</v>
      </c>
      <c r="B315" s="10" t="e">
        <f ca="1">IMAGE("https://acnhcdn.com/latest/NpcIcon/tig00.png")</f>
        <v>#NAME?</v>
      </c>
      <c r="C315" s="10" t="e">
        <f ca="1">IMAGE("https://acnhcdn.com/drivesync/render/houses/tig00_370_Rolf.png")</f>
        <v>#NAME?</v>
      </c>
      <c r="D315" s="3" t="s">
        <v>266</v>
      </c>
      <c r="E315" s="3" t="s">
        <v>15</v>
      </c>
      <c r="F315" s="3" t="s">
        <v>64</v>
      </c>
      <c r="G315" s="8" t="s">
        <v>143</v>
      </c>
      <c r="H315" s="9" t="s">
        <v>778</v>
      </c>
      <c r="I315" s="2" t="s">
        <v>777</v>
      </c>
      <c r="J315" s="8" t="s">
        <v>776</v>
      </c>
      <c r="K315" s="13" t="s">
        <v>27</v>
      </c>
      <c r="L315" s="15" t="s">
        <v>59</v>
      </c>
      <c r="M315" s="5" t="s">
        <v>7</v>
      </c>
      <c r="N315" s="5" t="s">
        <v>58</v>
      </c>
      <c r="O315" s="4" t="s">
        <v>775</v>
      </c>
      <c r="P315" s="4" t="s">
        <v>774</v>
      </c>
      <c r="Q315" s="3" t="s">
        <v>773</v>
      </c>
      <c r="R315" s="3" t="s">
        <v>772</v>
      </c>
      <c r="S315" s="2" t="s">
        <v>771</v>
      </c>
      <c r="T315" s="1" t="s">
        <v>770</v>
      </c>
    </row>
    <row r="316" spans="1:20" ht="56.25" customHeight="1" x14ac:dyDescent="0.25">
      <c r="A316" s="11" t="s">
        <v>769</v>
      </c>
      <c r="B316" s="10" t="e">
        <f ca="1">IMAGE("https://acnhcdn.com/latest/NpcIcon/kgr09.png")</f>
        <v>#NAME?</v>
      </c>
      <c r="C316" s="10" t="e">
        <f ca="1">IMAGE("https://acnhcdn.com/drivesync/render/houses/kgr09_234_Rooney.png")</f>
        <v>#NAME?</v>
      </c>
      <c r="D316" s="3" t="s">
        <v>144</v>
      </c>
      <c r="E316" s="3" t="s">
        <v>15</v>
      </c>
      <c r="F316" s="3" t="s">
        <v>64</v>
      </c>
      <c r="G316" s="8" t="s">
        <v>143</v>
      </c>
      <c r="H316" s="9" t="s">
        <v>546</v>
      </c>
      <c r="I316" s="2" t="s">
        <v>768</v>
      </c>
      <c r="J316" s="8" t="s">
        <v>207</v>
      </c>
      <c r="K316" s="15" t="s">
        <v>59</v>
      </c>
      <c r="L316" s="15" t="s">
        <v>59</v>
      </c>
      <c r="M316" s="5" t="s">
        <v>24</v>
      </c>
      <c r="N316" s="5" t="s">
        <v>58</v>
      </c>
      <c r="O316" s="4" t="s">
        <v>767</v>
      </c>
      <c r="P316" s="4" t="s">
        <v>766</v>
      </c>
      <c r="Q316" s="3" t="s">
        <v>765</v>
      </c>
      <c r="R316" s="3" t="s">
        <v>764</v>
      </c>
      <c r="S316" s="2" t="s">
        <v>763</v>
      </c>
      <c r="T316" s="1" t="s">
        <v>762</v>
      </c>
    </row>
    <row r="317" spans="1:20" ht="56.25" customHeight="1" x14ac:dyDescent="0.25">
      <c r="A317" s="11" t="s">
        <v>761</v>
      </c>
      <c r="B317" s="10" t="e">
        <f ca="1">IMAGE("https://acnhcdn.com/latest/NpcIcon/lon07.png")</f>
        <v>#NAME?</v>
      </c>
      <c r="C317" s="10" t="e">
        <f ca="1">IMAGE("https://acnhcdn.com/drivesync/render/houses/lon07_241_Rory.png")</f>
        <v>#NAME?</v>
      </c>
      <c r="D317" s="3" t="s">
        <v>760</v>
      </c>
      <c r="E317" s="3" t="s">
        <v>15</v>
      </c>
      <c r="F317" s="3" t="s">
        <v>265</v>
      </c>
      <c r="G317" s="8" t="s">
        <v>31</v>
      </c>
      <c r="H317" s="9" t="s">
        <v>759</v>
      </c>
      <c r="I317" s="2" t="s">
        <v>758</v>
      </c>
      <c r="J317" s="8" t="s">
        <v>757</v>
      </c>
      <c r="K317" s="7" t="s">
        <v>9</v>
      </c>
      <c r="L317" s="15" t="s">
        <v>59</v>
      </c>
      <c r="M317" s="5" t="s">
        <v>7</v>
      </c>
      <c r="N317" s="5" t="s">
        <v>107</v>
      </c>
      <c r="O317" s="4" t="s">
        <v>756</v>
      </c>
      <c r="P317" s="4" t="s">
        <v>755</v>
      </c>
      <c r="Q317" s="3" t="s">
        <v>754</v>
      </c>
      <c r="R317" s="3" t="s">
        <v>753</v>
      </c>
      <c r="S317" s="2" t="s">
        <v>752</v>
      </c>
      <c r="T317" s="1" t="s">
        <v>751</v>
      </c>
    </row>
    <row r="318" spans="1:20" ht="56.25" customHeight="1" x14ac:dyDescent="0.25">
      <c r="A318" s="11" t="s">
        <v>750</v>
      </c>
      <c r="B318" s="10" t="e">
        <f ca="1">IMAGE("https://acnhcdn.com/latest/NpcIcon/hrs04.png")</f>
        <v>#NAME?</v>
      </c>
      <c r="C318" s="10" t="e">
        <f ca="1">IMAGE("https://acnhcdn.com/drivesync/render/houses/hrs04_210_Roscoe.png")</f>
        <v>#NAME?</v>
      </c>
      <c r="D318" s="3" t="s">
        <v>77</v>
      </c>
      <c r="E318" s="3" t="s">
        <v>15</v>
      </c>
      <c r="F318" s="3" t="s">
        <v>64</v>
      </c>
      <c r="G318" s="8" t="s">
        <v>31</v>
      </c>
      <c r="H318" s="9" t="s">
        <v>749</v>
      </c>
      <c r="I318" s="2" t="s">
        <v>748</v>
      </c>
      <c r="J318" s="8" t="s">
        <v>60</v>
      </c>
      <c r="K318" s="13" t="s">
        <v>27</v>
      </c>
      <c r="L318" s="12" t="s">
        <v>26</v>
      </c>
      <c r="M318" s="5" t="s">
        <v>58</v>
      </c>
      <c r="N318" s="5" t="s">
        <v>24</v>
      </c>
      <c r="O318" s="4" t="s">
        <v>346</v>
      </c>
      <c r="P318" s="4" t="s">
        <v>22</v>
      </c>
      <c r="Q318" s="3" t="s">
        <v>747</v>
      </c>
      <c r="R318" s="3" t="s">
        <v>746</v>
      </c>
      <c r="S318" s="2" t="s">
        <v>745</v>
      </c>
      <c r="T318" s="1" t="s">
        <v>744</v>
      </c>
    </row>
    <row r="319" spans="1:20" ht="56.25" customHeight="1" x14ac:dyDescent="0.25">
      <c r="A319" s="11" t="s">
        <v>743</v>
      </c>
      <c r="B319" s="10" t="e">
        <f ca="1">IMAGE("https://acnhcdn.com/latest/NpcIcon/cat02.png")</f>
        <v>#NAME?</v>
      </c>
      <c r="C319" s="10" t="e">
        <f ca="1">IMAGE("https://acnhcdn.com/drivesync/render/houses/cat02_54_Rosie.png")</f>
        <v>#NAME?</v>
      </c>
      <c r="D319" s="3" t="s">
        <v>319</v>
      </c>
      <c r="E319" s="3" t="s">
        <v>48</v>
      </c>
      <c r="F319" s="3" t="s">
        <v>76</v>
      </c>
      <c r="G319" s="8" t="s">
        <v>31</v>
      </c>
      <c r="H319" s="9" t="s">
        <v>742</v>
      </c>
      <c r="I319" s="2" t="s">
        <v>741</v>
      </c>
      <c r="J319" s="8" t="s">
        <v>274</v>
      </c>
      <c r="K319" s="6" t="s">
        <v>8</v>
      </c>
      <c r="L319" s="6" t="s">
        <v>8</v>
      </c>
      <c r="M319" s="5" t="s">
        <v>85</v>
      </c>
      <c r="N319" s="5" t="s">
        <v>107</v>
      </c>
      <c r="O319" s="4" t="s">
        <v>740</v>
      </c>
      <c r="P319" s="4" t="s">
        <v>95</v>
      </c>
      <c r="Q319" s="3" t="s">
        <v>739</v>
      </c>
      <c r="R319" s="3" t="s">
        <v>738</v>
      </c>
      <c r="S319" s="2" t="s">
        <v>737</v>
      </c>
      <c r="T319" s="1" t="s">
        <v>736</v>
      </c>
    </row>
    <row r="320" spans="1:20" ht="56.25" customHeight="1" x14ac:dyDescent="0.25">
      <c r="A320" s="11" t="s">
        <v>735</v>
      </c>
      <c r="B320" s="10" t="e">
        <f ca="1">IMAGE("https://acnhcdn.com/latest/NpcIcon/tig01.png")</f>
        <v>#NAME?</v>
      </c>
      <c r="C320" s="10" t="e">
        <f ca="1">IMAGE("https://acnhcdn.com/drivesync/render/houses/tig01_371_Rowan.png")</f>
        <v>#NAME?</v>
      </c>
      <c r="D320" s="3" t="s">
        <v>266</v>
      </c>
      <c r="E320" s="3" t="s">
        <v>15</v>
      </c>
      <c r="F320" s="3" t="s">
        <v>265</v>
      </c>
      <c r="G320" s="8" t="s">
        <v>143</v>
      </c>
      <c r="H320" s="9" t="s">
        <v>734</v>
      </c>
      <c r="I320" s="2" t="s">
        <v>733</v>
      </c>
      <c r="J320" s="8" t="s">
        <v>534</v>
      </c>
      <c r="K320" s="15" t="s">
        <v>59</v>
      </c>
      <c r="L320" s="7" t="s">
        <v>9</v>
      </c>
      <c r="M320" s="5" t="s">
        <v>97</v>
      </c>
      <c r="N320" s="5" t="s">
        <v>24</v>
      </c>
      <c r="O320" s="4" t="s">
        <v>422</v>
      </c>
      <c r="P320" s="4" t="s">
        <v>260</v>
      </c>
      <c r="Q320" s="3" t="s">
        <v>732</v>
      </c>
      <c r="R320" s="3" t="s">
        <v>731</v>
      </c>
      <c r="S320" s="2" t="s">
        <v>730</v>
      </c>
      <c r="T320" s="1" t="s">
        <v>729</v>
      </c>
    </row>
    <row r="321" spans="1:20" ht="56.25" customHeight="1" x14ac:dyDescent="0.25">
      <c r="A321" s="11" t="s">
        <v>728</v>
      </c>
      <c r="B321" s="10" t="e">
        <f ca="1">IMAGE("https://acnhcdn.com/latest/NpcIcon/rbt09.png")</f>
        <v>#NAME?</v>
      </c>
      <c r="C321" s="10" t="e">
        <f ca="1">IMAGE("https://acnhcdn.com/drivesync/render/houses/rbt09_323_Ruby.png")</f>
        <v>#NAME?</v>
      </c>
      <c r="D321" s="3" t="s">
        <v>350</v>
      </c>
      <c r="E321" s="3" t="s">
        <v>48</v>
      </c>
      <c r="F321" s="3" t="s">
        <v>76</v>
      </c>
      <c r="G321" s="8" t="s">
        <v>13</v>
      </c>
      <c r="H321" s="9" t="s">
        <v>727</v>
      </c>
      <c r="I321" s="2" t="s">
        <v>726</v>
      </c>
      <c r="J321" s="8" t="s">
        <v>164</v>
      </c>
      <c r="K321" s="6" t="s">
        <v>8</v>
      </c>
      <c r="L321" s="15" t="s">
        <v>59</v>
      </c>
      <c r="M321" s="5" t="s">
        <v>97</v>
      </c>
      <c r="N321" s="5" t="s">
        <v>85</v>
      </c>
      <c r="O321" s="4" t="s">
        <v>633</v>
      </c>
      <c r="P321" s="4" t="s">
        <v>725</v>
      </c>
      <c r="Q321" s="3" t="s">
        <v>724</v>
      </c>
      <c r="R321" s="3" t="s">
        <v>723</v>
      </c>
      <c r="S321" s="2" t="s">
        <v>722</v>
      </c>
      <c r="T321" s="1" t="s">
        <v>721</v>
      </c>
    </row>
    <row r="322" spans="1:20" ht="56.25" customHeight="1" x14ac:dyDescent="0.25">
      <c r="A322" s="11" t="s">
        <v>720</v>
      </c>
      <c r="B322" s="10" t="e">
        <f ca="1">IMAGE("https://acnhcdn.com/latest/NpcIcon/cat20.png")</f>
        <v>#NAME?</v>
      </c>
      <c r="C322" s="10" t="e">
        <f ca="1">IMAGE("https://acnhcdn.com/drivesync/render/houses/cat20_71_Rudy.png")</f>
        <v>#NAME?</v>
      </c>
      <c r="D322" s="3" t="s">
        <v>319</v>
      </c>
      <c r="E322" s="3" t="s">
        <v>15</v>
      </c>
      <c r="F322" s="3" t="s">
        <v>265</v>
      </c>
      <c r="G322" s="8" t="s">
        <v>155</v>
      </c>
      <c r="H322" s="9" t="s">
        <v>719</v>
      </c>
      <c r="I322" s="2" t="s">
        <v>718</v>
      </c>
      <c r="J322" s="8" t="s">
        <v>717</v>
      </c>
      <c r="K322" s="15" t="s">
        <v>59</v>
      </c>
      <c r="L322" s="7" t="s">
        <v>9</v>
      </c>
      <c r="M322" s="5" t="s">
        <v>6</v>
      </c>
      <c r="N322" s="5" t="s">
        <v>382</v>
      </c>
      <c r="O322" s="4" t="s">
        <v>716</v>
      </c>
      <c r="P322" s="4" t="s">
        <v>715</v>
      </c>
      <c r="Q322" s="3" t="s">
        <v>714</v>
      </c>
      <c r="R322" s="3" t="s">
        <v>713</v>
      </c>
      <c r="S322" s="2" t="s">
        <v>712</v>
      </c>
      <c r="T322" s="1" t="s">
        <v>711</v>
      </c>
    </row>
    <row r="323" spans="1:20" ht="56.25" customHeight="1" x14ac:dyDescent="0.25">
      <c r="A323" s="11" t="s">
        <v>710</v>
      </c>
      <c r="B323" s="10" t="e">
        <f ca="1">IMAGE("https://acnhcdn.com/latest/NpcIcon/squ07.png")</f>
        <v>#NAME?</v>
      </c>
      <c r="C323" s="10" t="e">
        <f ca="1">IMAGE("https://acnhcdn.com/drivesync/render/houses/squ07_359_Sally.png")</f>
        <v>#NAME?</v>
      </c>
      <c r="D323" s="3" t="s">
        <v>386</v>
      </c>
      <c r="E323" s="3" t="s">
        <v>48</v>
      </c>
      <c r="F323" s="3" t="s">
        <v>231</v>
      </c>
      <c r="G323" s="8" t="s">
        <v>31</v>
      </c>
      <c r="H323" s="9" t="s">
        <v>709</v>
      </c>
      <c r="I323" s="2" t="s">
        <v>708</v>
      </c>
      <c r="J323" s="8" t="s">
        <v>525</v>
      </c>
      <c r="K323" s="7" t="s">
        <v>9</v>
      </c>
      <c r="L323" s="14" t="s">
        <v>42</v>
      </c>
      <c r="M323" s="5" t="s">
        <v>72</v>
      </c>
      <c r="N323" s="5" t="s">
        <v>382</v>
      </c>
      <c r="O323" s="4" t="s">
        <v>412</v>
      </c>
      <c r="P323" s="4" t="s">
        <v>335</v>
      </c>
      <c r="Q323" s="3" t="s">
        <v>707</v>
      </c>
      <c r="R323" s="3" t="s">
        <v>706</v>
      </c>
      <c r="S323" s="2" t="s">
        <v>705</v>
      </c>
      <c r="T323" s="1" t="s">
        <v>704</v>
      </c>
    </row>
    <row r="324" spans="1:20" ht="56.25" customHeight="1" x14ac:dyDescent="0.25">
      <c r="A324" s="11" t="s">
        <v>703</v>
      </c>
      <c r="B324" s="10" t="e">
        <f ca="1">IMAGE("https://acnhcdn.com/latest/NpcIcon/mus04.png")</f>
        <v>#NAME?</v>
      </c>
      <c r="C324" s="10" t="e">
        <f ca="1">IMAGE("https://acnhcdn.com/drivesync/render/houses/mus04_254_Samson.png")</f>
        <v>#NAME?</v>
      </c>
      <c r="D324" s="3" t="s">
        <v>702</v>
      </c>
      <c r="E324" s="3" t="s">
        <v>15</v>
      </c>
      <c r="F324" s="3" t="s">
        <v>265</v>
      </c>
      <c r="G324" s="8" t="s">
        <v>143</v>
      </c>
      <c r="H324" s="9" t="s">
        <v>701</v>
      </c>
      <c r="I324" s="2" t="s">
        <v>700</v>
      </c>
      <c r="J324" s="8" t="s">
        <v>699</v>
      </c>
      <c r="K324" s="7" t="s">
        <v>9</v>
      </c>
      <c r="L324" s="15" t="s">
        <v>59</v>
      </c>
      <c r="M324" s="5" t="s">
        <v>107</v>
      </c>
      <c r="N324" s="5" t="s">
        <v>6</v>
      </c>
      <c r="O324" s="4" t="s">
        <v>683</v>
      </c>
      <c r="P324" s="4" t="s">
        <v>698</v>
      </c>
      <c r="Q324" s="3" t="s">
        <v>697</v>
      </c>
      <c r="R324" s="3" t="s">
        <v>696</v>
      </c>
      <c r="S324" s="2" t="s">
        <v>695</v>
      </c>
      <c r="T324" s="1" t="s">
        <v>694</v>
      </c>
    </row>
    <row r="325" spans="1:20" ht="56.25" customHeight="1" x14ac:dyDescent="0.25">
      <c r="A325" s="11" t="s">
        <v>693</v>
      </c>
      <c r="B325" s="10" t="e">
        <f ca="1">IMAGE("https://acnhcdn.com/latest/NpcIcon/ost02.png")</f>
        <v>#NAME?</v>
      </c>
      <c r="C325" s="10" t="e">
        <f ca="1">IMAGE("https://acnhcdn.com/drivesync/render/houses/ost02_270_Sandy.png")</f>
        <v>#NAME?</v>
      </c>
      <c r="D325" s="3" t="s">
        <v>547</v>
      </c>
      <c r="E325" s="3" t="s">
        <v>48</v>
      </c>
      <c r="F325" s="3" t="s">
        <v>231</v>
      </c>
      <c r="G325" s="8" t="s">
        <v>13</v>
      </c>
      <c r="H325" s="9" t="s">
        <v>339</v>
      </c>
      <c r="I325" s="2" t="s">
        <v>692</v>
      </c>
      <c r="J325" s="8" t="s">
        <v>86</v>
      </c>
      <c r="K325" s="7" t="s">
        <v>9</v>
      </c>
      <c r="L325" s="13" t="s">
        <v>27</v>
      </c>
      <c r="M325" s="5" t="s">
        <v>97</v>
      </c>
      <c r="N325" s="5" t="s">
        <v>72</v>
      </c>
      <c r="O325" s="4" t="s">
        <v>691</v>
      </c>
      <c r="P325" s="4" t="s">
        <v>380</v>
      </c>
      <c r="Q325" s="3" t="s">
        <v>690</v>
      </c>
      <c r="R325" s="3" t="s">
        <v>689</v>
      </c>
      <c r="S325" s="2" t="s">
        <v>688</v>
      </c>
      <c r="T325" s="1" t="s">
        <v>687</v>
      </c>
    </row>
    <row r="326" spans="1:20" ht="56.25" customHeight="1" x14ac:dyDescent="0.25">
      <c r="A326" s="11" t="s">
        <v>686</v>
      </c>
      <c r="B326" s="10" t="e">
        <f ca="1">IMAGE("https://acnhcdn.com/latest/NpcIcon/hrs02.png")</f>
        <v>#NAME?</v>
      </c>
      <c r="C326" s="10" t="e">
        <f ca="1">IMAGE("https://acnhcdn.com/drivesync/render/houses/hrs02_208_Savannah.png")</f>
        <v>#NAME?</v>
      </c>
      <c r="D326" s="3" t="s">
        <v>77</v>
      </c>
      <c r="E326" s="3" t="s">
        <v>48</v>
      </c>
      <c r="F326" s="3" t="s">
        <v>231</v>
      </c>
      <c r="G326" s="8" t="s">
        <v>31</v>
      </c>
      <c r="H326" s="9" t="s">
        <v>685</v>
      </c>
      <c r="I326" s="2" t="s">
        <v>684</v>
      </c>
      <c r="J326" s="8" t="s">
        <v>228</v>
      </c>
      <c r="K326" s="13" t="s">
        <v>27</v>
      </c>
      <c r="L326" s="7" t="s">
        <v>9</v>
      </c>
      <c r="M326" s="5" t="s">
        <v>97</v>
      </c>
      <c r="N326" s="5" t="s">
        <v>7</v>
      </c>
      <c r="O326" s="4" t="s">
        <v>683</v>
      </c>
      <c r="P326" s="4" t="s">
        <v>682</v>
      </c>
      <c r="Q326" s="3" t="s">
        <v>681</v>
      </c>
      <c r="R326" s="3" t="s">
        <v>680</v>
      </c>
      <c r="S326" s="2" t="s">
        <v>679</v>
      </c>
      <c r="T326" s="1" t="s">
        <v>678</v>
      </c>
    </row>
    <row r="327" spans="1:20" ht="56.25" customHeight="1" x14ac:dyDescent="0.25">
      <c r="A327" s="11" t="s">
        <v>677</v>
      </c>
      <c r="B327" s="10" t="e">
        <f ca="1">IMAGE("https://acnhcdn.com/latest/NpcIcon/duk10.png")</f>
        <v>#NAME?</v>
      </c>
      <c r="C327" s="10" t="e">
        <f ca="1">IMAGE("https://acnhcdn.com/drivesync/render/houses/duk10_3_Scoot.png")</f>
        <v>#NAME?</v>
      </c>
      <c r="D327" s="3" t="s">
        <v>121</v>
      </c>
      <c r="E327" s="3" t="s">
        <v>15</v>
      </c>
      <c r="F327" s="3" t="s">
        <v>265</v>
      </c>
      <c r="G327" s="8" t="s">
        <v>143</v>
      </c>
      <c r="H327" s="9" t="s">
        <v>676</v>
      </c>
      <c r="I327" s="2" t="s">
        <v>675</v>
      </c>
      <c r="J327" s="8" t="s">
        <v>674</v>
      </c>
      <c r="K327" s="15" t="s">
        <v>59</v>
      </c>
      <c r="L327" s="7" t="s">
        <v>9</v>
      </c>
      <c r="M327" s="5" t="s">
        <v>382</v>
      </c>
      <c r="N327" s="5" t="s">
        <v>7</v>
      </c>
      <c r="O327" s="4" t="s">
        <v>71</v>
      </c>
      <c r="P327" s="4" t="s">
        <v>4</v>
      </c>
      <c r="Q327" s="3" t="s">
        <v>673</v>
      </c>
      <c r="R327" s="3" t="s">
        <v>672</v>
      </c>
      <c r="S327" s="2" t="s">
        <v>671</v>
      </c>
      <c r="T327" s="1" t="s">
        <v>670</v>
      </c>
    </row>
    <row r="328" spans="1:20" ht="56.25" customHeight="1" x14ac:dyDescent="0.25">
      <c r="A328" s="11" t="s">
        <v>669</v>
      </c>
      <c r="B328" s="10" t="e">
        <f ca="1">IMAGE("https://acnhcdn.com/latest/NpcIcon/mnk07.png")</f>
        <v>#NAME?</v>
      </c>
      <c r="C328" s="10" t="e">
        <f ca="1">IMAGE("https://acnhcdn.com/drivesync/render/houses/mnk07_248_Shari.png")</f>
        <v>#NAME?</v>
      </c>
      <c r="D328" s="3" t="s">
        <v>426</v>
      </c>
      <c r="E328" s="3" t="s">
        <v>48</v>
      </c>
      <c r="F328" s="3" t="s">
        <v>253</v>
      </c>
      <c r="G328" s="8" t="s">
        <v>31</v>
      </c>
      <c r="H328" s="9" t="s">
        <v>668</v>
      </c>
      <c r="I328" s="2" t="s">
        <v>667</v>
      </c>
      <c r="J328" s="8" t="s">
        <v>186</v>
      </c>
      <c r="K328" s="6" t="s">
        <v>8</v>
      </c>
      <c r="L328" s="15" t="s">
        <v>59</v>
      </c>
      <c r="M328" s="5" t="s">
        <v>97</v>
      </c>
      <c r="N328" s="5" t="s">
        <v>6</v>
      </c>
      <c r="O328" s="4" t="s">
        <v>641</v>
      </c>
      <c r="P328" s="4" t="s">
        <v>380</v>
      </c>
      <c r="Q328" s="3" t="s">
        <v>666</v>
      </c>
      <c r="R328" s="3" t="s">
        <v>665</v>
      </c>
      <c r="S328" s="2" t="s">
        <v>664</v>
      </c>
      <c r="T328" s="1" t="s">
        <v>663</v>
      </c>
    </row>
    <row r="329" spans="1:20" ht="56.25" customHeight="1" x14ac:dyDescent="0.25">
      <c r="A329" s="11" t="s">
        <v>662</v>
      </c>
      <c r="B329" s="10" t="e">
        <f ca="1">IMAGE("https://acnhcdn.com/latest/NpcIcon/squ16.png")</f>
        <v>#NAME?</v>
      </c>
      <c r="C329" s="10" t="e">
        <f ca="1">IMAGE("https://acnhcdn.com/drivesync/render/houses/squ16_367_Sheldon.png")</f>
        <v>#NAME?</v>
      </c>
      <c r="D329" s="3" t="s">
        <v>386</v>
      </c>
      <c r="E329" s="3" t="s">
        <v>15</v>
      </c>
      <c r="F329" s="3" t="s">
        <v>265</v>
      </c>
      <c r="G329" s="8" t="s">
        <v>155</v>
      </c>
      <c r="H329" s="9" t="s">
        <v>661</v>
      </c>
      <c r="I329" s="2" t="s">
        <v>660</v>
      </c>
      <c r="J329" s="8" t="s">
        <v>73</v>
      </c>
      <c r="K329" s="15" t="s">
        <v>59</v>
      </c>
      <c r="L329" s="13" t="s">
        <v>27</v>
      </c>
      <c r="M329" s="5" t="s">
        <v>57</v>
      </c>
      <c r="N329" s="5" t="s">
        <v>6</v>
      </c>
      <c r="O329" s="4" t="s">
        <v>659</v>
      </c>
      <c r="P329" s="4" t="s">
        <v>658</v>
      </c>
      <c r="Q329" s="3" t="s">
        <v>657</v>
      </c>
      <c r="R329" s="3" t="s">
        <v>656</v>
      </c>
      <c r="S329" s="2" t="s">
        <v>655</v>
      </c>
      <c r="T329" s="1" t="s">
        <v>654</v>
      </c>
    </row>
    <row r="330" spans="1:20" ht="56.25" customHeight="1" x14ac:dyDescent="0.25">
      <c r="A330" s="11" t="s">
        <v>653</v>
      </c>
      <c r="B330" s="10" t="e">
        <f ca="1">IMAGE("https://acnhcdn.com/latest/NpcIcon/dog18.png")</f>
        <v>#NAME?</v>
      </c>
      <c r="C330" s="10" t="e">
        <f ca="1">IMAGE("https://acnhcdn.com/drivesync/render/houses/dog18_132_Shep.png")</f>
        <v>#NAME?</v>
      </c>
      <c r="D330" s="3" t="s">
        <v>156</v>
      </c>
      <c r="E330" s="3" t="s">
        <v>15</v>
      </c>
      <c r="F330" s="3" t="s">
        <v>32</v>
      </c>
      <c r="G330" s="8" t="s">
        <v>63</v>
      </c>
      <c r="H330" s="9" t="s">
        <v>652</v>
      </c>
      <c r="I330" s="2" t="s">
        <v>651</v>
      </c>
      <c r="J330" s="8" t="s">
        <v>28</v>
      </c>
      <c r="K330" s="7" t="s">
        <v>9</v>
      </c>
      <c r="L330" s="13" t="s">
        <v>27</v>
      </c>
      <c r="M330" s="5" t="s">
        <v>97</v>
      </c>
      <c r="N330" s="5" t="s">
        <v>7</v>
      </c>
      <c r="O330" s="4" t="s">
        <v>372</v>
      </c>
      <c r="P330" s="4" t="s">
        <v>650</v>
      </c>
      <c r="Q330" s="3" t="s">
        <v>649</v>
      </c>
      <c r="R330" s="3" t="s">
        <v>648</v>
      </c>
      <c r="S330" s="2" t="s">
        <v>647</v>
      </c>
      <c r="T330" s="1" t="s">
        <v>646</v>
      </c>
    </row>
    <row r="331" spans="1:20" ht="56.25" customHeight="1" x14ac:dyDescent="0.25">
      <c r="A331" s="11" t="s">
        <v>645</v>
      </c>
      <c r="B331" s="10" t="e">
        <f ca="1">IMAGE("https://acnhcdn.com/latest/NpcIcon/goa09.png")</f>
        <v>#NAME?</v>
      </c>
      <c r="C331" s="10" t="e">
        <f ca="1">IMAGE("https://acnhcdn.com/drivesync/render/houses/goa09_183_Sherb.png")</f>
        <v>#NAME?</v>
      </c>
      <c r="D331" s="3" t="s">
        <v>242</v>
      </c>
      <c r="E331" s="3" t="s">
        <v>15</v>
      </c>
      <c r="F331" s="3" t="s">
        <v>14</v>
      </c>
      <c r="G331" s="8" t="s">
        <v>13</v>
      </c>
      <c r="H331" s="9" t="s">
        <v>644</v>
      </c>
      <c r="I331" s="2" t="s">
        <v>643</v>
      </c>
      <c r="J331" s="8" t="s">
        <v>642</v>
      </c>
      <c r="K331" s="7" t="s">
        <v>9</v>
      </c>
      <c r="L331" s="6" t="s">
        <v>8</v>
      </c>
      <c r="M331" s="5" t="s">
        <v>24</v>
      </c>
      <c r="N331" s="5" t="s">
        <v>7</v>
      </c>
      <c r="O331" s="4" t="s">
        <v>641</v>
      </c>
      <c r="P331" s="4" t="s">
        <v>39</v>
      </c>
      <c r="Q331" s="3" t="s">
        <v>640</v>
      </c>
      <c r="R331" s="3" t="s">
        <v>639</v>
      </c>
      <c r="S331" s="2" t="s">
        <v>638</v>
      </c>
      <c r="T331" s="1" t="s">
        <v>637</v>
      </c>
    </row>
    <row r="332" spans="1:20" ht="56.25" customHeight="1" x14ac:dyDescent="0.25">
      <c r="A332" s="11" t="s">
        <v>636</v>
      </c>
      <c r="B332" s="10" t="e">
        <f ca="1">IMAGE("https://acnhcdn.com/latest/NpcIcon/mnk02.png")</f>
        <v>#NAME?</v>
      </c>
      <c r="C332" s="10" t="e">
        <f ca="1">IMAGE("https://acnhcdn.com/drivesync/render/houses/mnk02_9_Simon.png")</f>
        <v>#NAME?</v>
      </c>
      <c r="D332" s="3" t="s">
        <v>426</v>
      </c>
      <c r="E332" s="3" t="s">
        <v>15</v>
      </c>
      <c r="F332" s="3" t="s">
        <v>14</v>
      </c>
      <c r="G332" s="8" t="s">
        <v>155</v>
      </c>
      <c r="H332" s="9" t="s">
        <v>635</v>
      </c>
      <c r="I332" s="2" t="s">
        <v>634</v>
      </c>
      <c r="J332" s="8" t="s">
        <v>294</v>
      </c>
      <c r="K332" s="7" t="s">
        <v>9</v>
      </c>
      <c r="L332" s="15" t="s">
        <v>59</v>
      </c>
      <c r="M332" s="5" t="s">
        <v>107</v>
      </c>
      <c r="N332" s="5" t="s">
        <v>174</v>
      </c>
      <c r="O332" s="4" t="s">
        <v>633</v>
      </c>
      <c r="P332" s="4" t="s">
        <v>632</v>
      </c>
      <c r="Q332" s="3" t="s">
        <v>631</v>
      </c>
      <c r="R332" s="3" t="s">
        <v>630</v>
      </c>
      <c r="S332" s="2" t="s">
        <v>629</v>
      </c>
      <c r="T332" s="1" t="s">
        <v>628</v>
      </c>
    </row>
    <row r="333" spans="1:20" ht="56.25" customHeight="1" x14ac:dyDescent="0.25">
      <c r="A333" s="11" t="s">
        <v>627</v>
      </c>
      <c r="B333" s="10" t="e">
        <f ca="1">IMAGE("https://acnhcdn.com/latest/NpcIcon/wol09.png")</f>
        <v>#NAME?</v>
      </c>
      <c r="C333" s="10" t="e">
        <f ca="1">IMAGE("https://acnhcdn.com/drivesync/render/houses/wol09_385_Skye.png")</f>
        <v>#NAME?</v>
      </c>
      <c r="D333" s="3" t="s">
        <v>65</v>
      </c>
      <c r="E333" s="3" t="s">
        <v>48</v>
      </c>
      <c r="F333" s="3" t="s">
        <v>231</v>
      </c>
      <c r="G333" s="8" t="s">
        <v>31</v>
      </c>
      <c r="H333" s="9" t="s">
        <v>626</v>
      </c>
      <c r="I333" s="2" t="s">
        <v>625</v>
      </c>
      <c r="J333" s="8" t="s">
        <v>228</v>
      </c>
      <c r="K333" s="6" t="s">
        <v>8</v>
      </c>
      <c r="L333" s="6" t="s">
        <v>8</v>
      </c>
      <c r="M333" s="5" t="s">
        <v>7</v>
      </c>
      <c r="N333" s="5" t="s">
        <v>72</v>
      </c>
      <c r="O333" s="4" t="s">
        <v>624</v>
      </c>
      <c r="P333" s="4" t="s">
        <v>105</v>
      </c>
      <c r="Q333" s="3" t="s">
        <v>623</v>
      </c>
      <c r="R333" s="3" t="s">
        <v>622</v>
      </c>
      <c r="S333" s="2" t="s">
        <v>621</v>
      </c>
      <c r="T333" s="1" t="s">
        <v>620</v>
      </c>
    </row>
    <row r="334" spans="1:20" ht="56.25" customHeight="1" x14ac:dyDescent="0.25">
      <c r="A334" s="11" t="s">
        <v>619</v>
      </c>
      <c r="B334" s="10" t="e">
        <f ca="1">IMAGE("https://acnhcdn.com/latest/NpcIcon/crd06.png")</f>
        <v>#NAME?</v>
      </c>
      <c r="C334" s="10" t="e">
        <f ca="1">IMAGE("https://acnhcdn.com/drivesync/render/houses/crd06_106_Sly.png")</f>
        <v>#NAME?</v>
      </c>
      <c r="D334" s="3" t="s">
        <v>618</v>
      </c>
      <c r="E334" s="3" t="s">
        <v>15</v>
      </c>
      <c r="F334" s="3" t="s">
        <v>265</v>
      </c>
      <c r="G334" s="8" t="s">
        <v>155</v>
      </c>
      <c r="H334" s="9" t="s">
        <v>617</v>
      </c>
      <c r="I334" s="2" t="s">
        <v>616</v>
      </c>
      <c r="J334" s="8" t="s">
        <v>294</v>
      </c>
      <c r="K334" s="13" t="s">
        <v>27</v>
      </c>
      <c r="L334" s="7" t="s">
        <v>9</v>
      </c>
      <c r="M334" s="5" t="s">
        <v>336</v>
      </c>
      <c r="N334" s="5" t="s">
        <v>57</v>
      </c>
      <c r="O334" s="4" t="s">
        <v>293</v>
      </c>
      <c r="P334" s="4" t="s">
        <v>615</v>
      </c>
      <c r="Q334" s="3" t="s">
        <v>614</v>
      </c>
      <c r="R334" s="3" t="s">
        <v>613</v>
      </c>
      <c r="S334" s="2" t="s">
        <v>612</v>
      </c>
      <c r="T334" s="1" t="s">
        <v>611</v>
      </c>
    </row>
    <row r="335" spans="1:20" ht="56.25" customHeight="1" x14ac:dyDescent="0.25">
      <c r="A335" s="11" t="s">
        <v>610</v>
      </c>
      <c r="B335" s="10" t="e">
        <f ca="1">IMAGE("https://acnhcdn.com/latest/NpcIcon/rbt03.png")</f>
        <v>#NAME?</v>
      </c>
      <c r="C335" s="10" t="e">
        <f ca="1">IMAGE("https://acnhcdn.com/drivesync/render/houses/rbt03_317_Snake.png")</f>
        <v>#NAME?</v>
      </c>
      <c r="D335" s="3" t="s">
        <v>350</v>
      </c>
      <c r="E335" s="3" t="s">
        <v>15</v>
      </c>
      <c r="F335" s="3" t="s">
        <v>265</v>
      </c>
      <c r="G335" s="8" t="s">
        <v>143</v>
      </c>
      <c r="H335" s="9" t="s">
        <v>609</v>
      </c>
      <c r="I335" s="2" t="s">
        <v>608</v>
      </c>
      <c r="J335" s="8" t="s">
        <v>607</v>
      </c>
      <c r="K335" s="15" t="s">
        <v>59</v>
      </c>
      <c r="L335" s="7" t="s">
        <v>9</v>
      </c>
      <c r="M335" s="5" t="s">
        <v>58</v>
      </c>
      <c r="N335" s="5" t="s">
        <v>7</v>
      </c>
      <c r="O335" s="4" t="s">
        <v>606</v>
      </c>
      <c r="P335" s="4" t="s">
        <v>605</v>
      </c>
      <c r="Q335" s="3" t="s">
        <v>604</v>
      </c>
      <c r="R335" s="3" t="s">
        <v>603</v>
      </c>
      <c r="S335" s="2" t="s">
        <v>602</v>
      </c>
      <c r="T335" s="1" t="s">
        <v>601</v>
      </c>
    </row>
    <row r="336" spans="1:20" ht="56.25" customHeight="1" x14ac:dyDescent="0.25">
      <c r="A336" s="11" t="s">
        <v>47</v>
      </c>
      <c r="B336" s="10" t="e">
        <f ca="1">IMAGE("https://acnhcdn.com/latest/NpcIcon/ant06.png")</f>
        <v>#NAME?</v>
      </c>
      <c r="C336" s="10" t="e">
        <f ca="1">IMAGE("https://acnhcdn.com/drivesync/render/houses/ant06_16_Snooty.png")</f>
        <v>#NAME?</v>
      </c>
      <c r="D336" s="3" t="s">
        <v>600</v>
      </c>
      <c r="E336" s="3" t="s">
        <v>48</v>
      </c>
      <c r="F336" s="3" t="s">
        <v>47</v>
      </c>
      <c r="G336" s="8" t="s">
        <v>63</v>
      </c>
      <c r="H336" s="9" t="s">
        <v>599</v>
      </c>
      <c r="I336" s="2" t="s">
        <v>598</v>
      </c>
      <c r="J336" s="8" t="s">
        <v>597</v>
      </c>
      <c r="K336" s="7" t="s">
        <v>9</v>
      </c>
      <c r="L336" s="7" t="s">
        <v>9</v>
      </c>
      <c r="M336" s="5" t="s">
        <v>57</v>
      </c>
      <c r="N336" s="5" t="s">
        <v>6</v>
      </c>
      <c r="O336" s="4" t="s">
        <v>596</v>
      </c>
      <c r="P336" s="4" t="s">
        <v>595</v>
      </c>
      <c r="Q336" s="3" t="s">
        <v>594</v>
      </c>
      <c r="R336" s="3" t="s">
        <v>593</v>
      </c>
      <c r="S336" s="2" t="s">
        <v>592</v>
      </c>
      <c r="T336" s="1" t="s">
        <v>591</v>
      </c>
    </row>
    <row r="337" spans="1:20" ht="56.25" customHeight="1" x14ac:dyDescent="0.25">
      <c r="A337" s="11" t="s">
        <v>590</v>
      </c>
      <c r="B337" s="10" t="e">
        <f ca="1">IMAGE("https://acnhcdn.com/latest/NpcIcon/ham04.png")</f>
        <v>#NAME?</v>
      </c>
      <c r="C337" s="10" t="e">
        <f ca="1">IMAGE("https://acnhcdn.com/drivesync/render/houses/ham04_5_Soleil.png")</f>
        <v>#NAME?</v>
      </c>
      <c r="D337" s="3" t="s">
        <v>589</v>
      </c>
      <c r="E337" s="3" t="s">
        <v>48</v>
      </c>
      <c r="F337" s="3" t="s">
        <v>47</v>
      </c>
      <c r="G337" s="8" t="s">
        <v>63</v>
      </c>
      <c r="H337" s="9" t="s">
        <v>588</v>
      </c>
      <c r="I337" s="2" t="s">
        <v>587</v>
      </c>
      <c r="J337" s="8" t="s">
        <v>586</v>
      </c>
      <c r="K337" s="13" t="s">
        <v>27</v>
      </c>
      <c r="L337" s="12" t="s">
        <v>26</v>
      </c>
      <c r="M337" s="5" t="s">
        <v>107</v>
      </c>
      <c r="N337" s="5" t="s">
        <v>6</v>
      </c>
      <c r="O337" s="4" t="s">
        <v>585</v>
      </c>
      <c r="P337" s="4" t="s">
        <v>584</v>
      </c>
      <c r="Q337" s="3" t="s">
        <v>583</v>
      </c>
      <c r="R337" s="3" t="s">
        <v>582</v>
      </c>
      <c r="S337" s="2" t="s">
        <v>581</v>
      </c>
      <c r="T337" s="1" t="s">
        <v>580</v>
      </c>
    </row>
    <row r="338" spans="1:20" ht="56.25" customHeight="1" x14ac:dyDescent="0.25">
      <c r="A338" s="11" t="s">
        <v>579</v>
      </c>
      <c r="B338" s="10" t="e">
        <f ca="1">IMAGE("https://acnhcdn.com/latest/NpcIcon/brd18.png")</f>
        <v>#NAME?</v>
      </c>
      <c r="C338" s="10" t="e">
        <f ca="1">IMAGE("https://acnhcdn.com/drivesync/render/houses/brd18_45_Sparro.png")</f>
        <v>#NAME?</v>
      </c>
      <c r="D338" s="3" t="s">
        <v>277</v>
      </c>
      <c r="E338" s="3" t="s">
        <v>15</v>
      </c>
      <c r="F338" s="3" t="s">
        <v>265</v>
      </c>
      <c r="G338" s="8" t="s">
        <v>155</v>
      </c>
      <c r="H338" s="9" t="s">
        <v>578</v>
      </c>
      <c r="I338" s="2" t="s">
        <v>577</v>
      </c>
      <c r="J338" s="8" t="s">
        <v>403</v>
      </c>
      <c r="K338" s="15" t="s">
        <v>59</v>
      </c>
      <c r="L338" s="7" t="s">
        <v>9</v>
      </c>
      <c r="M338" s="5" t="s">
        <v>57</v>
      </c>
      <c r="N338" s="5" t="s">
        <v>24</v>
      </c>
      <c r="O338" s="4" t="s">
        <v>71</v>
      </c>
      <c r="P338" s="4" t="s">
        <v>392</v>
      </c>
      <c r="Q338" s="3" t="s">
        <v>576</v>
      </c>
      <c r="R338" s="3" t="s">
        <v>575</v>
      </c>
      <c r="S338" s="2" t="s">
        <v>574</v>
      </c>
      <c r="T338" s="1" t="s">
        <v>573</v>
      </c>
    </row>
    <row r="339" spans="1:20" ht="56.25" customHeight="1" x14ac:dyDescent="0.25">
      <c r="A339" s="11" t="s">
        <v>572</v>
      </c>
      <c r="B339" s="10" t="e">
        <f ca="1">IMAGE("https://acnhcdn.com/latest/NpcIcon/rhn02.png")</f>
        <v>#NAME?</v>
      </c>
      <c r="C339" s="10" t="e">
        <f ca="1">IMAGE("https://acnhcdn.com/drivesync/render/houses/rhn02_336_Spike.png")</f>
        <v>#NAME?</v>
      </c>
      <c r="D339" s="3" t="s">
        <v>395</v>
      </c>
      <c r="E339" s="3" t="s">
        <v>15</v>
      </c>
      <c r="F339" s="3" t="s">
        <v>64</v>
      </c>
      <c r="G339" s="8" t="s">
        <v>13</v>
      </c>
      <c r="H339" s="9" t="s">
        <v>405</v>
      </c>
      <c r="I339" s="2" t="s">
        <v>571</v>
      </c>
      <c r="J339" s="8" t="s">
        <v>570</v>
      </c>
      <c r="K339" s="13" t="s">
        <v>27</v>
      </c>
      <c r="L339" s="12" t="s">
        <v>26</v>
      </c>
      <c r="M339" s="5" t="s">
        <v>58</v>
      </c>
      <c r="N339" s="5" t="s">
        <v>24</v>
      </c>
      <c r="O339" s="4" t="s">
        <v>458</v>
      </c>
      <c r="P339" s="4" t="s">
        <v>569</v>
      </c>
      <c r="Q339" s="3" t="s">
        <v>568</v>
      </c>
      <c r="R339" s="3" t="s">
        <v>567</v>
      </c>
      <c r="S339" s="2" t="s">
        <v>566</v>
      </c>
      <c r="T339" s="1" t="s">
        <v>565</v>
      </c>
    </row>
    <row r="340" spans="1:20" ht="56.25" customHeight="1" x14ac:dyDescent="0.25">
      <c r="A340" s="17" t="s">
        <v>564</v>
      </c>
      <c r="B340" s="10" t="e">
        <f ca="1">IMAGE("https://acnhcdn.com/latest/NpcIcon/pig05.png")</f>
        <v>#NAME?</v>
      </c>
      <c r="C340" s="10" t="e">
        <f ca="1">IMAGE("https://acnhcdn.com/drivesync/render/houses/pig05_304_Crackle.png")</f>
        <v>#NAME?</v>
      </c>
      <c r="D340" s="3" t="s">
        <v>308</v>
      </c>
      <c r="E340" s="3" t="s">
        <v>15</v>
      </c>
      <c r="F340" s="3" t="s">
        <v>14</v>
      </c>
      <c r="G340" s="8" t="s">
        <v>155</v>
      </c>
      <c r="H340" s="9" t="s">
        <v>563</v>
      </c>
      <c r="I340" s="2" t="s">
        <v>562</v>
      </c>
      <c r="J340" s="8" t="s">
        <v>228</v>
      </c>
      <c r="K340" s="7" t="s">
        <v>9</v>
      </c>
      <c r="L340" s="15" t="s">
        <v>59</v>
      </c>
      <c r="M340" s="5" t="s">
        <v>57</v>
      </c>
      <c r="N340" s="5" t="s">
        <v>174</v>
      </c>
      <c r="O340" s="4" t="s">
        <v>561</v>
      </c>
      <c r="P340" s="4" t="s">
        <v>292</v>
      </c>
      <c r="Q340" s="3" t="s">
        <v>560</v>
      </c>
      <c r="R340" s="3" t="s">
        <v>559</v>
      </c>
      <c r="S340" s="2" t="s">
        <v>558</v>
      </c>
      <c r="T340" s="1" t="s">
        <v>557</v>
      </c>
    </row>
    <row r="341" spans="1:20" ht="56.25" customHeight="1" x14ac:dyDescent="0.25">
      <c r="A341" s="11" t="s">
        <v>556</v>
      </c>
      <c r="B341" s="10" t="e">
        <f ca="1">IMAGE("https://acnhcdn.com/latest/NpcIcon/pgn14.png")</f>
        <v>#NAME?</v>
      </c>
      <c r="C341" s="10" t="e">
        <f ca="1">IMAGE("https://acnhcdn.com/drivesync/render/houses/pgn14_299_Sprinkle.png")</f>
        <v>#NAME?</v>
      </c>
      <c r="D341" s="3" t="s">
        <v>167</v>
      </c>
      <c r="E341" s="3" t="s">
        <v>48</v>
      </c>
      <c r="F341" s="3" t="s">
        <v>76</v>
      </c>
      <c r="G341" s="8" t="s">
        <v>155</v>
      </c>
      <c r="H341" s="9" t="s">
        <v>555</v>
      </c>
      <c r="I341" s="2" t="s">
        <v>554</v>
      </c>
      <c r="J341" s="8" t="s">
        <v>553</v>
      </c>
      <c r="K341" s="6" t="s">
        <v>8</v>
      </c>
      <c r="L341" s="14" t="s">
        <v>42</v>
      </c>
      <c r="M341" s="5" t="s">
        <v>97</v>
      </c>
      <c r="N341" s="5" t="s">
        <v>72</v>
      </c>
      <c r="O341" s="4" t="s">
        <v>163</v>
      </c>
      <c r="P341" s="4" t="s">
        <v>162</v>
      </c>
      <c r="Q341" s="3" t="s">
        <v>552</v>
      </c>
      <c r="R341" s="3" t="s">
        <v>551</v>
      </c>
      <c r="S341" s="2" t="s">
        <v>550</v>
      </c>
      <c r="T341" s="1" t="s">
        <v>549</v>
      </c>
    </row>
    <row r="342" spans="1:20" ht="56.25" customHeight="1" x14ac:dyDescent="0.25">
      <c r="A342" s="11" t="s">
        <v>548</v>
      </c>
      <c r="B342" s="10" t="e">
        <f ca="1">IMAGE("https://acnhcdn.com/latest/NpcIcon/ost03.png")</f>
        <v>#NAME?</v>
      </c>
      <c r="C342" s="10" t="e">
        <f ca="1">IMAGE("https://acnhcdn.com/drivesync/render/houses/ost03_271_Sprocket.png")</f>
        <v>#NAME?</v>
      </c>
      <c r="D342" s="3" t="s">
        <v>547</v>
      </c>
      <c r="E342" s="3" t="s">
        <v>15</v>
      </c>
      <c r="F342" s="3" t="s">
        <v>265</v>
      </c>
      <c r="G342" s="8" t="s">
        <v>31</v>
      </c>
      <c r="H342" s="9" t="s">
        <v>546</v>
      </c>
      <c r="I342" s="2" t="s">
        <v>545</v>
      </c>
      <c r="J342" s="8" t="s">
        <v>544</v>
      </c>
      <c r="K342" s="7" t="s">
        <v>9</v>
      </c>
      <c r="L342" s="15" t="s">
        <v>59</v>
      </c>
      <c r="M342" s="5" t="s">
        <v>41</v>
      </c>
      <c r="N342" s="5" t="s">
        <v>57</v>
      </c>
      <c r="O342" s="4" t="s">
        <v>543</v>
      </c>
      <c r="P342" s="4" t="s">
        <v>542</v>
      </c>
      <c r="Q342" s="3" t="s">
        <v>541</v>
      </c>
      <c r="R342" s="3" t="s">
        <v>540</v>
      </c>
      <c r="S342" s="2" t="s">
        <v>539</v>
      </c>
      <c r="T342" s="1" t="s">
        <v>538</v>
      </c>
    </row>
    <row r="343" spans="1:20" ht="56.25" customHeight="1" x14ac:dyDescent="0.25">
      <c r="A343" s="11" t="s">
        <v>537</v>
      </c>
      <c r="B343" s="10" t="e">
        <f ca="1">IMAGE("https://acnhcdn.com/latest/NpcIcon/squ08.png")</f>
        <v>#NAME?</v>
      </c>
      <c r="C343" s="10" t="e">
        <f ca="1">IMAGE("https://acnhcdn.com/drivesync/render/houses/squ08_360_Static.png")</f>
        <v>#NAME?</v>
      </c>
      <c r="D343" s="3" t="s">
        <v>386</v>
      </c>
      <c r="E343" s="3" t="s">
        <v>15</v>
      </c>
      <c r="F343" s="3" t="s">
        <v>64</v>
      </c>
      <c r="G343" s="8" t="s">
        <v>31</v>
      </c>
      <c r="H343" s="9" t="s">
        <v>536</v>
      </c>
      <c r="I343" s="2" t="s">
        <v>535</v>
      </c>
      <c r="J343" s="8" t="s">
        <v>534</v>
      </c>
      <c r="K343" s="13" t="s">
        <v>27</v>
      </c>
      <c r="L343" s="15" t="s">
        <v>59</v>
      </c>
      <c r="M343" s="5" t="s">
        <v>58</v>
      </c>
      <c r="N343" s="5" t="s">
        <v>6</v>
      </c>
      <c r="O343" s="4" t="s">
        <v>458</v>
      </c>
      <c r="P343" s="4" t="s">
        <v>533</v>
      </c>
      <c r="Q343" s="3" t="s">
        <v>532</v>
      </c>
      <c r="R343" s="3" t="s">
        <v>531</v>
      </c>
      <c r="S343" s="2" t="s">
        <v>530</v>
      </c>
      <c r="T343" s="1" t="s">
        <v>529</v>
      </c>
    </row>
    <row r="344" spans="1:20" ht="56.25" customHeight="1" x14ac:dyDescent="0.25">
      <c r="A344" s="11" t="s">
        <v>528</v>
      </c>
      <c r="B344" s="10" t="e">
        <f ca="1">IMAGE("https://acnhcdn.com/latest/NpcIcon/shp03.png")</f>
        <v>#NAME?</v>
      </c>
      <c r="C344" s="10" t="e">
        <f ca="1">IMAGE("https://acnhcdn.com/drivesync/render/houses/shp03_11_Stella.png")</f>
        <v>#NAME?</v>
      </c>
      <c r="D344" s="3" t="s">
        <v>89</v>
      </c>
      <c r="E344" s="3" t="s">
        <v>48</v>
      </c>
      <c r="F344" s="3" t="s">
        <v>231</v>
      </c>
      <c r="G344" s="8" t="s">
        <v>13</v>
      </c>
      <c r="H344" s="9" t="s">
        <v>527</v>
      </c>
      <c r="I344" s="2" t="s">
        <v>526</v>
      </c>
      <c r="J344" s="8" t="s">
        <v>525</v>
      </c>
      <c r="K344" s="7" t="s">
        <v>9</v>
      </c>
      <c r="L344" s="7" t="s">
        <v>9</v>
      </c>
      <c r="M344" s="5" t="s">
        <v>6</v>
      </c>
      <c r="N344" s="5" t="s">
        <v>382</v>
      </c>
      <c r="O344" s="4" t="s">
        <v>524</v>
      </c>
      <c r="P344" s="4" t="s">
        <v>523</v>
      </c>
      <c r="Q344" s="3" t="s">
        <v>522</v>
      </c>
      <c r="R344" s="3" t="s">
        <v>521</v>
      </c>
      <c r="S344" s="2" t="s">
        <v>520</v>
      </c>
      <c r="T344" s="1" t="s">
        <v>519</v>
      </c>
    </row>
    <row r="345" spans="1:20" ht="56.25" customHeight="1" x14ac:dyDescent="0.25">
      <c r="A345" s="11" t="s">
        <v>518</v>
      </c>
      <c r="B345" s="10" t="e">
        <f ca="1">IMAGE("https://acnhcdn.com/latest/NpcIcon/pbr07.png")</f>
        <v>#NAME?</v>
      </c>
      <c r="C345" s="10" t="e">
        <f ca="1">IMAGE("https://acnhcdn.com/drivesync/render/houses/pbr07_284_Sterling.png")</f>
        <v>#NAME?</v>
      </c>
      <c r="D345" s="3" t="s">
        <v>517</v>
      </c>
      <c r="E345" s="3" t="s">
        <v>15</v>
      </c>
      <c r="F345" s="3" t="s">
        <v>265</v>
      </c>
      <c r="G345" s="8" t="s">
        <v>143</v>
      </c>
      <c r="H345" s="9" t="s">
        <v>516</v>
      </c>
      <c r="I345" s="2" t="s">
        <v>515</v>
      </c>
      <c r="J345" s="8" t="s">
        <v>514</v>
      </c>
      <c r="K345" s="7" t="s">
        <v>9</v>
      </c>
      <c r="L345" s="14" t="s">
        <v>42</v>
      </c>
      <c r="M345" s="5" t="s">
        <v>7</v>
      </c>
      <c r="N345" s="5" t="s">
        <v>107</v>
      </c>
      <c r="O345" s="4" t="s">
        <v>513</v>
      </c>
      <c r="P345" s="4" t="s">
        <v>512</v>
      </c>
      <c r="Q345" s="3" t="s">
        <v>511</v>
      </c>
      <c r="R345" s="3" t="s">
        <v>510</v>
      </c>
      <c r="S345" s="2" t="s">
        <v>509</v>
      </c>
      <c r="T345" s="1" t="s">
        <v>508</v>
      </c>
    </row>
    <row r="346" spans="1:20" ht="56.25" customHeight="1" x14ac:dyDescent="0.25">
      <c r="A346" s="11" t="s">
        <v>507</v>
      </c>
      <c r="B346" s="10" t="e">
        <f ca="1">IMAGE("https://acnhcdn.com/latest/NpcIcon/cat13.png")</f>
        <v>#NAME?</v>
      </c>
      <c r="C346" s="10" t="e">
        <f ca="1">IMAGE("https://acnhcdn.com/drivesync/render/houses/cat13_64_Stinky.png")</f>
        <v>#NAME?</v>
      </c>
      <c r="D346" s="3" t="s">
        <v>319</v>
      </c>
      <c r="E346" s="3" t="s">
        <v>15</v>
      </c>
      <c r="F346" s="3" t="s">
        <v>265</v>
      </c>
      <c r="G346" s="8" t="s">
        <v>143</v>
      </c>
      <c r="H346" s="9" t="s">
        <v>506</v>
      </c>
      <c r="I346" s="2" t="s">
        <v>505</v>
      </c>
      <c r="J346" s="8" t="s">
        <v>504</v>
      </c>
      <c r="K346" s="15" t="s">
        <v>59</v>
      </c>
      <c r="L346" s="7" t="s">
        <v>9</v>
      </c>
      <c r="M346" s="5" t="s">
        <v>107</v>
      </c>
      <c r="N346" s="5" t="s">
        <v>7</v>
      </c>
      <c r="O346" s="4" t="s">
        <v>503</v>
      </c>
      <c r="P346" s="4" t="s">
        <v>502</v>
      </c>
      <c r="Q346" s="3" t="s">
        <v>501</v>
      </c>
      <c r="R346" s="3" t="s">
        <v>500</v>
      </c>
      <c r="S346" s="2" t="s">
        <v>499</v>
      </c>
      <c r="T346" s="1" t="s">
        <v>498</v>
      </c>
    </row>
    <row r="347" spans="1:20" ht="56.25" customHeight="1" x14ac:dyDescent="0.25">
      <c r="A347" s="11" t="s">
        <v>497</v>
      </c>
      <c r="B347" s="10" t="e">
        <f ca="1">IMAGE("https://acnhcdn.com/latest/NpcIcon/cbr05.png")</f>
        <v>#NAME?</v>
      </c>
      <c r="C347" s="10" t="e">
        <f ca="1">IMAGE("https://acnhcdn.com/drivesync/render/houses/cbr05_79_Stitches.png")</f>
        <v>#NAME?</v>
      </c>
      <c r="D347" s="3" t="s">
        <v>178</v>
      </c>
      <c r="E347" s="3" t="s">
        <v>15</v>
      </c>
      <c r="F347" s="3" t="s">
        <v>14</v>
      </c>
      <c r="G347" s="8" t="s">
        <v>155</v>
      </c>
      <c r="H347" s="9" t="s">
        <v>496</v>
      </c>
      <c r="I347" s="2" t="s">
        <v>495</v>
      </c>
      <c r="J347" s="8" t="s">
        <v>403</v>
      </c>
      <c r="K347" s="7" t="s">
        <v>9</v>
      </c>
      <c r="L347" s="6" t="s">
        <v>8</v>
      </c>
      <c r="M347" s="5" t="s">
        <v>174</v>
      </c>
      <c r="N347" s="5" t="s">
        <v>72</v>
      </c>
      <c r="O347" s="4" t="s">
        <v>494</v>
      </c>
      <c r="P347" s="4" t="s">
        <v>493</v>
      </c>
      <c r="Q347" s="3" t="s">
        <v>492</v>
      </c>
      <c r="R347" s="3" t="s">
        <v>491</v>
      </c>
      <c r="S347" s="2" t="s">
        <v>490</v>
      </c>
      <c r="T347" s="1" t="s">
        <v>489</v>
      </c>
    </row>
    <row r="348" spans="1:20" ht="56.25" customHeight="1" x14ac:dyDescent="0.25">
      <c r="A348" s="11" t="s">
        <v>488</v>
      </c>
      <c r="B348" s="10" t="e">
        <f ca="1">IMAGE("https://acnhcdn.com/latest/NpcIcon/bul03.png")</f>
        <v>#NAME?</v>
      </c>
      <c r="C348" s="10" t="e">
        <f ca="1">IMAGE("https://acnhcdn.com/drivesync/render/houses/bul03_48_Stu.png")</f>
        <v>#NAME?</v>
      </c>
      <c r="D348" s="3" t="s">
        <v>220</v>
      </c>
      <c r="E348" s="3" t="s">
        <v>15</v>
      </c>
      <c r="F348" s="3" t="s">
        <v>14</v>
      </c>
      <c r="G348" s="8" t="s">
        <v>13</v>
      </c>
      <c r="H348" s="9" t="s">
        <v>487</v>
      </c>
      <c r="I348" s="2" t="s">
        <v>486</v>
      </c>
      <c r="J348" s="8" t="s">
        <v>485</v>
      </c>
      <c r="K348" s="7" t="s">
        <v>9</v>
      </c>
      <c r="L348" s="7" t="s">
        <v>9</v>
      </c>
      <c r="M348" s="5" t="s">
        <v>336</v>
      </c>
      <c r="N348" s="5" t="s">
        <v>382</v>
      </c>
      <c r="O348" s="4" t="s">
        <v>5</v>
      </c>
      <c r="P348" s="4" t="s">
        <v>484</v>
      </c>
      <c r="Q348" s="3" t="s">
        <v>483</v>
      </c>
      <c r="R348" s="3" t="s">
        <v>482</v>
      </c>
      <c r="S348" s="2" t="s">
        <v>481</v>
      </c>
      <c r="T348" s="1" t="s">
        <v>480</v>
      </c>
    </row>
    <row r="349" spans="1:20" ht="56.25" customHeight="1" x14ac:dyDescent="0.25">
      <c r="A349" s="11" t="s">
        <v>479</v>
      </c>
      <c r="B349" s="10" t="e">
        <f ca="1">IMAGE("https://acnhcdn.com/latest/NpcIcon/kal03.png")</f>
        <v>#NAME?</v>
      </c>
      <c r="C349" s="10" t="e">
        <f ca="1">IMAGE("https://acnhcdn.com/drivesync/render/houses/kal03_8_Sydney.png")</f>
        <v>#NAME?</v>
      </c>
      <c r="D349" s="3" t="s">
        <v>49</v>
      </c>
      <c r="E349" s="3" t="s">
        <v>48</v>
      </c>
      <c r="F349" s="3" t="s">
        <v>231</v>
      </c>
      <c r="G349" s="8" t="s">
        <v>31</v>
      </c>
      <c r="H349" s="9" t="s">
        <v>478</v>
      </c>
      <c r="I349" s="2" t="s">
        <v>477</v>
      </c>
      <c r="J349" s="8" t="s">
        <v>476</v>
      </c>
      <c r="K349" s="6" t="s">
        <v>8</v>
      </c>
      <c r="L349" s="7" t="s">
        <v>9</v>
      </c>
      <c r="M349" s="5" t="s">
        <v>382</v>
      </c>
      <c r="N349" s="5" t="s">
        <v>6</v>
      </c>
      <c r="O349" s="4" t="s">
        <v>475</v>
      </c>
      <c r="P349" s="4" t="s">
        <v>95</v>
      </c>
      <c r="Q349" s="3" t="s">
        <v>474</v>
      </c>
      <c r="R349" s="3" t="s">
        <v>473</v>
      </c>
      <c r="S349" s="2" t="s">
        <v>472</v>
      </c>
      <c r="T349" s="1" t="s">
        <v>471</v>
      </c>
    </row>
    <row r="350" spans="1:20" ht="56.25" customHeight="1" x14ac:dyDescent="0.25">
      <c r="A350" s="11" t="s">
        <v>470</v>
      </c>
      <c r="B350" s="10" t="e">
        <f ca="1">IMAGE("https://acnhcdn.com/latest/NpcIcon/squ14.png")</f>
        <v>#NAME?</v>
      </c>
      <c r="C350" s="10" t="e">
        <f ca="1">IMAGE("https://acnhcdn.com/drivesync/render/houses/squ14_365_Sylvana.png")</f>
        <v>#NAME?</v>
      </c>
      <c r="D350" s="3" t="s">
        <v>386</v>
      </c>
      <c r="E350" s="3" t="s">
        <v>48</v>
      </c>
      <c r="F350" s="3" t="s">
        <v>231</v>
      </c>
      <c r="G350" s="8" t="s">
        <v>13</v>
      </c>
      <c r="H350" s="9" t="s">
        <v>469</v>
      </c>
      <c r="I350" s="2" t="s">
        <v>468</v>
      </c>
      <c r="J350" s="8" t="s">
        <v>10</v>
      </c>
      <c r="K350" s="6" t="s">
        <v>8</v>
      </c>
      <c r="L350" s="7" t="s">
        <v>9</v>
      </c>
      <c r="M350" s="5" t="s">
        <v>57</v>
      </c>
      <c r="N350" s="5" t="s">
        <v>25</v>
      </c>
      <c r="O350" s="4" t="s">
        <v>467</v>
      </c>
      <c r="P350" s="4" t="s">
        <v>466</v>
      </c>
      <c r="Q350" s="3" t="s">
        <v>465</v>
      </c>
      <c r="R350" s="3" t="s">
        <v>464</v>
      </c>
      <c r="S350" s="2" t="s">
        <v>463</v>
      </c>
      <c r="T350" s="1" t="s">
        <v>462</v>
      </c>
    </row>
    <row r="351" spans="1:20" ht="56.25" customHeight="1" x14ac:dyDescent="0.25">
      <c r="A351" s="11" t="s">
        <v>461</v>
      </c>
      <c r="B351" s="10" t="e">
        <f ca="1">IMAGE("https://acnhcdn.com/latest/NpcIcon/kgr06.png")</f>
        <v>#NAME?</v>
      </c>
      <c r="C351" s="10" t="e">
        <f ca="1">IMAGE("https://acnhcdn.com/drivesync/render/houses/kgr06_232_Sylvia.png")</f>
        <v>#NAME?</v>
      </c>
      <c r="D351" s="3" t="s">
        <v>144</v>
      </c>
      <c r="E351" s="3" t="s">
        <v>48</v>
      </c>
      <c r="F351" s="3" t="s">
        <v>253</v>
      </c>
      <c r="G351" s="8" t="s">
        <v>31</v>
      </c>
      <c r="H351" s="9" t="s">
        <v>460</v>
      </c>
      <c r="I351" s="2" t="s">
        <v>459</v>
      </c>
      <c r="J351" s="8" t="s">
        <v>413</v>
      </c>
      <c r="K351" s="7" t="s">
        <v>9</v>
      </c>
      <c r="L351" s="12" t="s">
        <v>26</v>
      </c>
      <c r="M351" s="5" t="s">
        <v>6</v>
      </c>
      <c r="N351" s="5" t="s">
        <v>57</v>
      </c>
      <c r="O351" s="4" t="s">
        <v>458</v>
      </c>
      <c r="P351" s="4" t="s">
        <v>22</v>
      </c>
      <c r="Q351" s="3" t="s">
        <v>457</v>
      </c>
      <c r="R351" s="3" t="s">
        <v>456</v>
      </c>
      <c r="S351" s="2" t="s">
        <v>455</v>
      </c>
      <c r="T351" s="1" t="s">
        <v>454</v>
      </c>
    </row>
    <row r="352" spans="1:20" ht="56.25" customHeight="1" x14ac:dyDescent="0.25">
      <c r="A352" s="11" t="s">
        <v>453</v>
      </c>
      <c r="B352" s="10" t="e">
        <f ca="1">IMAGE("https://acnhcdn.com/latest/NpcIcon/bul05.png")</f>
        <v>#NAME?</v>
      </c>
      <c r="C352" s="10" t="e">
        <f ca="1">IMAGE("https://acnhcdn.com/drivesync/render/houses/bul05_49_T-Bone.png")</f>
        <v>#NAME?</v>
      </c>
      <c r="D352" s="3" t="s">
        <v>220</v>
      </c>
      <c r="E352" s="3" t="s">
        <v>15</v>
      </c>
      <c r="F352" s="3" t="s">
        <v>64</v>
      </c>
      <c r="G352" s="8" t="s">
        <v>63</v>
      </c>
      <c r="H352" s="9" t="s">
        <v>452</v>
      </c>
      <c r="I352" s="2" t="s">
        <v>451</v>
      </c>
      <c r="J352" s="8" t="s">
        <v>450</v>
      </c>
      <c r="K352" s="13" t="s">
        <v>27</v>
      </c>
      <c r="L352" s="7" t="s">
        <v>9</v>
      </c>
      <c r="M352" s="5" t="s">
        <v>7</v>
      </c>
      <c r="N352" s="5" t="s">
        <v>58</v>
      </c>
      <c r="O352" s="4" t="s">
        <v>84</v>
      </c>
      <c r="P352" s="4" t="s">
        <v>83</v>
      </c>
      <c r="Q352" s="3" t="s">
        <v>449</v>
      </c>
      <c r="R352" s="3" t="s">
        <v>448</v>
      </c>
      <c r="S352" s="2" t="s">
        <v>447</v>
      </c>
      <c r="T352" s="1" t="s">
        <v>446</v>
      </c>
    </row>
    <row r="353" spans="1:20" ht="56.25" customHeight="1" x14ac:dyDescent="0.25">
      <c r="A353" s="11" t="s">
        <v>445</v>
      </c>
      <c r="B353" s="10" t="e">
        <f ca="1">IMAGE("https://acnhcdn.com/latest/NpcIcon/cat12.png")</f>
        <v>#NAME?</v>
      </c>
      <c r="C353" s="10" t="e">
        <f ca="1">IMAGE("https://acnhcdn.com/drivesync/render/houses/cat12_63_Tabby.png")</f>
        <v>#NAME?</v>
      </c>
      <c r="D353" s="3" t="s">
        <v>319</v>
      </c>
      <c r="E353" s="3" t="s">
        <v>48</v>
      </c>
      <c r="F353" s="3" t="s">
        <v>76</v>
      </c>
      <c r="G353" s="8" t="s">
        <v>31</v>
      </c>
      <c r="H353" s="9" t="s">
        <v>444</v>
      </c>
      <c r="I353" s="2" t="s">
        <v>443</v>
      </c>
      <c r="J353" s="8" t="s">
        <v>413</v>
      </c>
      <c r="K353" s="15" t="s">
        <v>59</v>
      </c>
      <c r="L353" s="13" t="s">
        <v>27</v>
      </c>
      <c r="M353" s="5" t="s">
        <v>58</v>
      </c>
      <c r="N353" s="5" t="s">
        <v>24</v>
      </c>
      <c r="O353" s="4" t="s">
        <v>442</v>
      </c>
      <c r="P353" s="4" t="s">
        <v>260</v>
      </c>
      <c r="Q353" s="3" t="s">
        <v>441</v>
      </c>
      <c r="R353" s="3" t="s">
        <v>440</v>
      </c>
      <c r="S353" s="2" t="s">
        <v>439</v>
      </c>
      <c r="T353" s="1" t="s">
        <v>438</v>
      </c>
    </row>
    <row r="354" spans="1:20" ht="56.25" customHeight="1" x14ac:dyDescent="0.25">
      <c r="A354" s="11" t="s">
        <v>437</v>
      </c>
      <c r="B354" s="10" t="e">
        <f ca="1">IMAGE("https://acnhcdn.com/latest/NpcIcon/flg09.png")</f>
        <v>#NAME?</v>
      </c>
      <c r="C354" s="10" t="e">
        <f ca="1">IMAGE("https://acnhcdn.com/drivesync/render/houses/flg09_166_Tad.png")</f>
        <v>#NAME?</v>
      </c>
      <c r="D354" s="3" t="s">
        <v>132</v>
      </c>
      <c r="E354" s="3" t="s">
        <v>15</v>
      </c>
      <c r="F354" s="3" t="s">
        <v>265</v>
      </c>
      <c r="G354" s="8" t="s">
        <v>155</v>
      </c>
      <c r="H354" s="9" t="s">
        <v>436</v>
      </c>
      <c r="I354" s="2" t="s">
        <v>435</v>
      </c>
      <c r="J354" s="8" t="s">
        <v>434</v>
      </c>
      <c r="K354" s="15" t="s">
        <v>59</v>
      </c>
      <c r="L354" s="7" t="s">
        <v>9</v>
      </c>
      <c r="M354" s="5" t="s">
        <v>6</v>
      </c>
      <c r="N354" s="5" t="s">
        <v>174</v>
      </c>
      <c r="O354" s="4" t="s">
        <v>433</v>
      </c>
      <c r="P354" s="4" t="s">
        <v>432</v>
      </c>
      <c r="Q354" s="3" t="s">
        <v>431</v>
      </c>
      <c r="R354" s="3" t="s">
        <v>430</v>
      </c>
      <c r="S354" s="2" t="s">
        <v>429</v>
      </c>
      <c r="T354" s="1" t="s">
        <v>428</v>
      </c>
    </row>
    <row r="355" spans="1:20" ht="56.25" customHeight="1" x14ac:dyDescent="0.25">
      <c r="A355" s="11" t="s">
        <v>427</v>
      </c>
      <c r="B355" s="10" t="e">
        <f ca="1">IMAGE("https://acnhcdn.com/latest/NpcIcon/mnk03.png")</f>
        <v>#NAME?</v>
      </c>
      <c r="C355" s="10" t="e">
        <f ca="1">IMAGE("https://acnhcdn.com/drivesync/render/houses/mnk03_244_Tammi.png")</f>
        <v>#NAME?</v>
      </c>
      <c r="D355" s="3" t="s">
        <v>426</v>
      </c>
      <c r="E355" s="3" t="s">
        <v>48</v>
      </c>
      <c r="F355" s="3" t="s">
        <v>76</v>
      </c>
      <c r="G355" s="8" t="s">
        <v>46</v>
      </c>
      <c r="H355" s="9" t="s">
        <v>425</v>
      </c>
      <c r="I355" s="2" t="s">
        <v>424</v>
      </c>
      <c r="J355" s="8" t="s">
        <v>423</v>
      </c>
      <c r="K355" s="6" t="s">
        <v>8</v>
      </c>
      <c r="L355" s="15" t="s">
        <v>59</v>
      </c>
      <c r="M355" s="5" t="s">
        <v>25</v>
      </c>
      <c r="N355" s="5" t="s">
        <v>57</v>
      </c>
      <c r="O355" s="4" t="s">
        <v>422</v>
      </c>
      <c r="P355" s="4" t="s">
        <v>421</v>
      </c>
      <c r="Q355" s="3" t="s">
        <v>420</v>
      </c>
      <c r="R355" s="3" t="s">
        <v>419</v>
      </c>
      <c r="S355" s="2" t="s">
        <v>418</v>
      </c>
      <c r="T355" s="1" t="s">
        <v>417</v>
      </c>
    </row>
    <row r="356" spans="1:20" ht="56.25" customHeight="1" x14ac:dyDescent="0.25">
      <c r="A356" s="11" t="s">
        <v>416</v>
      </c>
      <c r="B356" s="10" t="e">
        <f ca="1">IMAGE("https://acnhcdn.com/latest/NpcIcon/cbr17.png")</f>
        <v>#NAME?</v>
      </c>
      <c r="C356" s="10" t="e">
        <f ca="1">IMAGE("https://acnhcdn.com/drivesync/render/houses/cbr17_87_Tammy.png")</f>
        <v>#NAME?</v>
      </c>
      <c r="D356" s="3" t="s">
        <v>178</v>
      </c>
      <c r="E356" s="3" t="s">
        <v>48</v>
      </c>
      <c r="F356" s="3" t="s">
        <v>253</v>
      </c>
      <c r="G356" s="8" t="s">
        <v>155</v>
      </c>
      <c r="H356" s="9" t="s">
        <v>415</v>
      </c>
      <c r="I356" s="2" t="s">
        <v>414</v>
      </c>
      <c r="J356" s="8" t="s">
        <v>413</v>
      </c>
      <c r="K356" s="13" t="s">
        <v>27</v>
      </c>
      <c r="L356" s="15" t="s">
        <v>59</v>
      </c>
      <c r="M356" s="5" t="s">
        <v>107</v>
      </c>
      <c r="N356" s="5" t="s">
        <v>25</v>
      </c>
      <c r="O356" s="4" t="s">
        <v>412</v>
      </c>
      <c r="P356" s="4" t="s">
        <v>411</v>
      </c>
      <c r="Q356" s="3" t="s">
        <v>410</v>
      </c>
      <c r="R356" s="3" t="s">
        <v>409</v>
      </c>
      <c r="S356" s="2" t="s">
        <v>408</v>
      </c>
      <c r="T356" s="1" t="s">
        <v>407</v>
      </c>
    </row>
    <row r="357" spans="1:20" ht="56.25" customHeight="1" x14ac:dyDescent="0.25">
      <c r="A357" s="11" t="s">
        <v>406</v>
      </c>
      <c r="B357" s="10" t="e">
        <f ca="1">IMAGE("https://acnhcdn.com/latest/NpcIcon/cat05.png")</f>
        <v>#NAME?</v>
      </c>
      <c r="C357" s="10" t="e">
        <f ca="1">IMAGE("https://acnhcdn.com/drivesync/render/houses/cat05_57_Tangy.png")</f>
        <v>#NAME?</v>
      </c>
      <c r="D357" s="3" t="s">
        <v>319</v>
      </c>
      <c r="E357" s="3" t="s">
        <v>48</v>
      </c>
      <c r="F357" s="3" t="s">
        <v>76</v>
      </c>
      <c r="G357" s="8" t="s">
        <v>31</v>
      </c>
      <c r="H357" s="9" t="s">
        <v>405</v>
      </c>
      <c r="I357" s="2" t="s">
        <v>404</v>
      </c>
      <c r="J357" s="8" t="s">
        <v>403</v>
      </c>
      <c r="K357" s="7" t="s">
        <v>9</v>
      </c>
      <c r="L357" s="6" t="s">
        <v>8</v>
      </c>
      <c r="M357" s="5" t="s">
        <v>57</v>
      </c>
      <c r="N357" s="5" t="s">
        <v>6</v>
      </c>
      <c r="O357" s="4" t="s">
        <v>402</v>
      </c>
      <c r="P357" s="4" t="s">
        <v>401</v>
      </c>
      <c r="Q357" s="3" t="s">
        <v>400</v>
      </c>
      <c r="R357" s="3" t="s">
        <v>399</v>
      </c>
      <c r="S357" s="2" t="s">
        <v>398</v>
      </c>
      <c r="T357" s="1" t="s">
        <v>397</v>
      </c>
    </row>
    <row r="358" spans="1:20" ht="56.25" customHeight="1" x14ac:dyDescent="0.25">
      <c r="A358" s="11" t="s">
        <v>396</v>
      </c>
      <c r="B358" s="10" t="e">
        <f ca="1">IMAGE("https://acnhcdn.com/latest/NpcIcon/rhn00.png")</f>
        <v>#NAME?</v>
      </c>
      <c r="C358" s="10" t="e">
        <f ca="1">IMAGE("https://acnhcdn.com/drivesync/render/houses/rhn00_334_Tank.png")</f>
        <v>#NAME?</v>
      </c>
      <c r="D358" s="3" t="s">
        <v>395</v>
      </c>
      <c r="E358" s="3" t="s">
        <v>15</v>
      </c>
      <c r="F358" s="3" t="s">
        <v>265</v>
      </c>
      <c r="G358" s="8" t="s">
        <v>143</v>
      </c>
      <c r="H358" s="9" t="s">
        <v>394</v>
      </c>
      <c r="I358" s="2" t="s">
        <v>393</v>
      </c>
      <c r="J358" s="8" t="s">
        <v>140</v>
      </c>
      <c r="K358" s="15" t="s">
        <v>59</v>
      </c>
      <c r="L358" s="7" t="s">
        <v>9</v>
      </c>
      <c r="M358" s="5" t="s">
        <v>107</v>
      </c>
      <c r="N358" s="5" t="s">
        <v>57</v>
      </c>
      <c r="O358" s="4" t="s">
        <v>139</v>
      </c>
      <c r="P358" s="4" t="s">
        <v>392</v>
      </c>
      <c r="Q358" s="3" t="s">
        <v>391</v>
      </c>
      <c r="R358" s="3" t="s">
        <v>390</v>
      </c>
      <c r="S358" s="2" t="s">
        <v>389</v>
      </c>
      <c r="T358" s="1" t="s">
        <v>388</v>
      </c>
    </row>
    <row r="359" spans="1:20" ht="56.25" customHeight="1" x14ac:dyDescent="0.25">
      <c r="A359" s="11" t="s">
        <v>387</v>
      </c>
      <c r="B359" s="10" t="e">
        <f ca="1">IMAGE("https://acnhcdn.com/latest/NpcIcon/squ13.png")</f>
        <v>#NAME?</v>
      </c>
      <c r="C359" s="10" t="e">
        <f ca="1">IMAGE("https://acnhcdn.com/drivesync/render/houses/squ13_364_Tasha.png")</f>
        <v>#NAME?</v>
      </c>
      <c r="D359" s="3" t="s">
        <v>386</v>
      </c>
      <c r="E359" s="3" t="s">
        <v>48</v>
      </c>
      <c r="F359" s="3" t="s">
        <v>47</v>
      </c>
      <c r="G359" s="8" t="s">
        <v>143</v>
      </c>
      <c r="H359" s="9" t="s">
        <v>385</v>
      </c>
      <c r="I359" s="2" t="s">
        <v>384</v>
      </c>
      <c r="J359" s="8" t="s">
        <v>383</v>
      </c>
      <c r="K359" s="14" t="s">
        <v>42</v>
      </c>
      <c r="L359" s="12" t="s">
        <v>26</v>
      </c>
      <c r="M359" s="5" t="s">
        <v>382</v>
      </c>
      <c r="N359" s="5" t="s">
        <v>24</v>
      </c>
      <c r="O359" s="4" t="s">
        <v>381</v>
      </c>
      <c r="P359" s="4" t="s">
        <v>380</v>
      </c>
      <c r="Q359" s="3" t="s">
        <v>379</v>
      </c>
      <c r="R359" s="3" t="s">
        <v>378</v>
      </c>
      <c r="S359" s="2" t="s">
        <v>377</v>
      </c>
      <c r="T359" s="1" t="s">
        <v>376</v>
      </c>
    </row>
    <row r="360" spans="1:20" ht="56.25" customHeight="1" x14ac:dyDescent="0.25">
      <c r="A360" s="11" t="s">
        <v>375</v>
      </c>
      <c r="B360" s="10" t="e">
        <f ca="1">IMAGE("https://acnhcdn.com/latest/NpcIcon/bea00.png")</f>
        <v>#NAME?</v>
      </c>
      <c r="C360" s="10" t="e">
        <f ca="1">IMAGE("https://acnhcdn.com/drivesync/render/houses/bea00_19_Teddy.png")</f>
        <v>#NAME?</v>
      </c>
      <c r="D360" s="3" t="s">
        <v>254</v>
      </c>
      <c r="E360" s="3" t="s">
        <v>15</v>
      </c>
      <c r="F360" s="3" t="s">
        <v>265</v>
      </c>
      <c r="G360" s="8" t="s">
        <v>143</v>
      </c>
      <c r="H360" s="9" t="s">
        <v>374</v>
      </c>
      <c r="I360" s="2" t="s">
        <v>373</v>
      </c>
      <c r="J360" s="8" t="s">
        <v>239</v>
      </c>
      <c r="K360" s="7" t="s">
        <v>9</v>
      </c>
      <c r="L360" s="7" t="s">
        <v>9</v>
      </c>
      <c r="M360" s="5" t="s">
        <v>6</v>
      </c>
      <c r="N360" s="5" t="s">
        <v>41</v>
      </c>
      <c r="O360" s="4" t="s">
        <v>372</v>
      </c>
      <c r="P360" s="4" t="s">
        <v>116</v>
      </c>
      <c r="Q360" s="3" t="s">
        <v>371</v>
      </c>
      <c r="R360" s="3" t="s">
        <v>370</v>
      </c>
      <c r="S360" s="2" t="s">
        <v>369</v>
      </c>
      <c r="T360" s="1" t="s">
        <v>368</v>
      </c>
    </row>
    <row r="361" spans="1:20" ht="56.25" customHeight="1" x14ac:dyDescent="0.25">
      <c r="A361" s="11" t="s">
        <v>367</v>
      </c>
      <c r="B361" s="10" t="e">
        <f ca="1">IMAGE("https://acnhcdn.com/latest/NpcIcon/pgn12.png")</f>
        <v>#NAME?</v>
      </c>
      <c r="C361" s="10" t="e">
        <f ca="1">IMAGE("https://acnhcdn.com/drivesync/render/houses/pgn12_297_Tex.png")</f>
        <v>#NAME?</v>
      </c>
      <c r="D361" s="3" t="s">
        <v>167</v>
      </c>
      <c r="E361" s="3" t="s">
        <v>15</v>
      </c>
      <c r="F361" s="3" t="s">
        <v>32</v>
      </c>
      <c r="G361" s="8" t="s">
        <v>31</v>
      </c>
      <c r="H361" s="9" t="s">
        <v>366</v>
      </c>
      <c r="I361" s="2" t="s">
        <v>365</v>
      </c>
      <c r="J361" s="8" t="s">
        <v>60</v>
      </c>
      <c r="K361" s="13" t="s">
        <v>27</v>
      </c>
      <c r="L361" s="14" t="s">
        <v>42</v>
      </c>
      <c r="M361" s="5" t="s">
        <v>58</v>
      </c>
      <c r="N361" s="5" t="s">
        <v>24</v>
      </c>
      <c r="O361" s="4" t="s">
        <v>163</v>
      </c>
      <c r="P361" s="4" t="s">
        <v>162</v>
      </c>
      <c r="Q361" s="3" t="s">
        <v>364</v>
      </c>
      <c r="R361" s="3" t="s">
        <v>363</v>
      </c>
      <c r="S361" s="2" t="s">
        <v>362</v>
      </c>
      <c r="T361" s="1" t="s">
        <v>361</v>
      </c>
    </row>
    <row r="362" spans="1:20" ht="56.25" customHeight="1" x14ac:dyDescent="0.25">
      <c r="A362" s="11" t="s">
        <v>360</v>
      </c>
      <c r="B362" s="10" t="e">
        <f ca="1">IMAGE("https://acnhcdn.com/latest/NpcIcon/elp10.png")</f>
        <v>#NAME?</v>
      </c>
      <c r="C362" s="10" t="e">
        <f ca="1">IMAGE("https://acnhcdn.com/drivesync/render/houses/elp10_157_Tia.png")</f>
        <v>#NAME?</v>
      </c>
      <c r="D362" s="3" t="s">
        <v>297</v>
      </c>
      <c r="E362" s="3" t="s">
        <v>48</v>
      </c>
      <c r="F362" s="3" t="s">
        <v>231</v>
      </c>
      <c r="G362" s="8" t="s">
        <v>13</v>
      </c>
      <c r="H362" s="9" t="s">
        <v>359</v>
      </c>
      <c r="I362" s="2" t="s">
        <v>358</v>
      </c>
      <c r="J362" s="8" t="s">
        <v>357</v>
      </c>
      <c r="K362" s="6" t="s">
        <v>8</v>
      </c>
      <c r="L362" s="14" t="s">
        <v>42</v>
      </c>
      <c r="M362" s="5" t="s">
        <v>58</v>
      </c>
      <c r="N362" s="5" t="s">
        <v>72</v>
      </c>
      <c r="O362" s="4" t="s">
        <v>249</v>
      </c>
      <c r="P362" s="4" t="s">
        <v>356</v>
      </c>
      <c r="Q362" s="3" t="s">
        <v>355</v>
      </c>
      <c r="R362" s="3" t="s">
        <v>354</v>
      </c>
      <c r="S362" s="2" t="s">
        <v>353</v>
      </c>
      <c r="T362" s="1" t="s">
        <v>352</v>
      </c>
    </row>
    <row r="363" spans="1:20" ht="56.25" customHeight="1" x14ac:dyDescent="0.25">
      <c r="A363" s="11" t="s">
        <v>351</v>
      </c>
      <c r="B363" s="10" t="e">
        <f ca="1">IMAGE("https://acnhcdn.com/latest/NpcIcon/rbt07.png")</f>
        <v>#NAME?</v>
      </c>
      <c r="C363" s="10" t="e">
        <f ca="1">IMAGE("https://acnhcdn.com/drivesync/render/houses/rbt07_321_Tiffany.png")</f>
        <v>#NAME?</v>
      </c>
      <c r="D363" s="3" t="s">
        <v>350</v>
      </c>
      <c r="E363" s="3" t="s">
        <v>48</v>
      </c>
      <c r="F363" s="3" t="s">
        <v>47</v>
      </c>
      <c r="G363" s="8" t="s">
        <v>46</v>
      </c>
      <c r="H363" s="9" t="s">
        <v>349</v>
      </c>
      <c r="I363" s="2" t="s">
        <v>348</v>
      </c>
      <c r="J363" s="8" t="s">
        <v>347</v>
      </c>
      <c r="K363" s="12" t="s">
        <v>26</v>
      </c>
      <c r="L363" s="13" t="s">
        <v>27</v>
      </c>
      <c r="M363" s="5" t="s">
        <v>58</v>
      </c>
      <c r="N363" s="5" t="s">
        <v>107</v>
      </c>
      <c r="O363" s="4" t="s">
        <v>346</v>
      </c>
      <c r="P363" s="4" t="s">
        <v>345</v>
      </c>
      <c r="Q363" s="3" t="s">
        <v>344</v>
      </c>
      <c r="R363" s="3" t="s">
        <v>343</v>
      </c>
      <c r="S363" s="2" t="s">
        <v>342</v>
      </c>
      <c r="T363" s="1" t="s">
        <v>341</v>
      </c>
    </row>
    <row r="364" spans="1:20" ht="56.25" customHeight="1" x14ac:dyDescent="0.25">
      <c r="A364" s="11" t="s">
        <v>340</v>
      </c>
      <c r="B364" s="10" t="e">
        <f ca="1">IMAGE("https://acnhcdn.com/latest/NpcIcon/shp10.png")</f>
        <v>#NAME?</v>
      </c>
      <c r="C364" s="10" t="e">
        <f ca="1">IMAGE("https://acnhcdn.com/drivesync/render/houses/shp10_347_Timbra.png")</f>
        <v>#NAME?</v>
      </c>
      <c r="D364" s="3" t="s">
        <v>89</v>
      </c>
      <c r="E364" s="3" t="s">
        <v>48</v>
      </c>
      <c r="F364" s="3" t="s">
        <v>47</v>
      </c>
      <c r="G364" s="8" t="s">
        <v>63</v>
      </c>
      <c r="H364" s="9" t="s">
        <v>339</v>
      </c>
      <c r="I364" s="2" t="s">
        <v>338</v>
      </c>
      <c r="J364" s="8" t="s">
        <v>337</v>
      </c>
      <c r="K364" s="14" t="s">
        <v>42</v>
      </c>
      <c r="L364" s="12" t="s">
        <v>26</v>
      </c>
      <c r="M364" s="5" t="s">
        <v>57</v>
      </c>
      <c r="N364" s="5" t="s">
        <v>336</v>
      </c>
      <c r="O364" s="4" t="s">
        <v>40</v>
      </c>
      <c r="P364" s="4" t="s">
        <v>335</v>
      </c>
      <c r="Q364" s="3" t="s">
        <v>334</v>
      </c>
      <c r="R364" s="3" t="s">
        <v>333</v>
      </c>
      <c r="S364" s="2" t="s">
        <v>332</v>
      </c>
      <c r="T364" s="1" t="s">
        <v>331</v>
      </c>
    </row>
    <row r="365" spans="1:20" ht="56.25" customHeight="1" x14ac:dyDescent="0.25">
      <c r="A365" s="11" t="s">
        <v>330</v>
      </c>
      <c r="B365" s="10" t="e">
        <f ca="1">IMAGE("https://acnhcdn.com/latest/NpcIcon/cow01.png")</f>
        <v>#NAME?</v>
      </c>
      <c r="C365" s="10" t="e">
        <f ca="1">IMAGE("https://acnhcdn.com/drivesync/render/houses/cow01_99_Tipper.png")</f>
        <v>#NAME?</v>
      </c>
      <c r="D365" s="3" t="s">
        <v>329</v>
      </c>
      <c r="E365" s="3" t="s">
        <v>48</v>
      </c>
      <c r="F365" s="3" t="s">
        <v>47</v>
      </c>
      <c r="G365" s="8" t="s">
        <v>46</v>
      </c>
      <c r="H365" s="9" t="s">
        <v>328</v>
      </c>
      <c r="I365" s="2" t="s">
        <v>327</v>
      </c>
      <c r="J365" s="8" t="s">
        <v>43</v>
      </c>
      <c r="K365" s="12" t="s">
        <v>26</v>
      </c>
      <c r="L365" s="6" t="s">
        <v>8</v>
      </c>
      <c r="M365" s="5" t="s">
        <v>174</v>
      </c>
      <c r="N365" s="5" t="s">
        <v>85</v>
      </c>
      <c r="O365" s="4" t="s">
        <v>326</v>
      </c>
      <c r="P365" s="4" t="s">
        <v>325</v>
      </c>
      <c r="Q365" s="3" t="s">
        <v>324</v>
      </c>
      <c r="R365" s="3" t="s">
        <v>323</v>
      </c>
      <c r="S365" s="2" t="s">
        <v>322</v>
      </c>
      <c r="T365" s="1" t="s">
        <v>321</v>
      </c>
    </row>
    <row r="366" spans="1:20" ht="56.25" customHeight="1" x14ac:dyDescent="0.25">
      <c r="A366" s="11" t="s">
        <v>320</v>
      </c>
      <c r="B366" s="10" t="e">
        <f ca="1">IMAGE("https://acnhcdn.com/latest/NpcIcon/cat15.png")</f>
        <v>#NAME?</v>
      </c>
      <c r="C366" s="10" t="e">
        <f ca="1">IMAGE("https://acnhcdn.com/drivesync/render/houses/cat15_66_Tom.png")</f>
        <v>#NAME?</v>
      </c>
      <c r="D366" s="3" t="s">
        <v>319</v>
      </c>
      <c r="E366" s="3" t="s">
        <v>15</v>
      </c>
      <c r="F366" s="3" t="s">
        <v>64</v>
      </c>
      <c r="G366" s="8" t="s">
        <v>63</v>
      </c>
      <c r="H366" s="9" t="s">
        <v>318</v>
      </c>
      <c r="I366" s="2" t="s">
        <v>317</v>
      </c>
      <c r="J366" s="8" t="s">
        <v>316</v>
      </c>
      <c r="K366" s="13" t="s">
        <v>27</v>
      </c>
      <c r="L366" s="7" t="s">
        <v>9</v>
      </c>
      <c r="M366" s="5" t="s">
        <v>58</v>
      </c>
      <c r="N366" s="5" t="s">
        <v>24</v>
      </c>
      <c r="O366" s="4" t="s">
        <v>315</v>
      </c>
      <c r="P366" s="4" t="s">
        <v>314</v>
      </c>
      <c r="Q366" s="3" t="s">
        <v>313</v>
      </c>
      <c r="R366" s="3" t="s">
        <v>312</v>
      </c>
      <c r="S366" s="2" t="s">
        <v>311</v>
      </c>
      <c r="T366" s="1" t="s">
        <v>310</v>
      </c>
    </row>
    <row r="367" spans="1:20" ht="56.25" customHeight="1" x14ac:dyDescent="0.25">
      <c r="A367" s="11" t="s">
        <v>309</v>
      </c>
      <c r="B367" s="10" t="e">
        <f ca="1">IMAGE("https://acnhcdn.com/latest/NpcIcon/pig01.png")</f>
        <v>#NAME?</v>
      </c>
      <c r="C367" s="10" t="e">
        <f ca="1">IMAGE("https://acnhcdn.com/drivesync/render/houses/pig01_10_Truffles.png")</f>
        <v>#NAME?</v>
      </c>
      <c r="D367" s="3" t="s">
        <v>308</v>
      </c>
      <c r="E367" s="3" t="s">
        <v>48</v>
      </c>
      <c r="F367" s="3" t="s">
        <v>76</v>
      </c>
      <c r="G367" s="8" t="s">
        <v>46</v>
      </c>
      <c r="H367" s="9" t="s">
        <v>307</v>
      </c>
      <c r="I367" s="2" t="s">
        <v>306</v>
      </c>
      <c r="J367" s="8" t="s">
        <v>305</v>
      </c>
      <c r="K367" s="6" t="s">
        <v>8</v>
      </c>
      <c r="L367" s="12" t="s">
        <v>26</v>
      </c>
      <c r="M367" s="5" t="s">
        <v>57</v>
      </c>
      <c r="N367" s="5" t="s">
        <v>107</v>
      </c>
      <c r="O367" s="4" t="s">
        <v>304</v>
      </c>
      <c r="P367" s="4" t="s">
        <v>303</v>
      </c>
      <c r="Q367" s="3" t="s">
        <v>302</v>
      </c>
      <c r="R367" s="3" t="s">
        <v>301</v>
      </c>
      <c r="S367" s="2" t="s">
        <v>300</v>
      </c>
      <c r="T367" s="1" t="s">
        <v>299</v>
      </c>
    </row>
    <row r="368" spans="1:20" ht="56.25" customHeight="1" x14ac:dyDescent="0.25">
      <c r="A368" s="11" t="s">
        <v>298</v>
      </c>
      <c r="B368" s="10" t="e">
        <f ca="1">IMAGE("https://acnhcdn.com/latest/NpcIcon/elp09.png")</f>
        <v>#NAME?</v>
      </c>
      <c r="C368" s="10" t="e">
        <f ca="1">IMAGE("https://acnhcdn.com/drivesync/render/houses/elp09_156_Tucker.png")</f>
        <v>#NAME?</v>
      </c>
      <c r="D368" s="3" t="s">
        <v>297</v>
      </c>
      <c r="E368" s="3" t="s">
        <v>15</v>
      </c>
      <c r="F368" s="3" t="s">
        <v>14</v>
      </c>
      <c r="G368" s="8" t="s">
        <v>13</v>
      </c>
      <c r="H368" s="9" t="s">
        <v>296</v>
      </c>
      <c r="I368" s="2" t="s">
        <v>295</v>
      </c>
      <c r="J368" s="8" t="s">
        <v>294</v>
      </c>
      <c r="K368" s="15" t="s">
        <v>59</v>
      </c>
      <c r="L368" s="7" t="s">
        <v>9</v>
      </c>
      <c r="M368" s="5" t="s">
        <v>6</v>
      </c>
      <c r="N368" s="5" t="s">
        <v>41</v>
      </c>
      <c r="O368" s="4" t="s">
        <v>293</v>
      </c>
      <c r="P368" s="4" t="s">
        <v>292</v>
      </c>
      <c r="Q368" s="3" t="s">
        <v>291</v>
      </c>
      <c r="R368" s="3" t="s">
        <v>290</v>
      </c>
      <c r="S368" s="2" t="s">
        <v>289</v>
      </c>
      <c r="T368" s="1" t="s">
        <v>288</v>
      </c>
    </row>
    <row r="369" spans="1:20" ht="56.25" customHeight="1" x14ac:dyDescent="0.25">
      <c r="A369" s="11" t="s">
        <v>287</v>
      </c>
      <c r="B369" s="10" t="e">
        <f ca="1">IMAGE("https://acnhcdn.com/latest/NpcIcon/bea07.png")</f>
        <v>#NAME?</v>
      </c>
      <c r="C369" s="10" t="e">
        <f ca="1">IMAGE("https://acnhcdn.com/drivesync/render/houses/bea07_24_Tutu.png")</f>
        <v>#NAME?</v>
      </c>
      <c r="D369" s="3" t="s">
        <v>254</v>
      </c>
      <c r="E369" s="3" t="s">
        <v>48</v>
      </c>
      <c r="F369" s="3" t="s">
        <v>76</v>
      </c>
      <c r="G369" s="8" t="s">
        <v>46</v>
      </c>
      <c r="H369" s="9" t="s">
        <v>286</v>
      </c>
      <c r="I369" s="2" t="s">
        <v>285</v>
      </c>
      <c r="J369" s="8" t="s">
        <v>274</v>
      </c>
      <c r="K369" s="6" t="s">
        <v>8</v>
      </c>
      <c r="L369" s="7" t="s">
        <v>9</v>
      </c>
      <c r="M369" s="5" t="s">
        <v>85</v>
      </c>
      <c r="N369" s="5" t="s">
        <v>107</v>
      </c>
      <c r="O369" s="4" t="s">
        <v>284</v>
      </c>
      <c r="P369" s="4" t="s">
        <v>283</v>
      </c>
      <c r="Q369" s="3" t="s">
        <v>282</v>
      </c>
      <c r="R369" s="3" t="s">
        <v>281</v>
      </c>
      <c r="S369" s="2" t="s">
        <v>280</v>
      </c>
      <c r="T369" s="1" t="s">
        <v>279</v>
      </c>
    </row>
    <row r="370" spans="1:20" ht="56.25" customHeight="1" x14ac:dyDescent="0.25">
      <c r="A370" s="11" t="s">
        <v>278</v>
      </c>
      <c r="B370" s="10" t="e">
        <f ca="1">IMAGE("https://acnhcdn.com/latest/NpcIcon/brd03.png")</f>
        <v>#NAME?</v>
      </c>
      <c r="C370" s="10" t="e">
        <f ca="1">IMAGE("https://acnhcdn.com/drivesync/render/houses/brd03_36_Twiggy.png")</f>
        <v>#NAME?</v>
      </c>
      <c r="D370" s="3" t="s">
        <v>277</v>
      </c>
      <c r="E370" s="3" t="s">
        <v>48</v>
      </c>
      <c r="F370" s="3" t="s">
        <v>76</v>
      </c>
      <c r="G370" s="8" t="s">
        <v>46</v>
      </c>
      <c r="H370" s="9" t="s">
        <v>276</v>
      </c>
      <c r="I370" s="2" t="s">
        <v>275</v>
      </c>
      <c r="J370" s="8" t="s">
        <v>274</v>
      </c>
      <c r="K370" s="7" t="s">
        <v>9</v>
      </c>
      <c r="L370" s="6" t="s">
        <v>8</v>
      </c>
      <c r="M370" s="5" t="s">
        <v>85</v>
      </c>
      <c r="N370" s="5" t="s">
        <v>7</v>
      </c>
      <c r="O370" s="4" t="s">
        <v>273</v>
      </c>
      <c r="P370" s="4" t="s">
        <v>272</v>
      </c>
      <c r="Q370" s="3" t="s">
        <v>271</v>
      </c>
      <c r="R370" s="3" t="s">
        <v>270</v>
      </c>
      <c r="S370" s="2" t="s">
        <v>269</v>
      </c>
      <c r="T370" s="1" t="s">
        <v>268</v>
      </c>
    </row>
    <row r="371" spans="1:20" ht="56.25" customHeight="1" x14ac:dyDescent="0.25">
      <c r="A371" s="11" t="s">
        <v>267</v>
      </c>
      <c r="B371" s="10" t="e">
        <f ca="1">IMAGE("https://acnhcdn.com/latest/NpcIcon/tig02.png")</f>
        <v>#NAME?</v>
      </c>
      <c r="C371" s="10" t="e">
        <f ca="1">IMAGE("https://acnhcdn.com/drivesync/render/houses/tig02_372_Tybalt.png")</f>
        <v>#NAME?</v>
      </c>
      <c r="D371" s="3" t="s">
        <v>266</v>
      </c>
      <c r="E371" s="3" t="s">
        <v>15</v>
      </c>
      <c r="F371" s="3" t="s">
        <v>265</v>
      </c>
      <c r="G371" s="8" t="s">
        <v>155</v>
      </c>
      <c r="H371" s="9" t="s">
        <v>264</v>
      </c>
      <c r="I371" s="2" t="s">
        <v>263</v>
      </c>
      <c r="J371" s="8" t="s">
        <v>262</v>
      </c>
      <c r="K371" s="15" t="s">
        <v>59</v>
      </c>
      <c r="L371" s="7" t="s">
        <v>9</v>
      </c>
      <c r="M371" s="5" t="s">
        <v>7</v>
      </c>
      <c r="N371" s="5" t="s">
        <v>25</v>
      </c>
      <c r="O371" s="4" t="s">
        <v>261</v>
      </c>
      <c r="P371" s="4" t="s">
        <v>260</v>
      </c>
      <c r="Q371" s="3" t="s">
        <v>259</v>
      </c>
      <c r="R371" s="3" t="s">
        <v>258</v>
      </c>
      <c r="S371" s="2" t="s">
        <v>257</v>
      </c>
      <c r="T371" s="1" t="s">
        <v>256</v>
      </c>
    </row>
    <row r="372" spans="1:20" ht="56.25" customHeight="1" x14ac:dyDescent="0.25">
      <c r="A372" s="11" t="s">
        <v>255</v>
      </c>
      <c r="B372" s="10" t="e">
        <f ca="1">IMAGE("https://acnhcdn.com/latest/NpcIcon/bea08.png")</f>
        <v>#NAME?</v>
      </c>
      <c r="C372" s="10" t="e">
        <f ca="1">IMAGE("https://acnhcdn.com/drivesync/render/houses/bea08_25_Ursala.png")</f>
        <v>#NAME?</v>
      </c>
      <c r="D372" s="3" t="s">
        <v>254</v>
      </c>
      <c r="E372" s="3" t="s">
        <v>48</v>
      </c>
      <c r="F372" s="3" t="s">
        <v>253</v>
      </c>
      <c r="G372" s="8" t="s">
        <v>31</v>
      </c>
      <c r="H372" s="9" t="s">
        <v>252</v>
      </c>
      <c r="I372" s="2" t="s">
        <v>251</v>
      </c>
      <c r="J372" s="8" t="s">
        <v>250</v>
      </c>
      <c r="K372" s="7" t="s">
        <v>9</v>
      </c>
      <c r="L372" s="6" t="s">
        <v>8</v>
      </c>
      <c r="M372" s="5" t="s">
        <v>107</v>
      </c>
      <c r="N372" s="5" t="s">
        <v>41</v>
      </c>
      <c r="O372" s="4" t="s">
        <v>249</v>
      </c>
      <c r="P372" s="4" t="s">
        <v>248</v>
      </c>
      <c r="Q372" s="3" t="s">
        <v>247</v>
      </c>
      <c r="R372" s="3" t="s">
        <v>246</v>
      </c>
      <c r="S372" s="2" t="s">
        <v>245</v>
      </c>
      <c r="T372" s="1" t="s">
        <v>244</v>
      </c>
    </row>
    <row r="373" spans="1:20" ht="56.25" customHeight="1" x14ac:dyDescent="0.25">
      <c r="A373" s="11" t="s">
        <v>243</v>
      </c>
      <c r="B373" s="10" t="e">
        <f ca="1">IMAGE("https://acnhcdn.com/latest/NpcIcon/goa06.png")</f>
        <v>#NAME?</v>
      </c>
      <c r="C373" s="10" t="e">
        <f ca="1">IMAGE("https://acnhcdn.com/drivesync/render/houses/goa06_180_Velma.png")</f>
        <v>#NAME?</v>
      </c>
      <c r="D373" s="3" t="s">
        <v>242</v>
      </c>
      <c r="E373" s="3" t="s">
        <v>48</v>
      </c>
      <c r="F373" s="3" t="s">
        <v>47</v>
      </c>
      <c r="G373" s="8" t="s">
        <v>63</v>
      </c>
      <c r="H373" s="9" t="s">
        <v>241</v>
      </c>
      <c r="I373" s="2" t="s">
        <v>240</v>
      </c>
      <c r="J373" s="8" t="s">
        <v>239</v>
      </c>
      <c r="K373" s="14" t="s">
        <v>42</v>
      </c>
      <c r="L373" s="12" t="s">
        <v>26</v>
      </c>
      <c r="M373" s="5" t="s">
        <v>97</v>
      </c>
      <c r="N373" s="5" t="s">
        <v>25</v>
      </c>
      <c r="O373" s="4" t="s">
        <v>238</v>
      </c>
      <c r="P373" s="4" t="s">
        <v>237</v>
      </c>
      <c r="Q373" s="3" t="s">
        <v>236</v>
      </c>
      <c r="R373" s="3" t="s">
        <v>235</v>
      </c>
      <c r="S373" s="2" t="s">
        <v>234</v>
      </c>
      <c r="T373" s="1" t="s">
        <v>233</v>
      </c>
    </row>
    <row r="374" spans="1:20" ht="56.25" customHeight="1" x14ac:dyDescent="0.25">
      <c r="A374" s="11" t="s">
        <v>232</v>
      </c>
      <c r="B374" s="10" t="e">
        <f ca="1">IMAGE("https://acnhcdn.com/latest/NpcIcon/shp00.png")</f>
        <v>#NAME?</v>
      </c>
      <c r="C374" s="10" t="e">
        <f ca="1">IMAGE("https://acnhcdn.com/drivesync/render/houses/shp00_340_Vesta.png")</f>
        <v>#NAME?</v>
      </c>
      <c r="D374" s="3" t="s">
        <v>89</v>
      </c>
      <c r="E374" s="3" t="s">
        <v>48</v>
      </c>
      <c r="F374" s="3" t="s">
        <v>231</v>
      </c>
      <c r="G374" s="8" t="s">
        <v>46</v>
      </c>
      <c r="H374" s="9" t="s">
        <v>230</v>
      </c>
      <c r="I374" s="2" t="s">
        <v>229</v>
      </c>
      <c r="J374" s="8" t="s">
        <v>228</v>
      </c>
      <c r="K374" s="7" t="s">
        <v>9</v>
      </c>
      <c r="L374" s="6" t="s">
        <v>8</v>
      </c>
      <c r="M374" s="5" t="s">
        <v>41</v>
      </c>
      <c r="N374" s="5" t="s">
        <v>107</v>
      </c>
      <c r="O374" s="4" t="s">
        <v>227</v>
      </c>
      <c r="P374" s="4" t="s">
        <v>226</v>
      </c>
      <c r="Q374" s="3" t="s">
        <v>225</v>
      </c>
      <c r="R374" s="3" t="s">
        <v>224</v>
      </c>
      <c r="S374" s="2" t="s">
        <v>223</v>
      </c>
      <c r="T374" s="1" t="s">
        <v>222</v>
      </c>
    </row>
    <row r="375" spans="1:20" ht="56.25" customHeight="1" x14ac:dyDescent="0.25">
      <c r="A375" s="11" t="s">
        <v>221</v>
      </c>
      <c r="B375" s="10" t="e">
        <f ca="1">IMAGE("https://acnhcdn.com/latest/NpcIcon/bul08.png")</f>
        <v>#NAME?</v>
      </c>
      <c r="C375" s="10" t="e">
        <f ca="1">IMAGE("https://acnhcdn.com/drivesync/render/houses/bul08_51_Vic.png")</f>
        <v>#NAME?</v>
      </c>
      <c r="D375" s="3" t="s">
        <v>220</v>
      </c>
      <c r="E375" s="3" t="s">
        <v>15</v>
      </c>
      <c r="F375" s="3" t="s">
        <v>64</v>
      </c>
      <c r="G375" s="8" t="s">
        <v>143</v>
      </c>
      <c r="H375" s="9" t="s">
        <v>219</v>
      </c>
      <c r="I375" s="2" t="s">
        <v>218</v>
      </c>
      <c r="J375" s="8" t="s">
        <v>217</v>
      </c>
      <c r="K375" s="13" t="s">
        <v>27</v>
      </c>
      <c r="L375" s="15" t="s">
        <v>59</v>
      </c>
      <c r="M375" s="5" t="s">
        <v>97</v>
      </c>
      <c r="N375" s="5" t="s">
        <v>7</v>
      </c>
      <c r="O375" s="4" t="s">
        <v>216</v>
      </c>
      <c r="P375" s="4" t="s">
        <v>215</v>
      </c>
      <c r="Q375" s="3" t="s">
        <v>214</v>
      </c>
      <c r="R375" s="3" t="s">
        <v>213</v>
      </c>
      <c r="S375" s="2" t="s">
        <v>212</v>
      </c>
      <c r="T375" s="1" t="s">
        <v>211</v>
      </c>
    </row>
    <row r="376" spans="1:20" ht="56.25" customHeight="1" x14ac:dyDescent="0.25">
      <c r="A376" s="11" t="s">
        <v>210</v>
      </c>
      <c r="B376" s="10" t="e">
        <f ca="1">IMAGE("https://acnhcdn.com/latest/NpcIcon/hrs01.png")</f>
        <v>#NAME?</v>
      </c>
      <c r="C376" s="10" t="e">
        <f ca="1">IMAGE("https://acnhcdn.com/drivesync/render/houses/hrs01_207_Victoria.png")</f>
        <v>#NAME?</v>
      </c>
      <c r="D376" s="3" t="s">
        <v>77</v>
      </c>
      <c r="E376" s="3" t="s">
        <v>48</v>
      </c>
      <c r="F376" s="3" t="s">
        <v>76</v>
      </c>
      <c r="G376" s="8" t="s">
        <v>143</v>
      </c>
      <c r="H376" s="9" t="s">
        <v>209</v>
      </c>
      <c r="I376" s="2" t="s">
        <v>208</v>
      </c>
      <c r="J376" s="8" t="s">
        <v>207</v>
      </c>
      <c r="K376" s="15" t="s">
        <v>59</v>
      </c>
      <c r="L376" s="7" t="s">
        <v>9</v>
      </c>
      <c r="M376" s="5" t="s">
        <v>6</v>
      </c>
      <c r="N376" s="5" t="s">
        <v>41</v>
      </c>
      <c r="O376" s="4" t="s">
        <v>206</v>
      </c>
      <c r="P376" s="4" t="s">
        <v>205</v>
      </c>
      <c r="Q376" s="3" t="s">
        <v>204</v>
      </c>
      <c r="R376" s="3" t="s">
        <v>203</v>
      </c>
      <c r="S376" s="2" t="s">
        <v>202</v>
      </c>
      <c r="T376" s="1" t="s">
        <v>201</v>
      </c>
    </row>
    <row r="377" spans="1:20" ht="56.25" customHeight="1" x14ac:dyDescent="0.25">
      <c r="A377" s="11" t="s">
        <v>200</v>
      </c>
      <c r="B377" s="10" t="e">
        <f ca="1">IMAGE("https://acnhcdn.com/latest/NpcIcon/gor07.png")</f>
        <v>#NAME?</v>
      </c>
      <c r="C377" s="10" t="e">
        <f ca="1">IMAGE("https://acnhcdn.com/drivesync/render/houses/gor07_189_Violet.png")</f>
        <v>#NAME?</v>
      </c>
      <c r="D377" s="3" t="s">
        <v>199</v>
      </c>
      <c r="E377" s="3" t="s">
        <v>48</v>
      </c>
      <c r="F377" s="3" t="s">
        <v>47</v>
      </c>
      <c r="G377" s="8" t="s">
        <v>143</v>
      </c>
      <c r="H377" s="9" t="s">
        <v>198</v>
      </c>
      <c r="I377" s="2" t="s">
        <v>197</v>
      </c>
      <c r="J377" s="8" t="s">
        <v>196</v>
      </c>
      <c r="K377" s="12" t="s">
        <v>26</v>
      </c>
      <c r="L377" s="13" t="s">
        <v>27</v>
      </c>
      <c r="M377" s="5" t="s">
        <v>25</v>
      </c>
      <c r="N377" s="5" t="s">
        <v>85</v>
      </c>
      <c r="O377" s="4" t="s">
        <v>195</v>
      </c>
      <c r="P377" s="4" t="s">
        <v>194</v>
      </c>
      <c r="Q377" s="3" t="s">
        <v>193</v>
      </c>
      <c r="R377" s="3" t="s">
        <v>192</v>
      </c>
      <c r="S377" s="2" t="s">
        <v>191</v>
      </c>
      <c r="T377" s="1" t="s">
        <v>190</v>
      </c>
    </row>
    <row r="378" spans="1:20" ht="56.25" customHeight="1" x14ac:dyDescent="0.25">
      <c r="A378" s="11" t="s">
        <v>189</v>
      </c>
      <c r="B378" s="10" t="e">
        <f ca="1">IMAGE("https://acnhcdn.com/latest/NpcIcon/wol08.png")</f>
        <v>#NAME?</v>
      </c>
      <c r="C378" s="10" t="e">
        <f ca="1">IMAGE("https://acnhcdn.com/drivesync/render/houses/wol08_384_Vivian.png")</f>
        <v>#NAME?</v>
      </c>
      <c r="D378" s="3" t="s">
        <v>65</v>
      </c>
      <c r="E378" s="3" t="s">
        <v>48</v>
      </c>
      <c r="F378" s="3" t="s">
        <v>47</v>
      </c>
      <c r="G378" s="8" t="s">
        <v>63</v>
      </c>
      <c r="H378" s="9" t="s">
        <v>188</v>
      </c>
      <c r="I378" s="2" t="s">
        <v>187</v>
      </c>
      <c r="J378" s="8" t="s">
        <v>186</v>
      </c>
      <c r="K378" s="12" t="s">
        <v>26</v>
      </c>
      <c r="L378" s="14" t="s">
        <v>42</v>
      </c>
      <c r="M378" s="5" t="s">
        <v>24</v>
      </c>
      <c r="N378" s="5" t="s">
        <v>25</v>
      </c>
      <c r="O378" s="4" t="s">
        <v>185</v>
      </c>
      <c r="P378" s="4" t="s">
        <v>184</v>
      </c>
      <c r="Q378" s="3" t="s">
        <v>183</v>
      </c>
      <c r="R378" s="3" t="s">
        <v>182</v>
      </c>
      <c r="S378" s="2" t="s">
        <v>181</v>
      </c>
      <c r="T378" s="1" t="s">
        <v>180</v>
      </c>
    </row>
    <row r="379" spans="1:20" ht="56.25" customHeight="1" x14ac:dyDescent="0.25">
      <c r="A379" s="11" t="s">
        <v>179</v>
      </c>
      <c r="B379" s="10" t="e">
        <f ca="1">IMAGE("https://acnhcdn.com/latest/NpcIcon/cbr06.png")</f>
        <v>#NAME?</v>
      </c>
      <c r="C379" s="10" t="e">
        <f ca="1">IMAGE("https://acnhcdn.com/drivesync/render/houses/cbr06_80_Vladimir.png")</f>
        <v>#NAME?</v>
      </c>
      <c r="D379" s="3" t="s">
        <v>178</v>
      </c>
      <c r="E379" s="3" t="s">
        <v>15</v>
      </c>
      <c r="F379" s="3" t="s">
        <v>64</v>
      </c>
      <c r="G379" s="8" t="s">
        <v>155</v>
      </c>
      <c r="H379" s="9" t="s">
        <v>177</v>
      </c>
      <c r="I379" s="2" t="s">
        <v>176</v>
      </c>
      <c r="J379" s="8" t="s">
        <v>175</v>
      </c>
      <c r="K379" s="7" t="s">
        <v>9</v>
      </c>
      <c r="L379" s="13" t="s">
        <v>27</v>
      </c>
      <c r="M379" s="5" t="s">
        <v>6</v>
      </c>
      <c r="N379" s="5" t="s">
        <v>174</v>
      </c>
      <c r="O379" s="4" t="s">
        <v>5</v>
      </c>
      <c r="P379" s="4" t="s">
        <v>173</v>
      </c>
      <c r="Q379" s="3" t="s">
        <v>172</v>
      </c>
      <c r="R379" s="3" t="s">
        <v>171</v>
      </c>
      <c r="S379" s="2" t="s">
        <v>170</v>
      </c>
      <c r="T379" s="1" t="s">
        <v>169</v>
      </c>
    </row>
    <row r="380" spans="1:20" ht="56.25" customHeight="1" x14ac:dyDescent="0.25">
      <c r="A380" s="11" t="s">
        <v>168</v>
      </c>
      <c r="B380" s="10" t="e">
        <f ca="1">IMAGE("https://acnhcdn.com/latest/NpcIcon/pgn09.png")</f>
        <v>#NAME?</v>
      </c>
      <c r="C380" s="10" t="e">
        <f ca="1">IMAGE("https://acnhcdn.com/drivesync/render/houses/pgn09_294_Wade.png")</f>
        <v>#NAME?</v>
      </c>
      <c r="D380" s="3" t="s">
        <v>167</v>
      </c>
      <c r="E380" s="3" t="s">
        <v>15</v>
      </c>
      <c r="F380" s="3" t="s">
        <v>14</v>
      </c>
      <c r="G380" s="8" t="s">
        <v>13</v>
      </c>
      <c r="H380" s="9" t="s">
        <v>166</v>
      </c>
      <c r="I380" s="2" t="s">
        <v>165</v>
      </c>
      <c r="J380" s="8" t="s">
        <v>164</v>
      </c>
      <c r="K380" s="7" t="s">
        <v>9</v>
      </c>
      <c r="L380" s="12" t="s">
        <v>26</v>
      </c>
      <c r="M380" s="5" t="s">
        <v>97</v>
      </c>
      <c r="N380" s="5" t="s">
        <v>7</v>
      </c>
      <c r="O380" s="4" t="s">
        <v>163</v>
      </c>
      <c r="P380" s="4" t="s">
        <v>162</v>
      </c>
      <c r="Q380" s="3" t="s">
        <v>161</v>
      </c>
      <c r="R380" s="16" t="s">
        <v>160</v>
      </c>
      <c r="S380" s="2" t="s">
        <v>159</v>
      </c>
      <c r="T380" s="1" t="s">
        <v>158</v>
      </c>
    </row>
    <row r="381" spans="1:20" ht="56.25" customHeight="1" x14ac:dyDescent="0.25">
      <c r="A381" s="11" t="s">
        <v>157</v>
      </c>
      <c r="B381" s="10" t="e">
        <f ca="1">IMAGE("https://acnhcdn.com/latest/NpcIcon/dog06.png")</f>
        <v>#NAME?</v>
      </c>
      <c r="C381" s="10" t="e">
        <f ca="1">IMAGE("https://acnhcdn.com/drivesync/render/houses/dog06_124_Walker.png")</f>
        <v>#NAME?</v>
      </c>
      <c r="D381" s="3" t="s">
        <v>156</v>
      </c>
      <c r="E381" s="3" t="s">
        <v>15</v>
      </c>
      <c r="F381" s="3" t="s">
        <v>14</v>
      </c>
      <c r="G381" s="8" t="s">
        <v>155</v>
      </c>
      <c r="H381" s="9" t="s">
        <v>154</v>
      </c>
      <c r="I381" s="2" t="s">
        <v>153</v>
      </c>
      <c r="J381" s="8" t="s">
        <v>152</v>
      </c>
      <c r="K381" s="7" t="s">
        <v>9</v>
      </c>
      <c r="L381" s="7" t="s">
        <v>9</v>
      </c>
      <c r="M381" s="5" t="s">
        <v>41</v>
      </c>
      <c r="N381" s="5" t="s">
        <v>107</v>
      </c>
      <c r="O381" s="4" t="s">
        <v>151</v>
      </c>
      <c r="P381" s="4" t="s">
        <v>150</v>
      </c>
      <c r="Q381" s="3" t="s">
        <v>149</v>
      </c>
      <c r="R381" s="3" t="s">
        <v>148</v>
      </c>
      <c r="S381" s="2" t="s">
        <v>147</v>
      </c>
      <c r="T381" s="1" t="s">
        <v>146</v>
      </c>
    </row>
    <row r="382" spans="1:20" ht="56.25" customHeight="1" x14ac:dyDescent="0.25">
      <c r="A382" s="11" t="s">
        <v>145</v>
      </c>
      <c r="B382" s="10" t="e">
        <f ca="1">IMAGE("https://acnhcdn.com/latest/NpcIcon/kgr08.png")</f>
        <v>#NAME?</v>
      </c>
      <c r="C382" s="10" t="e">
        <f ca="1">IMAGE("https://acnhcdn.com/drivesync/render/houses/kgr08_233_Walt.png")</f>
        <v>#NAME?</v>
      </c>
      <c r="D382" s="3" t="s">
        <v>144</v>
      </c>
      <c r="E382" s="3" t="s">
        <v>15</v>
      </c>
      <c r="F382" s="3" t="s">
        <v>64</v>
      </c>
      <c r="G382" s="8" t="s">
        <v>143</v>
      </c>
      <c r="H382" s="9" t="s">
        <v>142</v>
      </c>
      <c r="I382" s="2" t="s">
        <v>141</v>
      </c>
      <c r="J382" s="8" t="s">
        <v>140</v>
      </c>
      <c r="K382" s="13" t="s">
        <v>27</v>
      </c>
      <c r="L382" s="13" t="s">
        <v>27</v>
      </c>
      <c r="M382" s="5" t="s">
        <v>58</v>
      </c>
      <c r="N382" s="5" t="s">
        <v>24</v>
      </c>
      <c r="O382" s="4" t="s">
        <v>139</v>
      </c>
      <c r="P382" s="4" t="s">
        <v>138</v>
      </c>
      <c r="Q382" s="3" t="s">
        <v>137</v>
      </c>
      <c r="R382" s="3" t="s">
        <v>136</v>
      </c>
      <c r="S382" s="2" t="s">
        <v>135</v>
      </c>
      <c r="T382" s="1" t="s">
        <v>134</v>
      </c>
    </row>
    <row r="383" spans="1:20" ht="56.25" customHeight="1" x14ac:dyDescent="0.25">
      <c r="A383" s="11" t="s">
        <v>133</v>
      </c>
      <c r="B383" s="10" t="e">
        <f ca="1">IMAGE("https://acnhcdn.com/latest/NpcIcon/flg05.png")</f>
        <v>#NAME?</v>
      </c>
      <c r="C383" s="10" t="e">
        <f ca="1">IMAGE("https://acnhcdn.com/drivesync/render/houses/flg05_163_Wart%20Jr..png")</f>
        <v>#NAME?</v>
      </c>
      <c r="D383" s="3" t="s">
        <v>132</v>
      </c>
      <c r="E383" s="3" t="s">
        <v>15</v>
      </c>
      <c r="F383" s="3" t="s">
        <v>64</v>
      </c>
      <c r="G383" s="8" t="s">
        <v>63</v>
      </c>
      <c r="H383" s="9" t="s">
        <v>131</v>
      </c>
      <c r="I383" s="2" t="s">
        <v>130</v>
      </c>
      <c r="J383" s="8" t="s">
        <v>129</v>
      </c>
      <c r="K383" s="7" t="s">
        <v>9</v>
      </c>
      <c r="L383" s="7" t="s">
        <v>9</v>
      </c>
      <c r="M383" s="5" t="s">
        <v>7</v>
      </c>
      <c r="N383" s="5" t="s">
        <v>25</v>
      </c>
      <c r="O383" s="4" t="s">
        <v>128</v>
      </c>
      <c r="P383" s="4" t="s">
        <v>127</v>
      </c>
      <c r="Q383" s="3" t="s">
        <v>126</v>
      </c>
      <c r="R383" s="3" t="s">
        <v>125</v>
      </c>
      <c r="S383" s="2" t="s">
        <v>124</v>
      </c>
      <c r="T383" s="1" t="s">
        <v>123</v>
      </c>
    </row>
    <row r="384" spans="1:20" ht="56.25" customHeight="1" x14ac:dyDescent="0.25">
      <c r="A384" s="11" t="s">
        <v>122</v>
      </c>
      <c r="B384" s="10" t="e">
        <f ca="1">IMAGE("https://acnhcdn.com/latest/NpcIcon/duk11.png")</f>
        <v>#NAME?</v>
      </c>
      <c r="C384" s="10" t="e">
        <f ca="1">IMAGE("https://acnhcdn.com/drivesync/render/houses/duk11_142_Weber.png")</f>
        <v>#NAME?</v>
      </c>
      <c r="D384" s="3" t="s">
        <v>121</v>
      </c>
      <c r="E384" s="3" t="s">
        <v>15</v>
      </c>
      <c r="F384" s="3" t="s">
        <v>14</v>
      </c>
      <c r="G384" s="8" t="s">
        <v>13</v>
      </c>
      <c r="H384" s="9" t="s">
        <v>120</v>
      </c>
      <c r="I384" s="2" t="s">
        <v>119</v>
      </c>
      <c r="J384" s="8" t="s">
        <v>118</v>
      </c>
      <c r="K384" s="13" t="s">
        <v>27</v>
      </c>
      <c r="L384" s="7" t="s">
        <v>9</v>
      </c>
      <c r="M384" s="5" t="s">
        <v>7</v>
      </c>
      <c r="N384" s="5" t="s">
        <v>58</v>
      </c>
      <c r="O384" s="4" t="s">
        <v>117</v>
      </c>
      <c r="P384" s="4" t="s">
        <v>116</v>
      </c>
      <c r="Q384" s="3" t="s">
        <v>115</v>
      </c>
      <c r="R384" s="3" t="s">
        <v>114</v>
      </c>
      <c r="S384" s="2" t="s">
        <v>113</v>
      </c>
      <c r="T384" s="1" t="s">
        <v>112</v>
      </c>
    </row>
    <row r="385" spans="1:20" ht="56.25" customHeight="1" x14ac:dyDescent="0.25">
      <c r="A385" s="11" t="s">
        <v>111</v>
      </c>
      <c r="B385" s="10" t="e">
        <f ca="1">IMAGE("https://acnhcdn.com/latest/NpcIcon/shp09.png")</f>
        <v>#NAME?</v>
      </c>
      <c r="C385" s="10" t="e">
        <f ca="1">IMAGE("https://acnhcdn.com/drivesync/render/houses/shp09_346_Wendy.png")</f>
        <v>#NAME?</v>
      </c>
      <c r="D385" s="3" t="s">
        <v>89</v>
      </c>
      <c r="E385" s="3" t="s">
        <v>48</v>
      </c>
      <c r="F385" s="3" t="s">
        <v>76</v>
      </c>
      <c r="G385" s="8" t="s">
        <v>46</v>
      </c>
      <c r="H385" s="9" t="s">
        <v>110</v>
      </c>
      <c r="I385" s="2" t="s">
        <v>109</v>
      </c>
      <c r="J385" s="8" t="s">
        <v>108</v>
      </c>
      <c r="K385" s="13" t="s">
        <v>27</v>
      </c>
      <c r="L385" s="12" t="s">
        <v>26</v>
      </c>
      <c r="M385" s="5" t="s">
        <v>107</v>
      </c>
      <c r="N385" s="5" t="s">
        <v>57</v>
      </c>
      <c r="O385" s="4" t="s">
        <v>106</v>
      </c>
      <c r="P385" s="4" t="s">
        <v>105</v>
      </c>
      <c r="Q385" s="3" t="s">
        <v>104</v>
      </c>
      <c r="R385" s="3" t="s">
        <v>103</v>
      </c>
      <c r="S385" s="2" t="s">
        <v>102</v>
      </c>
      <c r="T385" s="1" t="s">
        <v>101</v>
      </c>
    </row>
    <row r="386" spans="1:20" ht="56.25" customHeight="1" x14ac:dyDescent="0.25">
      <c r="A386" s="11" t="s">
        <v>100</v>
      </c>
      <c r="B386" s="10" t="e">
        <f ca="1">IMAGE("https://acnhcdn.com/latest/NpcIcon/wol03.png")</f>
        <v>#NAME?</v>
      </c>
      <c r="C386" s="10" t="e">
        <f ca="1">IMAGE("https://acnhcdn.com/drivesync/render/houses/wol03_380_Whitney.png")</f>
        <v>#NAME?</v>
      </c>
      <c r="D386" s="3" t="s">
        <v>65</v>
      </c>
      <c r="E386" s="3" t="s">
        <v>48</v>
      </c>
      <c r="F386" s="3" t="s">
        <v>47</v>
      </c>
      <c r="G386" s="8" t="s">
        <v>46</v>
      </c>
      <c r="H386" s="9" t="s">
        <v>99</v>
      </c>
      <c r="I386" s="2" t="s">
        <v>98</v>
      </c>
      <c r="J386" s="8" t="s">
        <v>86</v>
      </c>
      <c r="K386" s="14" t="s">
        <v>42</v>
      </c>
      <c r="L386" s="13" t="s">
        <v>27</v>
      </c>
      <c r="M386" s="5" t="s">
        <v>7</v>
      </c>
      <c r="N386" s="5" t="s">
        <v>97</v>
      </c>
      <c r="O386" s="4" t="s">
        <v>96</v>
      </c>
      <c r="P386" s="4" t="s">
        <v>95</v>
      </c>
      <c r="Q386" s="3" t="s">
        <v>94</v>
      </c>
      <c r="R386" s="3" t="s">
        <v>93</v>
      </c>
      <c r="S386" s="2" t="s">
        <v>92</v>
      </c>
      <c r="T386" s="1" t="s">
        <v>91</v>
      </c>
    </row>
    <row r="387" spans="1:20" ht="56.25" customHeight="1" x14ac:dyDescent="0.25">
      <c r="A387" s="11" t="s">
        <v>90</v>
      </c>
      <c r="B387" s="10" t="e">
        <f ca="1">IMAGE("https://acnhcdn.com/latest/NpcIcon/shp07.png")</f>
        <v>#NAME?</v>
      </c>
      <c r="C387" s="10" t="e">
        <f ca="1">IMAGE("https://acnhcdn.com/drivesync/render/houses/shp07_344_Willow.png")</f>
        <v>#NAME?</v>
      </c>
      <c r="D387" s="3" t="s">
        <v>89</v>
      </c>
      <c r="E387" s="3" t="s">
        <v>48</v>
      </c>
      <c r="F387" s="3" t="s">
        <v>47</v>
      </c>
      <c r="G387" s="8" t="s">
        <v>46</v>
      </c>
      <c r="H387" s="9" t="s">
        <v>88</v>
      </c>
      <c r="I387" s="2" t="s">
        <v>87</v>
      </c>
      <c r="J387" s="8" t="s">
        <v>86</v>
      </c>
      <c r="K387" s="6" t="s">
        <v>8</v>
      </c>
      <c r="L387" s="12" t="s">
        <v>26</v>
      </c>
      <c r="M387" s="5" t="s">
        <v>72</v>
      </c>
      <c r="N387" s="5" t="s">
        <v>85</v>
      </c>
      <c r="O387" s="4" t="s">
        <v>84</v>
      </c>
      <c r="P387" s="4" t="s">
        <v>83</v>
      </c>
      <c r="Q387" s="3" t="s">
        <v>82</v>
      </c>
      <c r="R387" s="3" t="s">
        <v>81</v>
      </c>
      <c r="S387" s="2" t="s">
        <v>80</v>
      </c>
      <c r="T387" s="1" t="s">
        <v>79</v>
      </c>
    </row>
    <row r="388" spans="1:20" ht="56.25" customHeight="1" x14ac:dyDescent="0.25">
      <c r="A388" s="11" t="s">
        <v>78</v>
      </c>
      <c r="B388" s="10" t="e">
        <f ca="1">IMAGE("https://acnhcdn.com/latest/NpcIcon/hrs05.png")</f>
        <v>#NAME?</v>
      </c>
      <c r="C388" s="10" t="e">
        <f ca="1">IMAGE("https://acnhcdn.com/drivesync/render/houses/hrs05_211_Winnie.png")</f>
        <v>#NAME?</v>
      </c>
      <c r="D388" s="3" t="s">
        <v>77</v>
      </c>
      <c r="E388" s="3" t="s">
        <v>48</v>
      </c>
      <c r="F388" s="3" t="s">
        <v>76</v>
      </c>
      <c r="G388" s="8" t="s">
        <v>46</v>
      </c>
      <c r="H388" s="9" t="s">
        <v>75</v>
      </c>
      <c r="I388" s="2" t="s">
        <v>74</v>
      </c>
      <c r="J388" s="8" t="s">
        <v>73</v>
      </c>
      <c r="K388" s="13" t="s">
        <v>27</v>
      </c>
      <c r="L388" s="7" t="s">
        <v>9</v>
      </c>
      <c r="M388" s="5" t="s">
        <v>72</v>
      </c>
      <c r="N388" s="5" t="s">
        <v>24</v>
      </c>
      <c r="O388" s="4" t="s">
        <v>71</v>
      </c>
      <c r="P388" s="4" t="s">
        <v>4</v>
      </c>
      <c r="Q388" s="3" t="s">
        <v>70</v>
      </c>
      <c r="R388" s="3" t="s">
        <v>69</v>
      </c>
      <c r="S388" s="2" t="s">
        <v>68</v>
      </c>
      <c r="T388" s="1" t="s">
        <v>67</v>
      </c>
    </row>
    <row r="389" spans="1:20" ht="56.25" customHeight="1" x14ac:dyDescent="0.25">
      <c r="A389" s="11" t="s">
        <v>66</v>
      </c>
      <c r="B389" s="10" t="e">
        <f ca="1">IMAGE("https://acnhcdn.com/latest/NpcIcon/wol02.png")</f>
        <v>#NAME?</v>
      </c>
      <c r="C389" s="10" t="e">
        <f ca="1">IMAGE("https://acnhcdn.com/drivesync/render/houses/wol02_379_Wolfgang.png")</f>
        <v>#NAME?</v>
      </c>
      <c r="D389" s="3" t="s">
        <v>65</v>
      </c>
      <c r="E389" s="3" t="s">
        <v>15</v>
      </c>
      <c r="F389" s="3" t="s">
        <v>64</v>
      </c>
      <c r="G389" s="8" t="s">
        <v>63</v>
      </c>
      <c r="H389" s="9" t="s">
        <v>62</v>
      </c>
      <c r="I389" s="2" t="s">
        <v>61</v>
      </c>
      <c r="J389" s="8" t="s">
        <v>60</v>
      </c>
      <c r="K389" s="13" t="s">
        <v>27</v>
      </c>
      <c r="L389" s="15" t="s">
        <v>59</v>
      </c>
      <c r="M389" s="5" t="s">
        <v>58</v>
      </c>
      <c r="N389" s="5" t="s">
        <v>57</v>
      </c>
      <c r="O389" s="4" t="s">
        <v>56</v>
      </c>
      <c r="P389" s="4" t="s">
        <v>55</v>
      </c>
      <c r="Q389" s="3" t="s">
        <v>54</v>
      </c>
      <c r="R389" s="3" t="s">
        <v>53</v>
      </c>
      <c r="S389" s="2" t="s">
        <v>52</v>
      </c>
      <c r="T389" s="1" t="s">
        <v>51</v>
      </c>
    </row>
    <row r="390" spans="1:20" ht="56.25" customHeight="1" x14ac:dyDescent="0.25">
      <c r="A390" s="11" t="s">
        <v>50</v>
      </c>
      <c r="B390" s="10" t="e">
        <f ca="1">IMAGE("https://acnhcdn.com/latest/NpcIcon/kal00.png")</f>
        <v>#NAME?</v>
      </c>
      <c r="C390" s="10" t="e">
        <f ca="1">IMAGE("https://acnhcdn.com/drivesync/render/houses/kal00_220_Yuka.png")</f>
        <v>#NAME?</v>
      </c>
      <c r="D390" s="3" t="s">
        <v>49</v>
      </c>
      <c r="E390" s="3" t="s">
        <v>48</v>
      </c>
      <c r="F390" s="3" t="s">
        <v>47</v>
      </c>
      <c r="G390" s="8" t="s">
        <v>46</v>
      </c>
      <c r="H390" s="9" t="s">
        <v>45</v>
      </c>
      <c r="I390" s="2" t="s">
        <v>44</v>
      </c>
      <c r="J390" s="8" t="s">
        <v>43</v>
      </c>
      <c r="K390" s="13" t="s">
        <v>27</v>
      </c>
      <c r="L390" s="14" t="s">
        <v>42</v>
      </c>
      <c r="M390" s="5" t="s">
        <v>41</v>
      </c>
      <c r="N390" s="5" t="s">
        <v>6</v>
      </c>
      <c r="O390" s="4" t="s">
        <v>40</v>
      </c>
      <c r="P390" s="4" t="s">
        <v>39</v>
      </c>
      <c r="Q390" s="3" t="s">
        <v>38</v>
      </c>
      <c r="R390" s="3" t="s">
        <v>37</v>
      </c>
      <c r="S390" s="2" t="s">
        <v>36</v>
      </c>
      <c r="T390" s="1" t="s">
        <v>35</v>
      </c>
    </row>
    <row r="391" spans="1:20" ht="56.25" customHeight="1" x14ac:dyDescent="0.25">
      <c r="A391" s="11" t="s">
        <v>34</v>
      </c>
      <c r="B391" s="10" t="e">
        <f ca="1">IMAGE("https://acnhcdn.com/latest/NpcIcon/der02.png")</f>
        <v>#NAME?</v>
      </c>
      <c r="C391" s="10" t="e">
        <f ca="1">IMAGE("https://acnhcdn.com/drivesync/render/houses/der02_0_Zell.png")</f>
        <v>#NAME?</v>
      </c>
      <c r="D391" s="3" t="s">
        <v>33</v>
      </c>
      <c r="E391" s="3" t="s">
        <v>15</v>
      </c>
      <c r="F391" s="3" t="s">
        <v>32</v>
      </c>
      <c r="G391" s="8" t="s">
        <v>31</v>
      </c>
      <c r="H391" s="9" t="s">
        <v>30</v>
      </c>
      <c r="I391" s="2" t="s">
        <v>29</v>
      </c>
      <c r="J391" s="8" t="s">
        <v>28</v>
      </c>
      <c r="K391" s="13" t="s">
        <v>27</v>
      </c>
      <c r="L391" s="12" t="s">
        <v>26</v>
      </c>
      <c r="M391" s="5" t="s">
        <v>25</v>
      </c>
      <c r="N391" s="5" t="s">
        <v>24</v>
      </c>
      <c r="O391" s="4" t="s">
        <v>23</v>
      </c>
      <c r="P391" s="4" t="s">
        <v>22</v>
      </c>
      <c r="Q391" s="3" t="s">
        <v>21</v>
      </c>
      <c r="R391" s="3" t="s">
        <v>20</v>
      </c>
      <c r="S391" s="2" t="s">
        <v>19</v>
      </c>
      <c r="T391" s="1" t="s">
        <v>18</v>
      </c>
    </row>
    <row r="392" spans="1:20" ht="56.25" customHeight="1" x14ac:dyDescent="0.25">
      <c r="A392" s="11" t="s">
        <v>17</v>
      </c>
      <c r="B392" s="10" t="e">
        <f ca="1">IMAGE("https://acnhcdn.com/latest/NpcIcon/ocp02.png")</f>
        <v>#NAME?</v>
      </c>
      <c r="C392" s="10" t="e">
        <f ca="1">IMAGE("https://acnhcdn.com/drivesync/render/houses/ocp02_267_Zucker.png")</f>
        <v>#NAME?</v>
      </c>
      <c r="D392" s="3" t="s">
        <v>16</v>
      </c>
      <c r="E392" s="3" t="s">
        <v>15</v>
      </c>
      <c r="F392" s="3" t="s">
        <v>14</v>
      </c>
      <c r="G392" s="8" t="s">
        <v>13</v>
      </c>
      <c r="H392" s="9" t="s">
        <v>12</v>
      </c>
      <c r="I392" s="2" t="s">
        <v>11</v>
      </c>
      <c r="J392" s="8" t="s">
        <v>10</v>
      </c>
      <c r="K392" s="7" t="s">
        <v>9</v>
      </c>
      <c r="L392" s="6" t="s">
        <v>8</v>
      </c>
      <c r="M392" s="5" t="s">
        <v>7</v>
      </c>
      <c r="N392" s="5" t="s">
        <v>6</v>
      </c>
      <c r="O392" s="4" t="s">
        <v>5</v>
      </c>
      <c r="P392" s="4" t="s">
        <v>4</v>
      </c>
      <c r="Q392" s="3" t="s">
        <v>3</v>
      </c>
      <c r="R392" s="3" t="s">
        <v>2</v>
      </c>
      <c r="S392" s="2" t="s">
        <v>1</v>
      </c>
      <c r="T392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2020-05-31T17:26:00Z</dcterms:created>
  <dcterms:modified xsi:type="dcterms:W3CDTF">2020-05-31T17:26:05Z</dcterms:modified>
</cp:coreProperties>
</file>