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9F85DFB3-EBA9-4C48-8986-B5C5A9369E5E}" xr6:coauthVersionLast="34" xr6:coauthVersionMax="34" xr10:uidLastSave="{00000000-0000-0000-0000-000000000000}"/>
  <bookViews>
    <workbookView xWindow="0" yWindow="0" windowWidth="21600" windowHeight="9980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AA19" i="2" l="1"/>
  <c r="AA18" i="2"/>
  <c r="AA17" i="2"/>
  <c r="AA16" i="2"/>
  <c r="AA15" i="2"/>
  <c r="Y10" i="2"/>
  <c r="AA12" i="2" s="1"/>
  <c r="AA14" i="2"/>
  <c r="AA13" i="2"/>
  <c r="AB11" i="2" l="1"/>
  <c r="AB10" i="2" s="1"/>
  <c r="AA11" i="2"/>
  <c r="AA10" i="2" s="1"/>
  <c r="AC10" i="2" l="1"/>
  <c r="Z10" i="2"/>
  <c r="T5" i="2"/>
  <c r="S5" i="2"/>
  <c r="U5" i="2" s="1"/>
  <c r="R5" i="2"/>
  <c r="T3" i="2"/>
  <c r="S3" i="2"/>
  <c r="R3" i="2"/>
  <c r="Q5" i="2"/>
  <c r="Z8" i="2"/>
  <c r="Z6" i="2"/>
  <c r="Z5" i="2"/>
  <c r="Z4" i="2"/>
  <c r="AB8" i="2"/>
  <c r="AA8" i="2"/>
  <c r="AC8" i="2" s="1"/>
  <c r="Y8" i="2"/>
  <c r="AB6" i="2"/>
  <c r="AA6" i="2"/>
  <c r="AB5" i="2"/>
  <c r="AA5" i="2"/>
  <c r="AC5" i="2" s="1"/>
  <c r="AB4" i="2"/>
  <c r="AA4" i="2"/>
  <c r="AB3" i="2"/>
  <c r="AA3" i="2"/>
  <c r="Z3" i="2"/>
  <c r="Y6" i="2"/>
  <c r="Y5" i="2"/>
  <c r="Y4" i="2"/>
  <c r="Y3" i="2"/>
  <c r="Q31" i="2"/>
  <c r="L20" i="2" a="1"/>
  <c r="L20" i="2" s="1"/>
  <c r="AC18" i="2" s="1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G20" i="2" a="1"/>
  <c r="G20" i="2" s="1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AC4" i="2" l="1"/>
  <c r="AC6" i="2"/>
  <c r="U3" i="2"/>
  <c r="AC3" i="2"/>
  <c r="AC15" i="2"/>
  <c r="AC16" i="2"/>
  <c r="AC17" i="2"/>
  <c r="Q32" i="2"/>
  <c r="R31" i="2"/>
  <c r="R32" i="2" s="1"/>
  <c r="L21" i="2"/>
  <c r="M23" i="2"/>
  <c r="M24" i="2"/>
  <c r="M20" i="2"/>
  <c r="M21" i="2"/>
  <c r="L23" i="2"/>
  <c r="M22" i="2"/>
  <c r="L24" i="2"/>
  <c r="L22" i="2"/>
  <c r="H23" i="2"/>
  <c r="H21" i="2"/>
  <c r="G23" i="2"/>
  <c r="G21" i="2"/>
  <c r="H24" i="2"/>
  <c r="H22" i="2"/>
  <c r="H20" i="2"/>
  <c r="G24" i="2"/>
  <c r="G22" i="2"/>
</calcChain>
</file>

<file path=xl/sharedStrings.xml><?xml version="1.0" encoding="utf-8"?>
<sst xmlns="http://schemas.openxmlformats.org/spreadsheetml/2006/main" count="106" uniqueCount="54">
  <si>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</si>
  <si>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</si>
  <si>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</si>
  <si>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</si>
  <si>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</si>
  <si>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</si>
  <si>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</si>
  <si>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</si>
  <si>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</si>
  <si>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</si>
  <si>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</si>
  <si>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</si>
  <si>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</si>
  <si>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</si>
  <si>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</si>
  <si>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</si>
  <si>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</si>
  <si>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</si>
  <si>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const</t>
  </si>
  <si>
    <t>df</t>
  </si>
  <si>
    <r>
      <t>r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</si>
  <si>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reg</t>
    </r>
  </si>
  <si>
    <r>
      <t>se</t>
    </r>
    <r>
      <rPr>
        <vertAlign val="subscript"/>
        <sz val="11"/>
        <color rgb="FF000000"/>
        <rFont val="Calibri"/>
        <family val="2"/>
        <scheme val="minor"/>
      </rPr>
      <t>const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</si>
  <si>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resid</t>
    </r>
  </si>
  <si>
    <t>Original Data</t>
  </si>
  <si>
    <t>Equivalent 12-24 month data</t>
  </si>
  <si>
    <t>Equivalent 24-36 month data</t>
  </si>
  <si>
    <t>y (24 mo)</t>
  </si>
  <si>
    <t>x (12 mo)</t>
  </si>
  <si>
    <t>z (36 mo)</t>
  </si>
  <si>
    <t>x'=x/√x</t>
  </si>
  <si>
    <t>y'=y/√x</t>
  </si>
  <si>
    <t>y'=y/√y</t>
  </si>
  <si>
    <t>z'=z/√y</t>
  </si>
  <si>
    <t>σ</t>
  </si>
  <si>
    <t>Tot</t>
  </si>
  <si>
    <t>PROJ</t>
  </si>
  <si>
    <t>12 mo</t>
  </si>
  <si>
    <t>24 mo</t>
  </si>
  <si>
    <t>36 mo</t>
  </si>
  <si>
    <t>param_r</t>
  </si>
  <si>
    <t>proc_r</t>
  </si>
  <si>
    <t>total_r</t>
  </si>
  <si>
    <t>sum</t>
  </si>
  <si>
    <t>b</t>
  </si>
  <si>
    <r>
      <t>se</t>
    </r>
    <r>
      <rPr>
        <vertAlign val="subscript"/>
        <sz val="11"/>
        <color rgb="FF000000"/>
        <rFont val="Calibri"/>
        <family val="2"/>
        <scheme val="minor"/>
      </rPr>
      <t>b</t>
    </r>
  </si>
  <si>
    <t>y10</t>
  </si>
  <si>
    <t>L21</t>
  </si>
  <si>
    <t>L20</t>
  </si>
  <si>
    <t>S3</t>
  </si>
  <si>
    <r>
      <t>y10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</si>
  <si>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L21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</si>
  <si>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</si>
  <si>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S3</t>
    </r>
    <r>
      <rPr>
        <vertAlign val="superscript"/>
        <sz val="11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</si>
</sst>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0.00000"/>
    <numFmt numFmtId="166" formatCode="0.0000"/>
    <numFmt numFmtId="167" formatCode="0.000"/>
    <numFmt numFmtId="168" formatCode="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42729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 applyFill="1">
      <alignment wrapText="1"/>
    </xf>
    <xf numFmtId="2" fontId="1" fillId="0" borderId="0" xfId="3" applyNumberFormat="1">
      <alignment wrapText="1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1" applyFont="1" applyAlignment="1">
      <alignment horizontal="center" wrapText="1"/>
    </xf>
    <xf numFmtId="0" fontId="3" fillId="0" borderId="0" xfId="0" applyFont="1"/>
    <xf numFmtId="0" fontId="5" fillId="0" borderId="0" xfId="0" applyFont="1"/>
    <xf numFmtId="165" fontId="0" fillId="0" borderId="0" xfId="0" applyNumberFormat="1" applyBorder="1"/>
    <xf numFmtId="167" fontId="0" fillId="0" borderId="0" xfId="0" applyNumberFormat="1" applyBorder="1"/>
    <xf numFmtId="167" fontId="0" fillId="3" borderId="0" xfId="0" applyNumberFormat="1" applyFill="1" applyBorder="1"/>
    <xf numFmtId="168" fontId="0" fillId="3" borderId="0" xfId="0" applyNumberFormat="1" applyFill="1" applyBorder="1"/>
    <xf numFmtId="0" fontId="0" fillId="3" borderId="0" xfId="0" applyFill="1" applyBorder="1"/>
    <xf numFmtId="0" fontId="0" fillId="0" borderId="1" xfId="2" applyFont="1" applyFill="1" applyBorder="1">
      <alignment wrapText="1"/>
    </xf>
    <xf numFmtId="167" fontId="0" fillId="0" borderId="2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0" borderId="4" xfId="2" applyFont="1" applyFill="1" applyBorder="1">
      <alignment wrapText="1"/>
    </xf>
    <xf numFmtId="0" fontId="0" fillId="3" borderId="5" xfId="0" applyFill="1" applyBorder="1"/>
    <xf numFmtId="0" fontId="0" fillId="3" borderId="4" xfId="2" applyFont="1" applyFill="1" applyBorder="1">
      <alignment wrapText="1"/>
    </xf>
    <xf numFmtId="0" fontId="4" fillId="0" borderId="5" xfId="0" applyFont="1" applyBorder="1"/>
    <xf numFmtId="0" fontId="1" fillId="3" borderId="4" xfId="2" applyFill="1" applyBorder="1">
      <alignment wrapText="1"/>
    </xf>
    <xf numFmtId="0" fontId="0" fillId="3" borderId="6" xfId="2" applyFont="1" applyFill="1" applyBorder="1">
      <alignment wrapText="1"/>
    </xf>
    <xf numFmtId="168" fontId="0" fillId="3" borderId="7" xfId="0" applyNumberFormat="1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0" borderId="10" xfId="0" applyNumberFormat="1" applyBorder="1"/>
    <xf numFmtId="167" fontId="0" fillId="0" borderId="10" xfId="0" applyNumberFormat="1" applyBorder="1"/>
    <xf numFmtId="166" fontId="0" fillId="0" borderId="10" xfId="0" applyNumberFormat="1" applyBorder="1"/>
    <xf numFmtId="0" fontId="0" fillId="0" borderId="11" xfId="0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tabSelected="1" topLeftCell="I1" zoomScaleNormal="100" workbookViewId="0">
      <selection activeCell="Z20" sqref="Z20"/>
    </sheetView>
  </sheetViews>
  <sheetFormatPr defaultRowHeight="14.5" x14ac:dyDescent="0.35"/>
  <cols>
    <col min="1" max="4" width="8.6328125" customWidth="1"/>
    <col min="5" max="5" width="2" customWidth="1"/>
    <col min="6" max="9" width="8.6328125" customWidth="1"/>
    <col min="10" max="10" width="2" customWidth="1"/>
    <col min="11" max="14" width="8.6328125" customWidth="1"/>
    <col min="26" max="26" width="10.36328125" bestFit="1" customWidth="1"/>
    <col min="29" max="29" width="9.36328125" bestFit="1" customWidth="1"/>
  </cols>
  <sheetData>
    <row r="1" spans="1:29" x14ac:dyDescent="0.35">
      <c r="A1" s="89" t="s">
        <v>24</v>
      </c>
      <c r="B1" s="89"/>
      <c r="C1" s="89"/>
      <c r="D1" s="89"/>
      <c r="F1" s="89" t="s">
        <v>25</v>
      </c>
      <c r="G1" s="89"/>
      <c r="H1" s="89"/>
      <c r="K1" s="89" t="s">
        <v>26</v>
      </c>
      <c r="L1" s="89"/>
      <c r="M1" s="89"/>
    </row>
    <row r="2" spans="1:29" x14ac:dyDescent="0.35">
      <c r="A2" s="1" t="s">
        <v>0</v>
      </c>
      <c r="B2" s="69" t="s">
        <v>28</v>
      </c>
      <c r="C2" s="69" t="s">
        <v>27</v>
      </c>
      <c r="D2" s="69" t="s">
        <v>29</v>
      </c>
      <c r="F2" s="2" t="s">
        <v>0</v>
      </c>
      <c r="G2" s="69" t="s">
        <v>30</v>
      </c>
      <c r="H2" s="69" t="s">
        <v>31</v>
      </c>
      <c r="K2" s="2" t="s">
        <v>0</v>
      </c>
      <c r="L2" s="69" t="s">
        <v>32</v>
      </c>
      <c r="M2" s="69" t="s">
        <v>33</v>
      </c>
      <c r="Q2" s="69" t="s">
        <v>37</v>
      </c>
      <c r="R2" s="69" t="s">
        <v>38</v>
      </c>
      <c r="S2" t="s">
        <v>40</v>
      </c>
      <c r="T2" t="s">
        <v>41</v>
      </c>
      <c r="U2" t="s">
        <v>42</v>
      </c>
      <c r="Y2" s="69" t="s">
        <v>38</v>
      </c>
      <c r="Z2" s="69" t="s">
        <v>39</v>
      </c>
      <c r="AA2" t="s">
        <v>40</v>
      </c>
      <c r="AB2" t="s">
        <v>41</v>
      </c>
      <c r="AC2" t="s">
        <v>42</v>
      </c>
    </row>
    <row r="3" spans="1:29" x14ac:dyDescent="0.35">
      <c r="A3" s="3" t="s">
        <v>1</v>
      </c>
      <c r="B3" s="19">
        <v>129.28</v>
      </c>
      <c r="C3" s="35">
        <v>238.4</v>
      </c>
      <c r="D3" s="51">
        <v>309.7</v>
      </c>
      <c r="F3" s="18" t="s">
        <v>1</v>
      </c>
      <c r="G3" s="64">
        <f>B3/SQRT($B3)</f>
        <v>11.370136322841518</v>
      </c>
      <c r="H3" s="64">
        <f t="shared" ref="H3:H18" si="0">C3/SQRT($B3)</f>
        <v>20.967206832962699</v>
      </c>
      <c r="K3" s="18" t="s">
        <v>1</v>
      </c>
      <c r="L3" s="64">
        <f>C3/SQRT($C3)</f>
        <v>15.440207252495025</v>
      </c>
      <c r="M3" s="64">
        <f t="shared" ref="M3:M14" si="1">D3/SQRT($C3)</f>
        <v>20.058020914839386</v>
      </c>
      <c r="P3">
        <v>17</v>
      </c>
      <c r="Q3">
        <v>90</v>
      </c>
      <c r="R3">
        <f>Q3*G$20</f>
        <v>183.32203166068581</v>
      </c>
      <c r="S3" s="65">
        <f>Q3*G$21</f>
        <v>5.032832396719618</v>
      </c>
      <c r="T3" s="66">
        <f>SQRT(Q3)*H$22</f>
        <v>21.656259544163099</v>
      </c>
      <c r="U3" s="68">
        <f>SQRT(S3^2+T3^2)</f>
        <v>22.233375348282724</v>
      </c>
      <c r="X3" s="18" t="s">
        <v>13</v>
      </c>
      <c r="Y3">
        <f>C15</f>
        <v>250.39</v>
      </c>
      <c r="Z3" s="67">
        <f>Y3*L$20</f>
        <v>286.66467782457846</v>
      </c>
      <c r="AA3" s="65">
        <f>Y3*L$21</f>
        <v>10.269524595406772</v>
      </c>
      <c r="AB3" s="66">
        <f>SQRT(Y3)*M$22</f>
        <v>31.952677878575884</v>
      </c>
      <c r="AC3" s="68">
        <f>SQRT(AA3^2+AB3^2)</f>
        <v>33.562430767566539</v>
      </c>
    </row>
    <row r="4" spans="1:29" x14ac:dyDescent="0.35">
      <c r="A4" s="4" t="s">
        <v>2</v>
      </c>
      <c r="B4" s="20">
        <v>135.47</v>
      </c>
      <c r="C4" s="36">
        <v>263.22000000000003</v>
      </c>
      <c r="D4" s="52">
        <v>329.27</v>
      </c>
      <c r="F4" s="18" t="s">
        <v>2</v>
      </c>
      <c r="G4" s="64">
        <f t="shared" ref="G4:G18" si="2">B4/SQRT($B4)</f>
        <v>11.639158045150859</v>
      </c>
      <c r="H4" s="64">
        <f t="shared" si="0"/>
        <v>22.615037872921015</v>
      </c>
      <c r="K4" s="18" t="s">
        <v>2</v>
      </c>
      <c r="L4" s="64">
        <f t="shared" ref="L4:L14" si="3">C4/SQRT($C4)</f>
        <v>16.224056212920367</v>
      </c>
      <c r="M4" s="64">
        <f t="shared" si="1"/>
        <v>20.295171298641019</v>
      </c>
      <c r="X4" s="18" t="s">
        <v>14</v>
      </c>
      <c r="Y4">
        <f t="shared" ref="Y4:Y6" si="4">C16</f>
        <v>248.38</v>
      </c>
      <c r="Z4" s="67">
        <f t="shared" ref="Z4:Z10" si="5">Y4*L$20</f>
        <v>284.36348367773792</v>
      </c>
      <c r="AA4" s="65">
        <f t="shared" ref="AA4:AA6" si="6">Y4*L$21</f>
        <v>10.187086221522961</v>
      </c>
      <c r="AB4" s="66">
        <f t="shared" ref="AB4:AB6" si="7">SQRT(Y4)*M$22</f>
        <v>31.824169764384536</v>
      </c>
      <c r="AC4" s="68">
        <f t="shared" ref="AC4:AC6" si="8">SQRT(AA4^2+AB4^2)</f>
        <v>33.414884510904862</v>
      </c>
    </row>
    <row r="5" spans="1:29" x14ac:dyDescent="0.35">
      <c r="A5" s="5" t="s">
        <v>3</v>
      </c>
      <c r="B5" s="21">
        <v>94.53</v>
      </c>
      <c r="C5" s="37">
        <v>210.85</v>
      </c>
      <c r="D5" s="53">
        <v>237.47</v>
      </c>
      <c r="F5" s="18" t="s">
        <v>3</v>
      </c>
      <c r="G5" s="64">
        <f t="shared" si="2"/>
        <v>9.7226539586678697</v>
      </c>
      <c r="H5" s="64">
        <f t="shared" si="0"/>
        <v>21.686465536709196</v>
      </c>
      <c r="K5" s="18" t="s">
        <v>3</v>
      </c>
      <c r="L5" s="64">
        <f t="shared" si="3"/>
        <v>14.520674915443841</v>
      </c>
      <c r="M5" s="64">
        <f t="shared" si="1"/>
        <v>16.353923036141566</v>
      </c>
      <c r="P5" t="s">
        <v>43</v>
      </c>
      <c r="Q5">
        <f>SUM(Q3:Q4)</f>
        <v>90</v>
      </c>
      <c r="R5">
        <f>Q5*G$20</f>
        <v>183.32203166068581</v>
      </c>
      <c r="S5" s="65">
        <f>Q5*G$21</f>
        <v>5.032832396719618</v>
      </c>
      <c r="T5" s="66">
        <f>SQRT(Q5)*H$22</f>
        <v>21.656259544163099</v>
      </c>
      <c r="U5" s="68">
        <f>SQRT(S5^2+T5^2)</f>
        <v>22.233375348282724</v>
      </c>
      <c r="X5" s="18" t="s">
        <v>15</v>
      </c>
      <c r="Y5">
        <f t="shared" si="4"/>
        <v>137.77000000000001</v>
      </c>
      <c r="Z5" s="67">
        <f t="shared" si="5"/>
        <v>157.729113238916</v>
      </c>
      <c r="AA5" s="65">
        <f t="shared" si="6"/>
        <v>5.6505148109317105</v>
      </c>
      <c r="AB5" s="66">
        <f t="shared" si="7"/>
        <v>23.701514637216878</v>
      </c>
      <c r="AC5" s="68">
        <f t="shared" si="8"/>
        <v>24.365756990636768</v>
      </c>
    </row>
    <row r="6" spans="1:29" x14ac:dyDescent="0.35">
      <c r="A6" s="6" t="s">
        <v>4</v>
      </c>
      <c r="B6" s="22">
        <v>77.33</v>
      </c>
      <c r="C6" s="38">
        <v>159.91</v>
      </c>
      <c r="D6" s="54">
        <v>185.22</v>
      </c>
      <c r="F6" s="18" t="s">
        <v>4</v>
      </c>
      <c r="G6" s="64">
        <f t="shared" si="2"/>
        <v>8.7937477789620502</v>
      </c>
      <c r="H6" s="64">
        <f t="shared" si="0"/>
        <v>18.18451063408537</v>
      </c>
      <c r="K6" s="18" t="s">
        <v>4</v>
      </c>
      <c r="L6" s="64">
        <f t="shared" si="3"/>
        <v>12.645552577882867</v>
      </c>
      <c r="M6" s="64">
        <f t="shared" si="1"/>
        <v>14.647046766777967</v>
      </c>
      <c r="X6" s="18" t="s">
        <v>16</v>
      </c>
      <c r="Y6">
        <f t="shared" si="4"/>
        <v>333.82</v>
      </c>
      <c r="Z6" s="67">
        <f t="shared" si="5"/>
        <v>382.18140800910891</v>
      </c>
      <c r="AA6" s="65">
        <f t="shared" si="6"/>
        <v>13.691332323330359</v>
      </c>
      <c r="AB6" s="66">
        <f t="shared" si="7"/>
        <v>36.893932387742382</v>
      </c>
      <c r="AC6" s="68">
        <f t="shared" si="8"/>
        <v>39.352443733765469</v>
      </c>
    </row>
    <row r="7" spans="1:29" x14ac:dyDescent="0.35">
      <c r="A7" s="7" t="s">
        <v>5</v>
      </c>
      <c r="B7" s="23">
        <v>130.29</v>
      </c>
      <c r="C7" s="39">
        <v>278.38</v>
      </c>
      <c r="D7" s="55">
        <v>298.11</v>
      </c>
      <c r="F7" s="18" t="s">
        <v>5</v>
      </c>
      <c r="G7" s="64">
        <f t="shared" si="2"/>
        <v>11.414464507807626</v>
      </c>
      <c r="H7" s="64">
        <f t="shared" si="0"/>
        <v>24.388353900402848</v>
      </c>
      <c r="K7" s="18" t="s">
        <v>5</v>
      </c>
      <c r="L7" s="64">
        <f t="shared" si="3"/>
        <v>16.684723551800314</v>
      </c>
      <c r="M7" s="64">
        <f t="shared" si="1"/>
        <v>17.867242395384697</v>
      </c>
      <c r="Z7" s="67"/>
    </row>
    <row r="8" spans="1:29" x14ac:dyDescent="0.35">
      <c r="A8" s="8" t="s">
        <v>6</v>
      </c>
      <c r="B8" s="24">
        <v>9.1</v>
      </c>
      <c r="C8" s="40">
        <v>26.98</v>
      </c>
      <c r="D8" s="56">
        <v>16.73</v>
      </c>
      <c r="F8" s="18" t="s">
        <v>6</v>
      </c>
      <c r="G8" s="64">
        <f t="shared" si="2"/>
        <v>3.0166206257996708</v>
      </c>
      <c r="H8" s="64">
        <f t="shared" si="0"/>
        <v>8.9437829103379265</v>
      </c>
      <c r="K8" s="18" t="s">
        <v>6</v>
      </c>
      <c r="L8" s="64">
        <f t="shared" si="3"/>
        <v>5.1942275652882204</v>
      </c>
      <c r="M8" s="64">
        <f t="shared" si="1"/>
        <v>3.2208831418558908</v>
      </c>
      <c r="X8" s="63" t="s">
        <v>43</v>
      </c>
      <c r="Y8">
        <f>SUM(Y3:Y7)</f>
        <v>970.3599999999999</v>
      </c>
      <c r="Z8" s="67">
        <f t="shared" si="5"/>
        <v>1110.9386827503413</v>
      </c>
      <c r="AA8" s="65">
        <f t="shared" ref="AA8" si="9">Y8*L$21</f>
        <v>39.7984579511918</v>
      </c>
      <c r="AB8" s="66">
        <f t="shared" ref="AB8" si="10">SQRT(Y8)*M$22</f>
        <v>62.902110043574147</v>
      </c>
      <c r="AC8" s="68">
        <f t="shared" ref="AC8" si="11">SQRT(AA8^2+AB8^2)</f>
        <v>74.435157709423123</v>
      </c>
    </row>
    <row r="9" spans="1:29" x14ac:dyDescent="0.35">
      <c r="A9" s="9" t="s">
        <v>7</v>
      </c>
      <c r="B9" s="25">
        <v>131.5</v>
      </c>
      <c r="C9" s="41">
        <v>248.22</v>
      </c>
      <c r="D9" s="57">
        <v>314.82</v>
      </c>
      <c r="F9" s="18" t="s">
        <v>7</v>
      </c>
      <c r="G9" s="64">
        <f t="shared" si="2"/>
        <v>11.467344941179716</v>
      </c>
      <c r="H9" s="64">
        <f t="shared" si="0"/>
        <v>21.645812633457254</v>
      </c>
      <c r="K9" s="18" t="s">
        <v>7</v>
      </c>
      <c r="L9" s="64">
        <f t="shared" si="3"/>
        <v>15.754999206601058</v>
      </c>
      <c r="M9" s="64">
        <f t="shared" si="1"/>
        <v>19.982228870446157</v>
      </c>
    </row>
    <row r="10" spans="1:29" x14ac:dyDescent="0.35">
      <c r="A10" s="10" t="s">
        <v>8</v>
      </c>
      <c r="B10" s="26">
        <v>86.19</v>
      </c>
      <c r="C10" s="42">
        <v>143.54</v>
      </c>
      <c r="D10" s="58">
        <v>158.36000000000001</v>
      </c>
      <c r="F10" s="18" t="s">
        <v>8</v>
      </c>
      <c r="G10" s="64">
        <f t="shared" si="2"/>
        <v>9.283856957105705</v>
      </c>
      <c r="H10" s="64">
        <f t="shared" si="0"/>
        <v>15.461246404721578</v>
      </c>
      <c r="K10" s="18" t="s">
        <v>8</v>
      </c>
      <c r="L10" s="64">
        <f t="shared" si="3"/>
        <v>11.980818002123227</v>
      </c>
      <c r="M10" s="64">
        <f t="shared" si="1"/>
        <v>13.217795310131214</v>
      </c>
      <c r="X10">
        <v>17</v>
      </c>
      <c r="Y10">
        <f>R5</f>
        <v>183.32203166068581</v>
      </c>
      <c r="Z10" s="67">
        <f t="shared" si="5"/>
        <v>209.8803911664111</v>
      </c>
      <c r="AA10">
        <f>SQRT(AA11)</f>
        <v>9.4749630303477872</v>
      </c>
      <c r="AB10">
        <f>SQRT(AB11)</f>
        <v>36.811498538418007</v>
      </c>
      <c r="AC10" s="68">
        <f t="shared" ref="AC10" si="12">SQRT(AA10^2+AB10^2)</f>
        <v>38.011331850783769</v>
      </c>
    </row>
    <row r="11" spans="1:29" x14ac:dyDescent="0.35">
      <c r="A11" s="11" t="s">
        <v>9</v>
      </c>
      <c r="B11" s="27">
        <v>85.79</v>
      </c>
      <c r="C11" s="43">
        <v>141.97999999999999</v>
      </c>
      <c r="D11" s="59">
        <v>176.35</v>
      </c>
      <c r="F11" s="18" t="s">
        <v>9</v>
      </c>
      <c r="G11" s="64">
        <f t="shared" si="2"/>
        <v>9.2622891339020512</v>
      </c>
      <c r="H11" s="64">
        <f t="shared" si="0"/>
        <v>15.328824003163691</v>
      </c>
      <c r="K11" s="18" t="s">
        <v>9</v>
      </c>
      <c r="L11" s="64">
        <f t="shared" si="3"/>
        <v>11.915536076903967</v>
      </c>
      <c r="M11" s="64">
        <f t="shared" si="1"/>
        <v>14.80000554417534</v>
      </c>
      <c r="AA11" s="90">
        <f>Y10^2*L21^2+L20^2*S3^2+L21^2*S3^2</f>
        <v>89.774924426457332</v>
      </c>
      <c r="AB11">
        <f>Y10*M22*2+L20^2*T3^2</f>
        <v>1355.086424643951</v>
      </c>
    </row>
    <row r="12" spans="1:29" x14ac:dyDescent="0.35">
      <c r="A12" s="12" t="s">
        <v>10</v>
      </c>
      <c r="B12" s="28">
        <v>54.03</v>
      </c>
      <c r="C12" s="44">
        <v>134.6</v>
      </c>
      <c r="D12" s="60">
        <v>106.64</v>
      </c>
      <c r="F12" s="18" t="s">
        <v>10</v>
      </c>
      <c r="G12" s="64">
        <f t="shared" si="2"/>
        <v>7.3505101863748212</v>
      </c>
      <c r="H12" s="64">
        <f t="shared" si="0"/>
        <v>18.311654101166958</v>
      </c>
      <c r="K12" s="18" t="s">
        <v>10</v>
      </c>
      <c r="L12" s="64">
        <f t="shared" si="3"/>
        <v>11.601724009818541</v>
      </c>
      <c r="M12" s="64">
        <f t="shared" si="1"/>
        <v>9.1917373581504407</v>
      </c>
      <c r="Z12" t="s">
        <v>46</v>
      </c>
      <c r="AA12" s="91">
        <f>Y10</f>
        <v>183.32203166068581</v>
      </c>
    </row>
    <row r="13" spans="1:29" x14ac:dyDescent="0.35">
      <c r="A13" s="13" t="s">
        <v>11</v>
      </c>
      <c r="B13" s="29">
        <v>94.19</v>
      </c>
      <c r="C13" s="45">
        <v>179.03</v>
      </c>
      <c r="D13" s="61">
        <v>175.65</v>
      </c>
      <c r="F13" s="18" t="s">
        <v>11</v>
      </c>
      <c r="G13" s="64">
        <f t="shared" si="2"/>
        <v>9.7051532702992382</v>
      </c>
      <c r="H13" s="64">
        <f t="shared" si="0"/>
        <v>18.446900838535647</v>
      </c>
      <c r="K13" s="18" t="s">
        <v>11</v>
      </c>
      <c r="L13" s="64">
        <f t="shared" si="3"/>
        <v>13.380209265927046</v>
      </c>
      <c r="M13" s="64">
        <f t="shared" si="1"/>
        <v>13.127597372284455</v>
      </c>
      <c r="Z13" t="s">
        <v>47</v>
      </c>
      <c r="AA13" s="92">
        <f>L21</f>
        <v>4.1014116360105324E-2</v>
      </c>
    </row>
    <row r="14" spans="1:29" x14ac:dyDescent="0.35">
      <c r="A14" s="14" t="s">
        <v>12</v>
      </c>
      <c r="B14" s="30">
        <v>190.87</v>
      </c>
      <c r="C14" s="46">
        <v>398.88</v>
      </c>
      <c r="D14" s="62">
        <v>466.84</v>
      </c>
      <c r="F14" s="18" t="s">
        <v>12</v>
      </c>
      <c r="G14" s="64">
        <f t="shared" si="2"/>
        <v>13.815570925589721</v>
      </c>
      <c r="H14" s="64">
        <f t="shared" si="0"/>
        <v>28.871771000153128</v>
      </c>
      <c r="K14" s="18" t="s">
        <v>12</v>
      </c>
      <c r="L14" s="64">
        <f t="shared" si="3"/>
        <v>19.971980372511883</v>
      </c>
      <c r="M14" s="64">
        <f t="shared" si="1"/>
        <v>23.374747585999419</v>
      </c>
      <c r="Z14" t="s">
        <v>48</v>
      </c>
      <c r="AA14" s="93">
        <f>L20</f>
        <v>1.1448727098709153</v>
      </c>
    </row>
    <row r="15" spans="1:29" x14ac:dyDescent="0.35">
      <c r="A15" s="15" t="s">
        <v>13</v>
      </c>
      <c r="B15" s="31">
        <v>118.53</v>
      </c>
      <c r="C15" s="47">
        <v>250.39</v>
      </c>
      <c r="F15" s="18" t="s">
        <v>13</v>
      </c>
      <c r="G15" s="64">
        <f t="shared" si="2"/>
        <v>10.887148386974433</v>
      </c>
      <c r="H15" s="64">
        <f t="shared" si="0"/>
        <v>22.998676154682595</v>
      </c>
      <c r="K15" s="18"/>
      <c r="L15" s="62"/>
      <c r="P15">
        <v>13</v>
      </c>
      <c r="Z15" t="s">
        <v>49</v>
      </c>
      <c r="AA15" s="94">
        <f>S3</f>
        <v>5.032832396719618</v>
      </c>
      <c r="AC15">
        <f>C15*$L$20</f>
        <v>286.66467782457846</v>
      </c>
    </row>
    <row r="16" spans="1:29" ht="16.5" x14ac:dyDescent="0.35">
      <c r="A16" s="16" t="s">
        <v>14</v>
      </c>
      <c r="B16" s="32">
        <v>126.01</v>
      </c>
      <c r="C16" s="48">
        <v>248.38</v>
      </c>
      <c r="F16" s="18" t="s">
        <v>14</v>
      </c>
      <c r="G16" s="64">
        <f t="shared" si="2"/>
        <v>11.225417586887358</v>
      </c>
      <c r="H16" s="64">
        <f t="shared" si="0"/>
        <v>22.126571067622269</v>
      </c>
      <c r="K16" s="18"/>
      <c r="L16" s="62"/>
      <c r="P16">
        <v>14</v>
      </c>
      <c r="Z16" t="s">
        <v>50</v>
      </c>
      <c r="AA16" s="91">
        <f>AA12^2</f>
        <v>33606.967292201487</v>
      </c>
      <c r="AC16">
        <f>C16*$L$20</f>
        <v>284.36348367773792</v>
      </c>
    </row>
    <row r="17" spans="1:29" ht="16.5" x14ac:dyDescent="0.35">
      <c r="A17" s="17" t="s">
        <v>15</v>
      </c>
      <c r="B17" s="33">
        <v>62.47</v>
      </c>
      <c r="C17" s="49">
        <v>137.77000000000001</v>
      </c>
      <c r="F17" s="18" t="s">
        <v>15</v>
      </c>
      <c r="G17" s="64">
        <f t="shared" si="2"/>
        <v>7.9037965560861947</v>
      </c>
      <c r="H17" s="64">
        <f t="shared" si="0"/>
        <v>17.430863639058671</v>
      </c>
      <c r="K17" s="18"/>
      <c r="L17" s="62"/>
      <c r="P17">
        <v>15</v>
      </c>
      <c r="Z17" t="s">
        <v>51</v>
      </c>
      <c r="AA17" s="91">
        <f>AA13^2</f>
        <v>1.6821577408002591E-3</v>
      </c>
      <c r="AC17">
        <f>C17*$L$20</f>
        <v>157.729113238916</v>
      </c>
    </row>
    <row r="18" spans="1:29" ht="16.5" x14ac:dyDescent="0.35">
      <c r="A18" s="18" t="s">
        <v>16</v>
      </c>
      <c r="B18" s="34">
        <v>140.84</v>
      </c>
      <c r="C18" s="50">
        <v>333.82</v>
      </c>
      <c r="F18" s="18" t="s">
        <v>16</v>
      </c>
      <c r="G18" s="64">
        <f t="shared" si="2"/>
        <v>11.867602959317438</v>
      </c>
      <c r="H18" s="64">
        <f t="shared" si="0"/>
        <v>28.128679493605134</v>
      </c>
      <c r="K18" s="18"/>
      <c r="L18" s="62"/>
      <c r="P18">
        <v>16</v>
      </c>
      <c r="Z18" t="s">
        <v>52</v>
      </c>
      <c r="AA18" s="91">
        <f>AA14^2</f>
        <v>1.310733521807173</v>
      </c>
      <c r="AC18">
        <f>C18*$L$20</f>
        <v>382.18140800910891</v>
      </c>
    </row>
    <row r="19" spans="1:29" ht="17" thickBot="1" x14ac:dyDescent="0.4">
      <c r="Z19" t="s">
        <v>53</v>
      </c>
      <c r="AA19" s="95">
        <f>AA15^2</f>
        <v>25.329401933470535</v>
      </c>
    </row>
    <row r="20" spans="1:29" x14ac:dyDescent="0.35">
      <c r="F20" s="77" t="s">
        <v>44</v>
      </c>
      <c r="G20" s="78">
        <f t="array" ref="G20:H24">LINEST(H3:H18,G3:G18,FALSE,TRUE)</f>
        <v>2.036911462896509</v>
      </c>
      <c r="H20" s="79">
        <v>0</v>
      </c>
      <c r="I20" s="80" t="s">
        <v>18</v>
      </c>
      <c r="K20" s="77" t="s">
        <v>44</v>
      </c>
      <c r="L20" s="78">
        <f t="array" ref="L20:M24">LINEST(M3:M14,L3:L14,FALSE,TRUE)</f>
        <v>1.1448727098709153</v>
      </c>
      <c r="M20" s="79">
        <v>0</v>
      </c>
      <c r="N20" s="80" t="s">
        <v>18</v>
      </c>
    </row>
    <row r="21" spans="1:29" ht="16.5" x14ac:dyDescent="0.45">
      <c r="F21" s="81" t="s">
        <v>45</v>
      </c>
      <c r="G21" s="72">
        <v>5.5920359963551311E-2</v>
      </c>
      <c r="H21" s="76" t="e">
        <v>#N/A</v>
      </c>
      <c r="I21" s="82" t="s">
        <v>22</v>
      </c>
      <c r="K21" s="81" t="s">
        <v>45</v>
      </c>
      <c r="L21" s="72">
        <v>4.1014116360105324E-2</v>
      </c>
      <c r="M21" s="76" t="e">
        <v>#N/A</v>
      </c>
      <c r="N21" s="82" t="s">
        <v>22</v>
      </c>
    </row>
    <row r="22" spans="1:29" ht="16.5" x14ac:dyDescent="0.45">
      <c r="F22" s="83" t="s">
        <v>20</v>
      </c>
      <c r="G22" s="74">
        <v>0.98882095937025782</v>
      </c>
      <c r="H22" s="73">
        <v>2.2827701919771739</v>
      </c>
      <c r="I22" s="84" t="s">
        <v>34</v>
      </c>
      <c r="K22" s="83" t="s">
        <v>20</v>
      </c>
      <c r="L22" s="74">
        <v>0.9860794338618093</v>
      </c>
      <c r="M22" s="73">
        <v>2.0192903560712661</v>
      </c>
      <c r="N22" s="84" t="s">
        <v>34</v>
      </c>
    </row>
    <row r="23" spans="1:29" x14ac:dyDescent="0.35">
      <c r="F23" s="85" t="s">
        <v>17</v>
      </c>
      <c r="G23" s="75">
        <v>1326.7967155510642</v>
      </c>
      <c r="H23" s="76">
        <v>15</v>
      </c>
      <c r="I23" s="82" t="s">
        <v>19</v>
      </c>
      <c r="K23" s="85" t="s">
        <v>17</v>
      </c>
      <c r="L23" s="75">
        <v>779.19774704577515</v>
      </c>
      <c r="M23" s="76">
        <v>11</v>
      </c>
      <c r="N23" s="82" t="s">
        <v>19</v>
      </c>
    </row>
    <row r="24" spans="1:29" ht="17" thickBot="1" x14ac:dyDescent="0.5">
      <c r="F24" s="86" t="s">
        <v>21</v>
      </c>
      <c r="G24" s="87">
        <v>6913.9904240827655</v>
      </c>
      <c r="H24" s="87">
        <v>78.165596240692537</v>
      </c>
      <c r="I24" s="88" t="s">
        <v>23</v>
      </c>
      <c r="K24" s="86" t="s">
        <v>21</v>
      </c>
      <c r="L24" s="87">
        <v>3177.2049495253696</v>
      </c>
      <c r="M24" s="87">
        <v>44.852868963346623</v>
      </c>
      <c r="N24" s="88" t="s">
        <v>23</v>
      </c>
    </row>
    <row r="27" spans="1:29" x14ac:dyDescent="0.35">
      <c r="F27" s="71"/>
    </row>
    <row r="28" spans="1:29" x14ac:dyDescent="0.35">
      <c r="F28" s="70"/>
    </row>
    <row r="29" spans="1:29" x14ac:dyDescent="0.35">
      <c r="Q29" t="s">
        <v>37</v>
      </c>
      <c r="R29" t="s">
        <v>38</v>
      </c>
      <c r="AC29" t="s">
        <v>39</v>
      </c>
    </row>
    <row r="31" spans="1:29" x14ac:dyDescent="0.35">
      <c r="P31" t="s">
        <v>35</v>
      </c>
      <c r="Q31">
        <f>Q3</f>
        <v>90</v>
      </c>
      <c r="R31">
        <f>R3+SUM(C15:C18)</f>
        <v>1153.6820316606857</v>
      </c>
    </row>
    <row r="32" spans="1:29" x14ac:dyDescent="0.35">
      <c r="P32" t="s">
        <v>36</v>
      </c>
      <c r="Q32">
        <f>Q31*G20</f>
        <v>183.32203166068581</v>
      </c>
      <c r="R32">
        <f>R31*L20</f>
        <v>1320.8190739167524</v>
      </c>
    </row>
  </sheetData>
  <mergeCells count="3">
    <mergeCell ref="A1:D1"/>
    <mergeCell ref="F1:H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2018-07-25T00:42:31Z</dcterms:modified>
</cp:coreProperties>
</file>