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85" yWindow="3285" windowWidth="20730" windowHeight="11295"/>
  </bookViews>
  <sheets>
    <sheet name="Dataset_1900018342_1900018354_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" i="1" l="1"/>
  <c r="N99" i="1" l="1"/>
  <c r="E100" i="1"/>
  <c r="G100" i="1" s="1"/>
  <c r="K100" i="1" s="1"/>
  <c r="N100" i="1" s="1"/>
  <c r="N101" i="1" s="1"/>
  <c r="K101" i="1"/>
  <c r="K102" i="1"/>
  <c r="K103" i="1"/>
  <c r="K104" i="1"/>
  <c r="K105" i="1"/>
  <c r="K106" i="1"/>
  <c r="K107" i="1"/>
  <c r="K108" i="1"/>
  <c r="K109" i="1"/>
  <c r="G101" i="1"/>
  <c r="G102" i="1"/>
  <c r="G103" i="1"/>
  <c r="G104" i="1"/>
  <c r="G105" i="1"/>
  <c r="G106" i="1"/>
  <c r="G107" i="1"/>
  <c r="G108" i="1"/>
  <c r="G109" i="1"/>
  <c r="E101" i="1"/>
  <c r="E102" i="1"/>
  <c r="E103" i="1"/>
  <c r="E104" i="1"/>
  <c r="E105" i="1"/>
  <c r="E106" i="1"/>
  <c r="E107" i="1"/>
  <c r="E108" i="1"/>
  <c r="E109" i="1"/>
  <c r="B101" i="1"/>
  <c r="B102" i="1"/>
  <c r="B103" i="1"/>
  <c r="B104" i="1"/>
  <c r="B105" i="1"/>
  <c r="B106" i="1"/>
  <c r="B107" i="1"/>
  <c r="B108" i="1"/>
  <c r="B109" i="1"/>
  <c r="B86" i="1"/>
  <c r="B87" i="1"/>
  <c r="B88" i="1"/>
  <c r="B89" i="1"/>
  <c r="B90" i="1"/>
  <c r="B85" i="1"/>
  <c r="B82" i="1"/>
  <c r="B83" i="1"/>
  <c r="B84" i="1"/>
  <c r="B81" i="1"/>
  <c r="K2" i="1"/>
  <c r="K3" i="1" s="1"/>
  <c r="K71" i="1"/>
  <c r="K76" i="1"/>
  <c r="K75" i="1"/>
  <c r="K74" i="1"/>
  <c r="K73" i="1"/>
  <c r="K72" i="1"/>
  <c r="K70" i="1"/>
  <c r="K69" i="1"/>
  <c r="J75" i="1"/>
  <c r="J71" i="1"/>
  <c r="L66" i="1"/>
  <c r="G66" i="1"/>
  <c r="B66" i="1"/>
  <c r="V54" i="1"/>
  <c r="Q54" i="1"/>
  <c r="J72" i="1" s="1"/>
  <c r="L54" i="1"/>
  <c r="G54" i="1"/>
  <c r="B54" i="1"/>
  <c r="B40" i="1"/>
  <c r="G40" i="1"/>
  <c r="L40" i="1"/>
  <c r="V30" i="1"/>
  <c r="J73" i="1" s="1"/>
  <c r="Q30" i="1"/>
  <c r="L30" i="1"/>
  <c r="B30" i="1"/>
  <c r="G30" i="1"/>
  <c r="L65" i="1"/>
  <c r="M63" i="1" s="1"/>
  <c r="N63" i="1" s="1"/>
  <c r="L64" i="1"/>
  <c r="G65" i="1"/>
  <c r="H60" i="1" s="1"/>
  <c r="I60" i="1" s="1"/>
  <c r="G64" i="1"/>
  <c r="B65" i="1"/>
  <c r="C63" i="1" s="1"/>
  <c r="D63" i="1" s="1"/>
  <c r="B64" i="1"/>
  <c r="C60" i="1"/>
  <c r="D60" i="1" s="1"/>
  <c r="C58" i="1"/>
  <c r="D58" i="1" s="1"/>
  <c r="V53" i="1"/>
  <c r="W48" i="1" s="1"/>
  <c r="X48" i="1" s="1"/>
  <c r="V52" i="1"/>
  <c r="Q53" i="1"/>
  <c r="R48" i="1" s="1"/>
  <c r="S48" i="1" s="1"/>
  <c r="Q52" i="1"/>
  <c r="L53" i="1"/>
  <c r="M48" i="1" s="1"/>
  <c r="N48" i="1" s="1"/>
  <c r="L52" i="1"/>
  <c r="M49" i="1"/>
  <c r="N49" i="1" s="1"/>
  <c r="M47" i="1"/>
  <c r="N47" i="1" s="1"/>
  <c r="G53" i="1"/>
  <c r="H48" i="1" s="1"/>
  <c r="I48" i="1" s="1"/>
  <c r="G52" i="1"/>
  <c r="C51" i="1"/>
  <c r="D51" i="1" s="1"/>
  <c r="C49" i="1"/>
  <c r="D49" i="1" s="1"/>
  <c r="B53" i="1"/>
  <c r="C46" i="1" s="1"/>
  <c r="D46" i="1" s="1"/>
  <c r="B52" i="1"/>
  <c r="L39" i="1"/>
  <c r="M36" i="1" s="1"/>
  <c r="N36" i="1" s="1"/>
  <c r="L38" i="1"/>
  <c r="G39" i="1"/>
  <c r="H37" i="1" s="1"/>
  <c r="I37" i="1" s="1"/>
  <c r="G38" i="1"/>
  <c r="B39" i="1"/>
  <c r="C37" i="1" s="1"/>
  <c r="D37" i="1" s="1"/>
  <c r="B38" i="1"/>
  <c r="V29" i="1"/>
  <c r="W27" i="1" s="1"/>
  <c r="X27" i="1" s="1"/>
  <c r="V28" i="1"/>
  <c r="Q29" i="1"/>
  <c r="R27" i="1" s="1"/>
  <c r="S27" i="1" s="1"/>
  <c r="Q28" i="1"/>
  <c r="L29" i="1"/>
  <c r="M27" i="1" s="1"/>
  <c r="N27" i="1" s="1"/>
  <c r="L28" i="1"/>
  <c r="G29" i="1"/>
  <c r="H24" i="1" s="1"/>
  <c r="I24" i="1" s="1"/>
  <c r="G28" i="1"/>
  <c r="H25" i="1"/>
  <c r="I25" i="1" s="1"/>
  <c r="J76" i="1" l="1"/>
  <c r="J74" i="1"/>
  <c r="J70" i="1"/>
  <c r="J69" i="1"/>
  <c r="C47" i="1"/>
  <c r="D47" i="1" s="1"/>
  <c r="R50" i="1"/>
  <c r="S50" i="1" s="1"/>
  <c r="C50" i="1"/>
  <c r="D50" i="1" s="1"/>
  <c r="W50" i="1"/>
  <c r="X50" i="1" s="1"/>
  <c r="H59" i="1"/>
  <c r="I59" i="1" s="1"/>
  <c r="M35" i="1"/>
  <c r="N35" i="1" s="1"/>
  <c r="H61" i="1"/>
  <c r="I61" i="1" s="1"/>
  <c r="M60" i="1"/>
  <c r="N60" i="1" s="1"/>
  <c r="H34" i="1"/>
  <c r="I34" i="1" s="1"/>
  <c r="C48" i="1"/>
  <c r="D48" i="1" s="1"/>
  <c r="H49" i="1"/>
  <c r="I49" i="1" s="1"/>
  <c r="H63" i="1"/>
  <c r="I63" i="1" s="1"/>
  <c r="M61" i="1"/>
  <c r="N61" i="1" s="1"/>
  <c r="C62" i="1"/>
  <c r="D62" i="1" s="1"/>
  <c r="H50" i="1"/>
  <c r="I50" i="1" s="1"/>
  <c r="H62" i="1"/>
  <c r="I62" i="1" s="1"/>
  <c r="M50" i="1"/>
  <c r="N50" i="1" s="1"/>
  <c r="M62" i="1"/>
  <c r="N62" i="1" s="1"/>
  <c r="M58" i="1"/>
  <c r="N58" i="1" s="1"/>
  <c r="M59" i="1"/>
  <c r="N59" i="1" s="1"/>
  <c r="W49" i="1"/>
  <c r="X49" i="1" s="1"/>
  <c r="W46" i="1"/>
  <c r="X46" i="1" s="1"/>
  <c r="W47" i="1"/>
  <c r="X47" i="1" s="1"/>
  <c r="W51" i="1"/>
  <c r="X51" i="1" s="1"/>
  <c r="M51" i="1"/>
  <c r="N51" i="1" s="1"/>
  <c r="H46" i="1"/>
  <c r="I46" i="1" s="1"/>
  <c r="I52" i="1" s="1"/>
  <c r="H47" i="1"/>
  <c r="I47" i="1" s="1"/>
  <c r="H51" i="1"/>
  <c r="I51" i="1" s="1"/>
  <c r="H58" i="1"/>
  <c r="I58" i="1" s="1"/>
  <c r="C59" i="1"/>
  <c r="D59" i="1" s="1"/>
  <c r="D64" i="1" s="1"/>
  <c r="C61" i="1"/>
  <c r="D61" i="1" s="1"/>
  <c r="R47" i="1"/>
  <c r="S47" i="1" s="1"/>
  <c r="R49" i="1"/>
  <c r="S49" i="1" s="1"/>
  <c r="R51" i="1"/>
  <c r="S51" i="1" s="1"/>
  <c r="R46" i="1"/>
  <c r="S46" i="1" s="1"/>
  <c r="M46" i="1"/>
  <c r="N46" i="1" s="1"/>
  <c r="H26" i="1"/>
  <c r="I26" i="1" s="1"/>
  <c r="I28" i="1" s="1"/>
  <c r="H27" i="1"/>
  <c r="I27" i="1" s="1"/>
  <c r="H35" i="1"/>
  <c r="I35" i="1" s="1"/>
  <c r="M37" i="1"/>
  <c r="N37" i="1" s="1"/>
  <c r="H36" i="1"/>
  <c r="I36" i="1" s="1"/>
  <c r="C34" i="1"/>
  <c r="D34" i="1" s="1"/>
  <c r="C36" i="1"/>
  <c r="D36" i="1" s="1"/>
  <c r="R24" i="1"/>
  <c r="S24" i="1" s="1"/>
  <c r="R26" i="1"/>
  <c r="S26" i="1" s="1"/>
  <c r="M26" i="1"/>
  <c r="N26" i="1" s="1"/>
  <c r="M24" i="1"/>
  <c r="N24" i="1" s="1"/>
  <c r="M34" i="1"/>
  <c r="N34" i="1" s="1"/>
  <c r="I38" i="1"/>
  <c r="C35" i="1"/>
  <c r="D35" i="1" s="1"/>
  <c r="W24" i="1"/>
  <c r="X24" i="1" s="1"/>
  <c r="W26" i="1"/>
  <c r="X26" i="1" s="1"/>
  <c r="W25" i="1"/>
  <c r="X25" i="1" s="1"/>
  <c r="R25" i="1"/>
  <c r="S25" i="1" s="1"/>
  <c r="M25" i="1"/>
  <c r="N25" i="1" s="1"/>
  <c r="I64" i="1" l="1"/>
  <c r="N38" i="1"/>
  <c r="N64" i="1"/>
  <c r="X52" i="1"/>
  <c r="N52" i="1"/>
  <c r="S52" i="1"/>
  <c r="N28" i="1"/>
  <c r="D38" i="1"/>
  <c r="S28" i="1"/>
  <c r="X28" i="1"/>
  <c r="B29" i="1" l="1"/>
  <c r="B28" i="1"/>
  <c r="K4" i="1"/>
  <c r="K5" i="1"/>
  <c r="K6" i="1"/>
  <c r="K7" i="1"/>
  <c r="K8" i="1"/>
  <c r="K9" i="1"/>
  <c r="K10" i="1"/>
  <c r="K11" i="1"/>
  <c r="C17" i="1"/>
  <c r="C16" i="1"/>
  <c r="C24" i="1" l="1"/>
  <c r="D24" i="1" s="1"/>
  <c r="C27" i="1"/>
  <c r="D27" i="1" s="1"/>
  <c r="C26" i="1"/>
  <c r="D26" i="1" s="1"/>
  <c r="C25" i="1"/>
  <c r="D25" i="1" s="1"/>
  <c r="D28" i="1" l="1"/>
  <c r="D52" i="1" l="1"/>
</calcChain>
</file>

<file path=xl/sharedStrings.xml><?xml version="1.0" encoding="utf-8"?>
<sst xmlns="http://schemas.openxmlformats.org/spreadsheetml/2006/main" count="243" uniqueCount="92">
  <si>
    <t>Team</t>
  </si>
  <si>
    <t>Tournament</t>
  </si>
  <si>
    <t>Goals</t>
  </si>
  <si>
    <t>Shots pg</t>
  </si>
  <si>
    <t>yellow_cards</t>
  </si>
  <si>
    <t>red_cards</t>
  </si>
  <si>
    <t>Possession%</t>
  </si>
  <si>
    <t>Pass%</t>
  </si>
  <si>
    <t>AerialsWon</t>
  </si>
  <si>
    <t>Rating</t>
  </si>
  <si>
    <t>Manchester City</t>
  </si>
  <si>
    <t>Premier League</t>
  </si>
  <si>
    <t>Bayern Munich</t>
  </si>
  <si>
    <t>Bundesliga</t>
  </si>
  <si>
    <t>Paris Saint-Germain</t>
  </si>
  <si>
    <t>Ligue 1</t>
  </si>
  <si>
    <t>Barcelona</t>
  </si>
  <si>
    <t>LaLiga</t>
  </si>
  <si>
    <t>Real Madrid</t>
  </si>
  <si>
    <t>Manchester United</t>
  </si>
  <si>
    <t>Juventus</t>
  </si>
  <si>
    <t>Serie A</t>
  </si>
  <si>
    <t>Aston Villa</t>
  </si>
  <si>
    <t>Borussia Dortmund</t>
  </si>
  <si>
    <t>Atletico Madrid</t>
  </si>
  <si>
    <t>Melakukan Cleaning</t>
  </si>
  <si>
    <t>Hitung cleaning data menggunakan mean value</t>
  </si>
  <si>
    <t xml:space="preserve">Rata-rata yellow_cards  </t>
  </si>
  <si>
    <t xml:space="preserve">Rata-rata red_cards      </t>
  </si>
  <si>
    <t>=</t>
  </si>
  <si>
    <t>Transformasi</t>
  </si>
  <si>
    <t>Banyak</t>
  </si>
  <si>
    <t>Jumlah</t>
  </si>
  <si>
    <t>Mean</t>
  </si>
  <si>
    <t>Varian</t>
  </si>
  <si>
    <t>x</t>
  </si>
  <si>
    <t>x-mean</t>
  </si>
  <si>
    <t>(x-mean)^2</t>
  </si>
  <si>
    <t>Goal (Banyak)</t>
  </si>
  <si>
    <t xml:space="preserve"> Shots pg (Banyak)</t>
  </si>
  <si>
    <t>yellow_cards (Banyak)</t>
  </si>
  <si>
    <t>Red_cards  (Banyak)</t>
  </si>
  <si>
    <t>Possesion (Banyak)</t>
  </si>
  <si>
    <t>Pass (Banyak)</t>
  </si>
  <si>
    <t>Aerials won (Banyak)</t>
  </si>
  <si>
    <t>Rating (Banyak)</t>
  </si>
  <si>
    <t>Cukup</t>
  </si>
  <si>
    <t>Goal (Cukup)</t>
  </si>
  <si>
    <t>Shot pg(Cukup)</t>
  </si>
  <si>
    <t>yellow_cards (Cukup)</t>
  </si>
  <si>
    <t>Red_cards  (Cukup)</t>
  </si>
  <si>
    <t>Possesion (Cukup)</t>
  </si>
  <si>
    <t>Pass (Cukup)</t>
  </si>
  <si>
    <t>Aerials won (Cukup)</t>
  </si>
  <si>
    <t>Rating (Cukup)</t>
  </si>
  <si>
    <t>Melakukan seleksi data sengan Feature selection</t>
  </si>
  <si>
    <t>SE(goal)Banyak - (goal) Cukup</t>
  </si>
  <si>
    <t>SE(Shot pg)Banyak - (Shot pg) Cukup</t>
  </si>
  <si>
    <t>SE(yellow_card)Banyak - (yellow_card) Cukup</t>
  </si>
  <si>
    <t>SE(red_cardl)Banyak - (red_card) Cukup</t>
  </si>
  <si>
    <t>SE(Possesion)Banyak - (Possesion) Cukup</t>
  </si>
  <si>
    <t>SE(Pass)Banyak - (Pass) Cukup</t>
  </si>
  <si>
    <t>SE(Aerials Won)Banyak - (Aerials Won) Cukup</t>
  </si>
  <si>
    <t>SE(Rating)Banyak - (Rating) Cukup</t>
  </si>
  <si>
    <t>SQRT((varian goal banyak/n1)+(varian goal cukup/n2))</t>
  </si>
  <si>
    <t>SQRT((varian Shot pg banyak/n1)+(varian Shot pg cukup/n2))</t>
  </si>
  <si>
    <t>SQRT((varian yellow_card banyak/n1)+(varian yellow_card cukup/n2))</t>
  </si>
  <si>
    <t>SQRT((varian red_card banyak/n1)+(varian red_card cukup/n2))</t>
  </si>
  <si>
    <t>SQRT((varian Possesion banyak/n1)+(varian Possesion cukup/n2))</t>
  </si>
  <si>
    <t>SQRT((varian Pass banyak/n1)+(varian Pass cukup/n2))</t>
  </si>
  <si>
    <t>SQRT((varian Aerials Won banyak/n1)+(varian Aerials Won cukup/n2))</t>
  </si>
  <si>
    <t>SQRT((varian Rating banyak/n1)+(varian Rating cukup/n2))</t>
  </si>
  <si>
    <t>Hasil</t>
  </si>
  <si>
    <t>TEST</t>
  </si>
  <si>
    <t>Menghitung Varian dan Rata-rata</t>
  </si>
  <si>
    <t>Melakukan Transformasi</t>
  </si>
  <si>
    <t>Melakukan Transformasi terhadap atribut goal dan membuat atribut baru dengan nama tranformasi. Tranformasi ini memetakan jumlah goal ke dalam beberapa kategori banyak dan cukup.</t>
  </si>
  <si>
    <t>melakukan clustering dengan metode K-Means</t>
  </si>
  <si>
    <t>K = 2</t>
  </si>
  <si>
    <t>M1</t>
  </si>
  <si>
    <t>M2</t>
  </si>
  <si>
    <t>Centroid =</t>
  </si>
  <si>
    <t>Jarak Pusat M!</t>
  </si>
  <si>
    <t>Jarak Terkecil M</t>
  </si>
  <si>
    <t>Jarak Terdekat dengan Cluster</t>
  </si>
  <si>
    <t>Jarak Terkecil ^2</t>
  </si>
  <si>
    <t>BCV</t>
  </si>
  <si>
    <t>WCV</t>
  </si>
  <si>
    <t>RASIO</t>
  </si>
  <si>
    <t>Cluster</t>
  </si>
  <si>
    <t>Kelompok M1</t>
  </si>
  <si>
    <t>Kelompok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</si>
</sst>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6">
    <xf numFmtId="0" fontId="0" fillId="0" borderId="0" xfId="0"/>
    <xf numFmtId="0" fontId="18" fillId="33" borderId="10" xfId="0" applyFont="1" applyFill="1" applyBorder="1"/>
    <xf numFmtId="0" fontId="19" fillId="0" borderId="0" xfId="0" applyFont="1"/>
    <xf numFmtId="0" fontId="19" fillId="0" borderId="10" xfId="0" applyFont="1" applyBorder="1"/>
    <xf numFmtId="0" fontId="18" fillId="0" borderId="0" xfId="0" applyFont="1"/>
    <xf numFmtId="0" fontId="18" fillId="0" borderId="10" xfId="0" applyFont="1" applyBorder="1"/>
    <xf numFmtId="0" fontId="19" fillId="0" borderId="10" xfId="0" applyFont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9" fillId="35" borderId="10" xfId="0" applyFont="1" applyFill="1" applyBorder="1"/>
    <xf numFmtId="0" fontId="19" fillId="35" borderId="11" xfId="0" applyFont="1" applyFill="1" applyBorder="1"/>
    <xf numFmtId="0" fontId="19" fillId="35" borderId="14" xfId="0" applyFont="1" applyFill="1" applyBorder="1"/>
    <xf numFmtId="2" fontId="19" fillId="0" borderId="10" xfId="0" applyNumberFormat="1" applyFont="1" applyBorder="1"/>
    <xf numFmtId="2" fontId="19" fillId="35" borderId="14" xfId="0" applyNumberFormat="1" applyFont="1" applyFill="1" applyBorder="1"/>
    <xf numFmtId="2" fontId="19" fillId="35" borderId="11" xfId="0" applyNumberFormat="1" applyFont="1" applyFill="1" applyBorder="1"/>
    <xf numFmtId="0" fontId="19" fillId="36" borderId="10" xfId="0" applyFont="1" applyFill="1" applyBorder="1"/>
    <xf numFmtId="0" fontId="19" fillId="36" borderId="14" xfId="0" applyFont="1" applyFill="1" applyBorder="1"/>
    <xf numFmtId="0" fontId="19" fillId="36" borderId="11" xfId="0" applyFont="1" applyFill="1" applyBorder="1"/>
    <xf numFmtId="0" fontId="19" fillId="0" borderId="10" xfId="0" applyFont="1" applyFill="1" applyBorder="1"/>
    <xf numFmtId="0" fontId="19" fillId="0" borderId="10" xfId="0" applyFont="1" applyBorder="1" applyAlignment="1"/>
    <xf numFmtId="0" fontId="19" fillId="37" borderId="10" xfId="0" applyFont="1" applyFill="1" applyBorder="1" applyAlignment="1">
      <alignment horizontal="center"/>
    </xf>
    <xf numFmtId="0" fontId="19" fillId="38" borderId="10" xfId="0" applyFont="1" applyFill="1" applyBorder="1"/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left"/>
    </xf>
    <xf numFmtId="0" fontId="18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0" fontId="19" fillId="35" borderId="14" xfId="0" applyFont="1" applyFill="1" applyBorder="1" applyAlignment="1">
      <alignment horizontal="center"/>
    </xf>
    <xf numFmtId="0" fontId="19" fillId="35" borderId="15" xfId="0" applyFont="1" applyFill="1" applyBorder="1" applyAlignment="1">
      <alignment horizontal="center"/>
    </xf>
    <xf numFmtId="0" fontId="19" fillId="35" borderId="16" xfId="0" applyFont="1" applyFill="1" applyBorder="1" applyAlignment="1">
      <alignment horizontal="center"/>
    </xf>
    <xf numFmtId="2" fontId="19" fillId="35" borderId="11" xfId="0" applyNumberFormat="1" applyFont="1" applyFill="1" applyBorder="1" applyAlignment="1">
      <alignment horizontal="center"/>
    </xf>
    <xf numFmtId="2" fontId="19" fillId="35" borderId="17" xfId="0" applyNumberFormat="1" applyFont="1" applyFill="1" applyBorder="1" applyAlignment="1">
      <alignment horizontal="center"/>
    </xf>
    <xf numFmtId="2" fontId="19" fillId="35" borderId="18" xfId="0" applyNumberFormat="1" applyFont="1" applyFill="1" applyBorder="1" applyAlignment="1">
      <alignment horizontal="center"/>
    </xf>
    <xf numFmtId="0" fontId="19" fillId="35" borderId="11" xfId="0" applyFont="1" applyFill="1" applyBorder="1" applyAlignment="1">
      <alignment horizontal="center"/>
    </xf>
    <xf numFmtId="0" fontId="19" fillId="35" borderId="13" xfId="0" applyFont="1" applyFill="1" applyBorder="1" applyAlignment="1">
      <alignment horizontal="center"/>
    </xf>
    <xf numFmtId="0" fontId="19" fillId="36" borderId="11" xfId="0" applyFont="1" applyFill="1" applyBorder="1" applyAlignment="1">
      <alignment horizontal="center"/>
    </xf>
    <xf numFmtId="0" fontId="19" fillId="36" borderId="13" xfId="0" applyFont="1" applyFill="1" applyBorder="1" applyAlignment="1">
      <alignment horizontal="center"/>
    </xf>
    <xf numFmtId="2" fontId="19" fillId="36" borderId="11" xfId="0" applyNumberFormat="1" applyFont="1" applyFill="1" applyBorder="1" applyAlignment="1">
      <alignment horizontal="center"/>
    </xf>
    <xf numFmtId="2" fontId="19" fillId="36" borderId="17" xfId="0" applyNumberFormat="1" applyFont="1" applyFill="1" applyBorder="1" applyAlignment="1">
      <alignment horizontal="center"/>
    </xf>
    <xf numFmtId="2" fontId="19" fillId="36" borderId="18" xfId="0" applyNumberFormat="1" applyFont="1" applyFill="1" applyBorder="1" applyAlignment="1">
      <alignment horizontal="center"/>
    </xf>
    <xf numFmtId="0" fontId="19" fillId="36" borderId="10" xfId="0" applyFont="1" applyFill="1" applyBorder="1" applyAlignment="1">
      <alignment horizontal="center"/>
    </xf>
    <xf numFmtId="0" fontId="19" fillId="35" borderId="17" xfId="0" applyFont="1" applyFill="1" applyBorder="1" applyAlignment="1">
      <alignment horizontal="center"/>
    </xf>
    <xf numFmtId="0" fontId="19" fillId="35" borderId="18" xfId="0" applyFont="1" applyFill="1" applyBorder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6" borderId="0" xfId="0" applyFont="1" applyFill="1" applyAlignment="1">
      <alignment horizontal="center"/>
    </xf>
    <xf numFmtId="0" fontId="19" fillId="36" borderId="14" xfId="0" applyFont="1" applyFill="1" applyBorder="1" applyAlignment="1">
      <alignment horizontal="center"/>
    </xf>
    <xf numFmtId="0" fontId="19" fillId="36" borderId="15" xfId="0" applyFont="1" applyFill="1" applyBorder="1" applyAlignment="1">
      <alignment horizontal="center"/>
    </xf>
    <xf numFmtId="0" fontId="19" fillId="36" borderId="16" xfId="0" applyFont="1" applyFill="1" applyBorder="1" applyAlignment="1">
      <alignment horizontal="center"/>
    </xf>
    <xf numFmtId="0" fontId="19" fillId="0" borderId="10" xfId="0" applyFont="1" applyBorder="1" applyAlignment="1">
      <alignment horizontal="left"/>
    </xf>
    <xf numFmtId="0" fontId="18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37" borderId="10" xfId="0" applyFont="1" applyFill="1" applyBorder="1" applyAlignment="1">
      <alignment horizontal="center"/>
    </xf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239315</xdr:colOff>
      <xdr:row>58</xdr:row>
      <xdr:rowOff>42862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9B9B394F-982A-458A-AE0F-4EA606C65645}"/>
            </a:ext>
          </a:extLst>
        </xdr:cNvPr>
        <xdr:cNvSpPr txBox="1"/>
      </xdr:nvSpPr>
      <xdr:spPr>
        <a:xfrm>
          <a:off x="10704909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"/>
  <sheetViews>
    <sheetView tabSelected="1" topLeftCell="A76" zoomScale="85" zoomScaleNormal="85" workbookViewId="0">
      <selection activeCell="N99" sqref="N99:N101"/>
    </sheetView>
  </sheetViews>
  <sheetFormatPr defaultRowHeight="15.75" x14ac:dyDescent="0.25"/>
  <cols>
    <col min="1" max="1" width="22.7109375" style="2" customWidth="1"/>
    <col min="2" max="2" width="16.140625" style="2" customWidth="1"/>
    <col min="3" max="3" width="7.42578125" style="2" bestFit="1" customWidth="1"/>
    <col min="4" max="4" width="20.42578125" style="2" customWidth="1"/>
    <col min="5" max="5" width="14.28515625" style="2" customWidth="1"/>
    <col min="6" max="6" width="10.42578125" style="2" customWidth="1"/>
    <col min="7" max="7" width="13.85546875" style="2" customWidth="1"/>
    <col min="8" max="8" width="7.7109375" style="2" bestFit="1" customWidth="1"/>
    <col min="9" max="9" width="13.5703125" style="2" bestFit="1" customWidth="1"/>
    <col min="10" max="10" width="20.85546875" style="2" customWidth="1"/>
    <col min="11" max="11" width="20" style="2" customWidth="1"/>
    <col min="12" max="12" width="9.140625" style="2"/>
    <col min="13" max="13" width="15.140625" style="2" customWidth="1"/>
    <col min="14" max="14" width="20.42578125" style="2" customWidth="1"/>
    <col min="15" max="15" width="19.28515625" style="2" customWidth="1"/>
    <col min="16" max="18" width="9.140625" style="2"/>
    <col min="19" max="19" width="14.28515625" style="2" bestFit="1" customWidth="1"/>
    <col min="20" max="23" width="9.140625" style="2"/>
    <col min="24" max="24" width="14.28515625" style="2" bestFit="1" customWidth="1"/>
    <col min="25" max="1999" width="9.140625" style="2"/>
    <col min="2000" max="2000" width="2.85546875" style="2" customWidth="1"/>
    <col min="2001" max="16384" width="9.140625" style="2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30</v>
      </c>
      <c r="M1" s="24" t="s">
        <v>89</v>
      </c>
      <c r="N1" s="24" t="s">
        <v>90</v>
      </c>
      <c r="O1" s="24" t="s">
        <v>91</v>
      </c>
    </row>
    <row r="2" spans="1:15" x14ac:dyDescent="0.25">
      <c r="A2" s="3" t="s">
        <v>10</v>
      </c>
      <c r="B2" s="3" t="s">
        <v>11</v>
      </c>
      <c r="C2" s="3">
        <v>83</v>
      </c>
      <c r="D2" s="3">
        <v>15.8</v>
      </c>
      <c r="E2" s="3">
        <v>46</v>
      </c>
      <c r="F2" s="3">
        <v>2</v>
      </c>
      <c r="G2" s="3">
        <v>60.8</v>
      </c>
      <c r="H2" s="3">
        <v>89.4</v>
      </c>
      <c r="I2" s="3">
        <v>12.8</v>
      </c>
      <c r="J2" s="3">
        <v>7.01</v>
      </c>
      <c r="K2" s="7" t="str">
        <f>IF(C3&gt;80,"Banyak",IF(C3&gt;=50,"Cukup",IF(C3&lt;50,"Sedikit")))</f>
        <v>Banyak</v>
      </c>
      <c r="M2" s="6" t="s">
        <v>79</v>
      </c>
      <c r="N2" s="22" t="s">
        <v>10</v>
      </c>
      <c r="O2" s="6"/>
    </row>
    <row r="3" spans="1:15" x14ac:dyDescent="0.25">
      <c r="A3" s="3" t="s">
        <v>12</v>
      </c>
      <c r="B3" s="3" t="s">
        <v>13</v>
      </c>
      <c r="C3" s="3">
        <v>99</v>
      </c>
      <c r="D3" s="3">
        <v>17.100000000000001</v>
      </c>
      <c r="E3" s="3">
        <v>44</v>
      </c>
      <c r="F3" s="3">
        <v>3</v>
      </c>
      <c r="G3" s="3">
        <v>58.1</v>
      </c>
      <c r="H3" s="3">
        <v>85.5</v>
      </c>
      <c r="I3" s="3">
        <v>12.9</v>
      </c>
      <c r="J3" s="3">
        <v>6.95</v>
      </c>
      <c r="K3" s="7" t="str">
        <f>K2</f>
        <v>Banyak</v>
      </c>
      <c r="M3" s="6" t="s">
        <v>79</v>
      </c>
      <c r="N3" s="22" t="s">
        <v>12</v>
      </c>
      <c r="O3" s="6"/>
    </row>
    <row r="4" spans="1:15" x14ac:dyDescent="0.25">
      <c r="A4" s="21" t="s">
        <v>14</v>
      </c>
      <c r="B4" s="21" t="s">
        <v>15</v>
      </c>
      <c r="C4" s="21">
        <v>86</v>
      </c>
      <c r="D4" s="21">
        <v>15</v>
      </c>
      <c r="E4" s="21">
        <v>73</v>
      </c>
      <c r="F4" s="21">
        <v>7</v>
      </c>
      <c r="G4" s="21">
        <v>60.1</v>
      </c>
      <c r="H4" s="21">
        <v>89.5</v>
      </c>
      <c r="I4" s="21">
        <v>9.5</v>
      </c>
      <c r="J4" s="21">
        <v>6.88</v>
      </c>
      <c r="K4" s="7" t="str">
        <f t="shared" ref="K4:K11" si="0">IF(C4&gt;80,"Banyak",IF(C4&gt;=50,"Cukup",IF(C4&lt;50,"Sedikit")))</f>
        <v>Banyak</v>
      </c>
      <c r="M4" s="6" t="s">
        <v>79</v>
      </c>
      <c r="N4" s="22" t="s">
        <v>14</v>
      </c>
      <c r="O4" s="6"/>
    </row>
    <row r="5" spans="1:15" x14ac:dyDescent="0.25">
      <c r="A5" s="3" t="s">
        <v>16</v>
      </c>
      <c r="B5" s="3" t="s">
        <v>17</v>
      </c>
      <c r="C5" s="3">
        <v>85</v>
      </c>
      <c r="D5" s="3">
        <v>15.3</v>
      </c>
      <c r="E5" s="3">
        <v>68</v>
      </c>
      <c r="F5" s="3">
        <v>2</v>
      </c>
      <c r="G5" s="3">
        <v>62.4</v>
      </c>
      <c r="H5" s="3">
        <v>89.7</v>
      </c>
      <c r="I5" s="3">
        <v>10.6</v>
      </c>
      <c r="J5" s="3">
        <v>6.87</v>
      </c>
      <c r="K5" s="7" t="str">
        <f t="shared" si="0"/>
        <v>Banyak</v>
      </c>
      <c r="M5" s="6" t="s">
        <v>79</v>
      </c>
      <c r="N5" s="22" t="s">
        <v>16</v>
      </c>
      <c r="O5" s="6"/>
    </row>
    <row r="6" spans="1:15" x14ac:dyDescent="0.25">
      <c r="A6" s="3" t="s">
        <v>18</v>
      </c>
      <c r="B6" s="3" t="s">
        <v>17</v>
      </c>
      <c r="C6" s="3">
        <v>67</v>
      </c>
      <c r="D6" s="3">
        <v>14.4</v>
      </c>
      <c r="E6" s="3">
        <v>57</v>
      </c>
      <c r="F6" s="3">
        <v>2</v>
      </c>
      <c r="G6" s="3">
        <v>57.7</v>
      </c>
      <c r="H6" s="3">
        <v>87.7</v>
      </c>
      <c r="I6" s="3">
        <v>11.8</v>
      </c>
      <c r="J6" s="3">
        <v>6.86</v>
      </c>
      <c r="K6" s="7" t="str">
        <f t="shared" si="0"/>
        <v>Cukup</v>
      </c>
      <c r="M6" s="6" t="s">
        <v>80</v>
      </c>
      <c r="N6" s="6"/>
      <c r="O6" s="22" t="s">
        <v>18</v>
      </c>
    </row>
    <row r="7" spans="1:15" x14ac:dyDescent="0.25">
      <c r="A7" s="3" t="s">
        <v>19</v>
      </c>
      <c r="B7" s="3" t="s">
        <v>11</v>
      </c>
      <c r="C7" s="3">
        <v>73</v>
      </c>
      <c r="D7" s="3">
        <v>13.8</v>
      </c>
      <c r="E7" s="3">
        <v>64</v>
      </c>
      <c r="F7" s="3">
        <v>1</v>
      </c>
      <c r="G7" s="3">
        <v>54.5</v>
      </c>
      <c r="H7" s="3">
        <v>84.8</v>
      </c>
      <c r="I7" s="3">
        <v>14.5</v>
      </c>
      <c r="J7" s="3">
        <v>6.85</v>
      </c>
      <c r="K7" s="7" t="str">
        <f t="shared" si="0"/>
        <v>Cukup</v>
      </c>
      <c r="M7" s="6" t="s">
        <v>80</v>
      </c>
      <c r="N7" s="6"/>
      <c r="O7" s="22" t="s">
        <v>19</v>
      </c>
    </row>
    <row r="8" spans="1:15" x14ac:dyDescent="0.25">
      <c r="A8" s="21" t="s">
        <v>20</v>
      </c>
      <c r="B8" s="21" t="s">
        <v>21</v>
      </c>
      <c r="C8" s="21">
        <v>77</v>
      </c>
      <c r="D8" s="21">
        <v>15.7</v>
      </c>
      <c r="E8" s="21">
        <v>76</v>
      </c>
      <c r="F8" s="21">
        <v>6</v>
      </c>
      <c r="G8" s="21">
        <v>55.4</v>
      </c>
      <c r="H8" s="21">
        <v>88.3</v>
      </c>
      <c r="I8" s="21">
        <v>11.4</v>
      </c>
      <c r="J8" s="21">
        <v>6.85</v>
      </c>
      <c r="K8" s="7" t="str">
        <f t="shared" si="0"/>
        <v>Cukup</v>
      </c>
      <c r="M8" s="6" t="s">
        <v>80</v>
      </c>
      <c r="N8" s="6"/>
      <c r="O8" s="22" t="s">
        <v>20</v>
      </c>
    </row>
    <row r="9" spans="1:15" x14ac:dyDescent="0.25">
      <c r="A9" s="3" t="s">
        <v>22</v>
      </c>
      <c r="B9" s="3" t="s">
        <v>11</v>
      </c>
      <c r="C9" s="3">
        <v>55</v>
      </c>
      <c r="D9" s="3">
        <v>13.7</v>
      </c>
      <c r="E9" s="3">
        <v>63</v>
      </c>
      <c r="F9" s="3">
        <v>4</v>
      </c>
      <c r="G9" s="3">
        <v>49.1</v>
      </c>
      <c r="H9" s="3">
        <v>78.599999999999994</v>
      </c>
      <c r="I9" s="3">
        <v>19.399999999999999</v>
      </c>
      <c r="J9" s="3">
        <v>6.84</v>
      </c>
      <c r="K9" s="7" t="str">
        <f t="shared" si="0"/>
        <v>Cukup</v>
      </c>
      <c r="M9" s="6" t="s">
        <v>80</v>
      </c>
      <c r="N9" s="6"/>
      <c r="O9" s="22" t="s">
        <v>22</v>
      </c>
    </row>
    <row r="10" spans="1:15" x14ac:dyDescent="0.25">
      <c r="A10" s="3" t="s">
        <v>23</v>
      </c>
      <c r="B10" s="3" t="s">
        <v>13</v>
      </c>
      <c r="C10" s="3">
        <v>75</v>
      </c>
      <c r="D10" s="3">
        <v>14.6</v>
      </c>
      <c r="E10" s="3">
        <v>43</v>
      </c>
      <c r="F10" s="3">
        <v>1</v>
      </c>
      <c r="G10" s="3">
        <v>57.5</v>
      </c>
      <c r="H10" s="3">
        <v>85.5</v>
      </c>
      <c r="I10" s="3">
        <v>12.8</v>
      </c>
      <c r="J10" s="3">
        <v>6.84</v>
      </c>
      <c r="K10" s="7" t="str">
        <f t="shared" si="0"/>
        <v>Cukup</v>
      </c>
      <c r="M10" s="6" t="s">
        <v>79</v>
      </c>
      <c r="N10" s="22" t="s">
        <v>23</v>
      </c>
      <c r="O10" s="6"/>
    </row>
    <row r="11" spans="1:15" x14ac:dyDescent="0.25">
      <c r="A11" s="3" t="s">
        <v>24</v>
      </c>
      <c r="B11" s="3" t="s">
        <v>17</v>
      </c>
      <c r="C11" s="3">
        <v>67</v>
      </c>
      <c r="D11" s="3">
        <v>12.1</v>
      </c>
      <c r="E11" s="3">
        <v>100</v>
      </c>
      <c r="F11" s="3">
        <v>0</v>
      </c>
      <c r="G11" s="3">
        <v>51.8</v>
      </c>
      <c r="H11" s="3">
        <v>83.1</v>
      </c>
      <c r="I11" s="3">
        <v>14.4</v>
      </c>
      <c r="J11" s="3">
        <v>6.84</v>
      </c>
      <c r="K11" s="7" t="str">
        <f t="shared" si="0"/>
        <v>Cukup</v>
      </c>
      <c r="M11" s="6" t="s">
        <v>80</v>
      </c>
      <c r="N11" s="6"/>
      <c r="O11" s="22" t="s">
        <v>24</v>
      </c>
    </row>
    <row r="14" spans="1:15" x14ac:dyDescent="0.25">
      <c r="A14" s="4" t="s">
        <v>25</v>
      </c>
    </row>
    <row r="15" spans="1:15" x14ac:dyDescent="0.25">
      <c r="A15" s="26" t="s">
        <v>26</v>
      </c>
      <c r="B15" s="27"/>
      <c r="C15" s="28"/>
    </row>
    <row r="16" spans="1:15" x14ac:dyDescent="0.25">
      <c r="A16" s="3" t="s">
        <v>27</v>
      </c>
      <c r="B16" s="3" t="s">
        <v>29</v>
      </c>
      <c r="C16" s="3">
        <f>AVERAGE(E2:E11)</f>
        <v>63.4</v>
      </c>
    </row>
    <row r="17" spans="1:24" x14ac:dyDescent="0.25">
      <c r="A17" s="3" t="s">
        <v>28</v>
      </c>
      <c r="B17" s="3" t="s">
        <v>29</v>
      </c>
      <c r="C17" s="3">
        <f>AVERAGE(F2:F11)</f>
        <v>2.8</v>
      </c>
    </row>
    <row r="19" spans="1:24" x14ac:dyDescent="0.25">
      <c r="A19" s="4" t="s">
        <v>55</v>
      </c>
    </row>
    <row r="20" spans="1:24" x14ac:dyDescent="0.25">
      <c r="A20" s="46" t="s">
        <v>31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</row>
    <row r="22" spans="1:24" x14ac:dyDescent="0.25">
      <c r="A22" s="29" t="s">
        <v>38</v>
      </c>
      <c r="B22" s="29"/>
      <c r="C22" s="29"/>
      <c r="D22" s="29"/>
      <c r="F22" s="29" t="s">
        <v>39</v>
      </c>
      <c r="G22" s="29"/>
      <c r="H22" s="29"/>
      <c r="I22" s="29"/>
      <c r="K22" s="29" t="s">
        <v>40</v>
      </c>
      <c r="L22" s="29"/>
      <c r="M22" s="29"/>
      <c r="N22" s="29"/>
      <c r="P22" s="29" t="s">
        <v>41</v>
      </c>
      <c r="Q22" s="29"/>
      <c r="R22" s="29"/>
      <c r="S22" s="29"/>
      <c r="U22" s="29" t="s">
        <v>42</v>
      </c>
      <c r="V22" s="29"/>
      <c r="W22" s="29"/>
      <c r="X22" s="29"/>
    </row>
    <row r="23" spans="1:24" x14ac:dyDescent="0.25">
      <c r="A23" s="30"/>
      <c r="B23" s="9" t="s">
        <v>35</v>
      </c>
      <c r="C23" s="9" t="s">
        <v>36</v>
      </c>
      <c r="D23" s="9" t="s">
        <v>37</v>
      </c>
      <c r="F23" s="30"/>
      <c r="G23" s="9" t="s">
        <v>35</v>
      </c>
      <c r="H23" s="9" t="s">
        <v>36</v>
      </c>
      <c r="I23" s="9" t="s">
        <v>37</v>
      </c>
      <c r="K23" s="30"/>
      <c r="L23" s="9" t="s">
        <v>35</v>
      </c>
      <c r="M23" s="9" t="s">
        <v>36</v>
      </c>
      <c r="N23" s="9" t="s">
        <v>37</v>
      </c>
      <c r="P23" s="30"/>
      <c r="Q23" s="9" t="s">
        <v>35</v>
      </c>
      <c r="R23" s="9" t="s">
        <v>36</v>
      </c>
      <c r="S23" s="9" t="s">
        <v>37</v>
      </c>
      <c r="U23" s="30"/>
      <c r="V23" s="9" t="s">
        <v>35</v>
      </c>
      <c r="W23" s="9" t="s">
        <v>36</v>
      </c>
      <c r="X23" s="9" t="s">
        <v>37</v>
      </c>
    </row>
    <row r="24" spans="1:24" x14ac:dyDescent="0.25">
      <c r="A24" s="31"/>
      <c r="B24" s="3">
        <v>83</v>
      </c>
      <c r="C24" s="3">
        <f>B24-B29</f>
        <v>-5.25</v>
      </c>
      <c r="D24" s="3">
        <f>C24^2</f>
        <v>27.5625</v>
      </c>
      <c r="F24" s="31"/>
      <c r="G24" s="3">
        <v>15.8</v>
      </c>
      <c r="H24" s="3">
        <f>G24-G29</f>
        <v>0</v>
      </c>
      <c r="I24" s="3">
        <f>H24^2</f>
        <v>0</v>
      </c>
      <c r="K24" s="31"/>
      <c r="L24" s="3">
        <v>46</v>
      </c>
      <c r="M24" s="3">
        <f>L24-L29</f>
        <v>-11.75</v>
      </c>
      <c r="N24" s="12">
        <f>M24^2</f>
        <v>138.0625</v>
      </c>
      <c r="P24" s="31"/>
      <c r="Q24" s="3">
        <v>2</v>
      </c>
      <c r="R24" s="3">
        <f>Q24-Q29</f>
        <v>-1.5</v>
      </c>
      <c r="S24" s="3">
        <f>R24^2</f>
        <v>2.25</v>
      </c>
      <c r="U24" s="31"/>
      <c r="V24" s="3">
        <v>60.8</v>
      </c>
      <c r="W24" s="3">
        <f>V24-V29</f>
        <v>0.44999999999999574</v>
      </c>
      <c r="X24" s="12">
        <f>W24^2</f>
        <v>0.20249999999999616</v>
      </c>
    </row>
    <row r="25" spans="1:24" x14ac:dyDescent="0.25">
      <c r="A25" s="31"/>
      <c r="B25" s="3">
        <v>99</v>
      </c>
      <c r="C25" s="3">
        <f>B25-B29</f>
        <v>10.75</v>
      </c>
      <c r="D25" s="3">
        <f t="shared" ref="D25:D27" si="1">C25^2</f>
        <v>115.5625</v>
      </c>
      <c r="F25" s="31"/>
      <c r="G25" s="3">
        <v>17.100000000000001</v>
      </c>
      <c r="H25" s="3">
        <f>G25-G29</f>
        <v>1.3000000000000007</v>
      </c>
      <c r="I25" s="3">
        <f t="shared" ref="I25:I27" si="2">H25^2</f>
        <v>1.6900000000000019</v>
      </c>
      <c r="K25" s="31"/>
      <c r="L25" s="3">
        <v>44</v>
      </c>
      <c r="M25" s="3">
        <f>L25-L29</f>
        <v>-13.75</v>
      </c>
      <c r="N25" s="12">
        <f t="shared" ref="N25:N27" si="3">M25^2</f>
        <v>189.0625</v>
      </c>
      <c r="P25" s="31"/>
      <c r="Q25" s="3">
        <v>3</v>
      </c>
      <c r="R25" s="3">
        <f>Q25-Q29</f>
        <v>-0.5</v>
      </c>
      <c r="S25" s="3">
        <f t="shared" ref="S25:S27" si="4">R25^2</f>
        <v>0.25</v>
      </c>
      <c r="U25" s="31"/>
      <c r="V25" s="3">
        <v>58.1</v>
      </c>
      <c r="W25" s="3">
        <f>V25-V29</f>
        <v>-2.25</v>
      </c>
      <c r="X25" s="12">
        <f t="shared" ref="X25:X27" si="5">W25^2</f>
        <v>5.0625</v>
      </c>
    </row>
    <row r="26" spans="1:24" x14ac:dyDescent="0.25">
      <c r="A26" s="31"/>
      <c r="B26" s="3">
        <v>86</v>
      </c>
      <c r="C26" s="3">
        <f>B26-B29</f>
        <v>-2.25</v>
      </c>
      <c r="D26" s="3">
        <f t="shared" si="1"/>
        <v>5.0625</v>
      </c>
      <c r="F26" s="31"/>
      <c r="G26" s="3">
        <v>15</v>
      </c>
      <c r="H26" s="3">
        <f>G26-G29</f>
        <v>-0.80000000000000071</v>
      </c>
      <c r="I26" s="3">
        <f t="shared" si="2"/>
        <v>0.64000000000000112</v>
      </c>
      <c r="K26" s="31"/>
      <c r="L26" s="3">
        <v>73</v>
      </c>
      <c r="M26" s="3">
        <f>L26-L29</f>
        <v>15.25</v>
      </c>
      <c r="N26" s="12">
        <f t="shared" si="3"/>
        <v>232.5625</v>
      </c>
      <c r="P26" s="31"/>
      <c r="Q26" s="3">
        <v>7</v>
      </c>
      <c r="R26" s="3">
        <f>Q26-Q29</f>
        <v>3.5</v>
      </c>
      <c r="S26" s="3">
        <f t="shared" si="4"/>
        <v>12.25</v>
      </c>
      <c r="U26" s="31"/>
      <c r="V26" s="3">
        <v>60.1</v>
      </c>
      <c r="W26" s="3">
        <f>V26-V29</f>
        <v>-0.25</v>
      </c>
      <c r="X26" s="12">
        <f t="shared" si="5"/>
        <v>6.25E-2</v>
      </c>
    </row>
    <row r="27" spans="1:24" x14ac:dyDescent="0.25">
      <c r="A27" s="32"/>
      <c r="B27" s="3">
        <v>85</v>
      </c>
      <c r="C27" s="3">
        <f>B27-B29</f>
        <v>-3.25</v>
      </c>
      <c r="D27" s="3">
        <f t="shared" si="1"/>
        <v>10.5625</v>
      </c>
      <c r="F27" s="32"/>
      <c r="G27" s="3">
        <v>15.3</v>
      </c>
      <c r="H27" s="3">
        <f>G27-G29</f>
        <v>-0.5</v>
      </c>
      <c r="I27" s="3">
        <f t="shared" si="2"/>
        <v>0.25</v>
      </c>
      <c r="K27" s="32"/>
      <c r="L27" s="3">
        <v>68</v>
      </c>
      <c r="M27" s="3">
        <f>L27-L29</f>
        <v>10.25</v>
      </c>
      <c r="N27" s="12">
        <f t="shared" si="3"/>
        <v>105.0625</v>
      </c>
      <c r="P27" s="32"/>
      <c r="Q27" s="3">
        <v>2</v>
      </c>
      <c r="R27" s="3">
        <f>Q27-Q29</f>
        <v>-1.5</v>
      </c>
      <c r="S27" s="3">
        <f t="shared" si="4"/>
        <v>2.25</v>
      </c>
      <c r="U27" s="32"/>
      <c r="V27" s="3">
        <v>62.4</v>
      </c>
      <c r="W27" s="3">
        <f>V27-V29</f>
        <v>2.0499999999999972</v>
      </c>
      <c r="X27" s="12">
        <f t="shared" si="5"/>
        <v>4.2024999999999881</v>
      </c>
    </row>
    <row r="28" spans="1:24" x14ac:dyDescent="0.25">
      <c r="A28" s="9" t="s">
        <v>32</v>
      </c>
      <c r="B28" s="9">
        <f>SUM(B24:B27)</f>
        <v>353</v>
      </c>
      <c r="C28" s="11"/>
      <c r="D28" s="11">
        <f>SUM(D24:D27)</f>
        <v>158.75</v>
      </c>
      <c r="F28" s="9" t="s">
        <v>32</v>
      </c>
      <c r="G28" s="9">
        <f>SUM(G24:G27)</f>
        <v>63.2</v>
      </c>
      <c r="H28" s="11"/>
      <c r="I28" s="11">
        <f>SUM(I24:I27)</f>
        <v>2.5800000000000032</v>
      </c>
      <c r="K28" s="9" t="s">
        <v>32</v>
      </c>
      <c r="L28" s="9">
        <f>SUM(L24:L27)</f>
        <v>231</v>
      </c>
      <c r="M28" s="11"/>
      <c r="N28" s="11">
        <f>SUM(N24:N27)</f>
        <v>664.75</v>
      </c>
      <c r="P28" s="9" t="s">
        <v>32</v>
      </c>
      <c r="Q28" s="9">
        <f>SUM(Q24:Q27)</f>
        <v>14</v>
      </c>
      <c r="R28" s="11"/>
      <c r="S28" s="11">
        <f>SUM(S24:S27)</f>
        <v>17</v>
      </c>
      <c r="U28" s="9" t="s">
        <v>32</v>
      </c>
      <c r="V28" s="9">
        <f>SUM(V24:V27)</f>
        <v>241.4</v>
      </c>
      <c r="W28" s="11"/>
      <c r="X28" s="11">
        <f>SUM(X24:X27)</f>
        <v>9.5299999999999834</v>
      </c>
    </row>
    <row r="29" spans="1:24" x14ac:dyDescent="0.25">
      <c r="A29" s="9" t="s">
        <v>33</v>
      </c>
      <c r="B29" s="10">
        <f>AVERAGE(B24:B27)</f>
        <v>88.25</v>
      </c>
      <c r="C29" s="36"/>
      <c r="D29" s="37"/>
      <c r="F29" s="9" t="s">
        <v>33</v>
      </c>
      <c r="G29" s="10">
        <f>AVERAGE(G24:G27)</f>
        <v>15.8</v>
      </c>
      <c r="H29" s="36"/>
      <c r="I29" s="37"/>
      <c r="K29" s="9" t="s">
        <v>33</v>
      </c>
      <c r="L29" s="10">
        <f>AVERAGE(L24:L27)</f>
        <v>57.75</v>
      </c>
      <c r="M29" s="36"/>
      <c r="N29" s="37"/>
      <c r="P29" s="9" t="s">
        <v>33</v>
      </c>
      <c r="Q29" s="10">
        <f>AVERAGE(Q24:Q27)</f>
        <v>3.5</v>
      </c>
      <c r="R29" s="36"/>
      <c r="S29" s="37"/>
      <c r="U29" s="9" t="s">
        <v>33</v>
      </c>
      <c r="V29" s="10">
        <f>AVERAGE(V24:V27)</f>
        <v>60.35</v>
      </c>
      <c r="W29" s="36"/>
      <c r="X29" s="37"/>
    </row>
    <row r="30" spans="1:24" x14ac:dyDescent="0.25">
      <c r="A30" s="9" t="s">
        <v>34</v>
      </c>
      <c r="B30" s="33">
        <f>(D28)/(4-1)</f>
        <v>52.916666666666664</v>
      </c>
      <c r="C30" s="34"/>
      <c r="D30" s="35"/>
      <c r="F30" s="9" t="s">
        <v>34</v>
      </c>
      <c r="G30" s="33">
        <f>I28/(4-1)</f>
        <v>0.8600000000000011</v>
      </c>
      <c r="H30" s="34"/>
      <c r="I30" s="35"/>
      <c r="K30" s="9" t="s">
        <v>34</v>
      </c>
      <c r="L30" s="33">
        <f>(N28)/(4-1)</f>
        <v>221.58333333333334</v>
      </c>
      <c r="M30" s="34"/>
      <c r="N30" s="35"/>
      <c r="P30" s="9" t="s">
        <v>34</v>
      </c>
      <c r="Q30" s="36">
        <f>(S28)/(4-1)</f>
        <v>5.666666666666667</v>
      </c>
      <c r="R30" s="44"/>
      <c r="S30" s="45"/>
      <c r="U30" s="9" t="s">
        <v>34</v>
      </c>
      <c r="V30" s="33">
        <f>(X28)/(4-1)</f>
        <v>3.176666666666661</v>
      </c>
      <c r="W30" s="34"/>
      <c r="X30" s="35"/>
    </row>
    <row r="32" spans="1:24" x14ac:dyDescent="0.25">
      <c r="A32" s="29" t="s">
        <v>43</v>
      </c>
      <c r="B32" s="29"/>
      <c r="C32" s="29"/>
      <c r="D32" s="29"/>
      <c r="F32" s="29" t="s">
        <v>44</v>
      </c>
      <c r="G32" s="29"/>
      <c r="H32" s="29"/>
      <c r="I32" s="29"/>
      <c r="K32" s="29" t="s">
        <v>45</v>
      </c>
      <c r="L32" s="29"/>
      <c r="M32" s="29"/>
      <c r="N32" s="29"/>
    </row>
    <row r="33" spans="1:24" x14ac:dyDescent="0.25">
      <c r="A33" s="30"/>
      <c r="B33" s="9" t="s">
        <v>35</v>
      </c>
      <c r="C33" s="9" t="s">
        <v>36</v>
      </c>
      <c r="D33" s="9" t="s">
        <v>37</v>
      </c>
      <c r="F33" s="30"/>
      <c r="G33" s="9" t="s">
        <v>35</v>
      </c>
      <c r="H33" s="9" t="s">
        <v>36</v>
      </c>
      <c r="I33" s="9" t="s">
        <v>37</v>
      </c>
      <c r="K33" s="30"/>
      <c r="L33" s="9" t="s">
        <v>35</v>
      </c>
      <c r="M33" s="9" t="s">
        <v>36</v>
      </c>
      <c r="N33" s="9" t="s">
        <v>37</v>
      </c>
    </row>
    <row r="34" spans="1:24" x14ac:dyDescent="0.25">
      <c r="A34" s="31"/>
      <c r="B34" s="3">
        <v>89.4</v>
      </c>
      <c r="C34" s="3">
        <f>B34-B39</f>
        <v>0.87500000000001421</v>
      </c>
      <c r="D34" s="12">
        <f>C34^2</f>
        <v>0.76562500000002487</v>
      </c>
      <c r="F34" s="31"/>
      <c r="G34" s="3">
        <v>12.8</v>
      </c>
      <c r="H34" s="3">
        <f>G34-G39</f>
        <v>1.3499999999999996</v>
      </c>
      <c r="I34" s="12">
        <f>H34^2</f>
        <v>1.8224999999999991</v>
      </c>
      <c r="K34" s="31"/>
      <c r="L34" s="3">
        <v>7.01</v>
      </c>
      <c r="M34" s="3">
        <f>L34-L39</f>
        <v>8.2499999999999574E-2</v>
      </c>
      <c r="N34" s="3">
        <f>M34^2</f>
        <v>6.8062499999999295E-3</v>
      </c>
    </row>
    <row r="35" spans="1:24" x14ac:dyDescent="0.25">
      <c r="A35" s="31"/>
      <c r="B35" s="3">
        <v>85.5</v>
      </c>
      <c r="C35" s="3">
        <f>B35-B39</f>
        <v>-3.0249999999999915</v>
      </c>
      <c r="D35" s="12">
        <f t="shared" ref="D35:D37" si="6">C35^2</f>
        <v>9.1506249999999483</v>
      </c>
      <c r="F35" s="31"/>
      <c r="G35" s="3">
        <v>12.9</v>
      </c>
      <c r="H35" s="3">
        <f>G35-G39</f>
        <v>1.4499999999999993</v>
      </c>
      <c r="I35" s="12">
        <f t="shared" ref="I35:I37" si="7">H35^2</f>
        <v>2.1024999999999978</v>
      </c>
      <c r="K35" s="31"/>
      <c r="L35" s="3">
        <v>6.95</v>
      </c>
      <c r="M35" s="3">
        <f>L35-L39</f>
        <v>2.2499999999999964E-2</v>
      </c>
      <c r="N35" s="3">
        <f t="shared" ref="N35:N37" si="8">M35^2</f>
        <v>5.0624999999999845E-4</v>
      </c>
    </row>
    <row r="36" spans="1:24" x14ac:dyDescent="0.25">
      <c r="A36" s="31"/>
      <c r="B36" s="3">
        <v>89.5</v>
      </c>
      <c r="C36" s="3">
        <f>B36-B39</f>
        <v>0.97500000000000853</v>
      </c>
      <c r="D36" s="12">
        <f t="shared" si="6"/>
        <v>0.9506250000000166</v>
      </c>
      <c r="F36" s="31"/>
      <c r="G36" s="3">
        <v>9.5</v>
      </c>
      <c r="H36" s="3">
        <f>G36-G39</f>
        <v>-1.9500000000000011</v>
      </c>
      <c r="I36" s="12">
        <f t="shared" si="7"/>
        <v>3.8025000000000042</v>
      </c>
      <c r="K36" s="31"/>
      <c r="L36" s="3">
        <v>6.88</v>
      </c>
      <c r="M36" s="3">
        <f>L36-L39</f>
        <v>-4.750000000000032E-2</v>
      </c>
      <c r="N36" s="3">
        <f t="shared" si="8"/>
        <v>2.2562500000000304E-3</v>
      </c>
    </row>
    <row r="37" spans="1:24" x14ac:dyDescent="0.25">
      <c r="A37" s="32"/>
      <c r="B37" s="3">
        <v>89.7</v>
      </c>
      <c r="C37" s="3">
        <f>B37-B39</f>
        <v>1.1750000000000114</v>
      </c>
      <c r="D37" s="12">
        <f t="shared" si="6"/>
        <v>1.3806250000000266</v>
      </c>
      <c r="F37" s="32"/>
      <c r="G37" s="3">
        <v>10.6</v>
      </c>
      <c r="H37" s="3">
        <f>G37-G39</f>
        <v>-0.85000000000000142</v>
      </c>
      <c r="I37" s="12">
        <f t="shared" si="7"/>
        <v>0.72250000000000236</v>
      </c>
      <c r="K37" s="32"/>
      <c r="L37" s="3">
        <v>6.87</v>
      </c>
      <c r="M37" s="3">
        <f>L37-L39</f>
        <v>-5.7500000000000107E-2</v>
      </c>
      <c r="N37" s="3">
        <f t="shared" si="8"/>
        <v>3.3062500000000123E-3</v>
      </c>
    </row>
    <row r="38" spans="1:24" x14ac:dyDescent="0.25">
      <c r="A38" s="9" t="s">
        <v>32</v>
      </c>
      <c r="B38" s="9">
        <f>SUM(B34:B37)</f>
        <v>354.09999999999997</v>
      </c>
      <c r="C38" s="11"/>
      <c r="D38" s="13">
        <f>SUM(D34:D37)</f>
        <v>12.247500000000016</v>
      </c>
      <c r="F38" s="9" t="s">
        <v>32</v>
      </c>
      <c r="G38" s="9">
        <f>SUM(G34:G37)</f>
        <v>45.800000000000004</v>
      </c>
      <c r="H38" s="11"/>
      <c r="I38" s="11">
        <f>SUM(I34:I37)</f>
        <v>8.4500000000000028</v>
      </c>
      <c r="K38" s="9" t="s">
        <v>32</v>
      </c>
      <c r="L38" s="9">
        <f>SUM(L34:L37)</f>
        <v>27.71</v>
      </c>
      <c r="M38" s="11"/>
      <c r="N38" s="11">
        <f>SUM(N34:N37)</f>
        <v>1.2874999999999972E-2</v>
      </c>
    </row>
    <row r="39" spans="1:24" x14ac:dyDescent="0.25">
      <c r="A39" s="9" t="s">
        <v>33</v>
      </c>
      <c r="B39" s="14">
        <f>AVERAGE(B34:B37)</f>
        <v>88.524999999999991</v>
      </c>
      <c r="C39" s="36"/>
      <c r="D39" s="37"/>
      <c r="F39" s="9" t="s">
        <v>33</v>
      </c>
      <c r="G39" s="10">
        <f>AVERAGE(G34:G37)</f>
        <v>11.450000000000001</v>
      </c>
      <c r="H39" s="36"/>
      <c r="I39" s="37"/>
      <c r="K39" s="9" t="s">
        <v>33</v>
      </c>
      <c r="L39" s="10">
        <f>AVERAGE(L34:L37)</f>
        <v>6.9275000000000002</v>
      </c>
      <c r="M39" s="36"/>
      <c r="N39" s="37"/>
    </row>
    <row r="40" spans="1:24" x14ac:dyDescent="0.25">
      <c r="A40" s="9" t="s">
        <v>34</v>
      </c>
      <c r="B40" s="33">
        <f>(D38)/(4-1)</f>
        <v>4.0825000000000058</v>
      </c>
      <c r="C40" s="34"/>
      <c r="D40" s="35"/>
      <c r="F40" s="9" t="s">
        <v>34</v>
      </c>
      <c r="G40" s="33">
        <f>(I38)/(4-1)</f>
        <v>2.8166666666666678</v>
      </c>
      <c r="H40" s="34"/>
      <c r="I40" s="35"/>
      <c r="K40" s="9" t="s">
        <v>34</v>
      </c>
      <c r="L40" s="36">
        <f>(N38)/(4-1)</f>
        <v>4.2916666666666572E-3</v>
      </c>
      <c r="M40" s="44"/>
      <c r="N40" s="45"/>
    </row>
    <row r="42" spans="1:24" x14ac:dyDescent="0.25">
      <c r="A42" s="47" t="s">
        <v>46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</row>
    <row r="44" spans="1:24" x14ac:dyDescent="0.25">
      <c r="A44" s="43" t="s">
        <v>47</v>
      </c>
      <c r="B44" s="43"/>
      <c r="C44" s="43"/>
      <c r="D44" s="43"/>
      <c r="F44" s="43" t="s">
        <v>48</v>
      </c>
      <c r="G44" s="43"/>
      <c r="H44" s="43"/>
      <c r="I44" s="43"/>
      <c r="K44" s="43" t="s">
        <v>49</v>
      </c>
      <c r="L44" s="43"/>
      <c r="M44" s="43"/>
      <c r="N44" s="43"/>
      <c r="P44" s="43" t="s">
        <v>50</v>
      </c>
      <c r="Q44" s="43"/>
      <c r="R44" s="43"/>
      <c r="S44" s="43"/>
      <c r="U44" s="43" t="s">
        <v>51</v>
      </c>
      <c r="V44" s="43"/>
      <c r="W44" s="43"/>
      <c r="X44" s="43"/>
    </row>
    <row r="45" spans="1:24" x14ac:dyDescent="0.25">
      <c r="A45" s="48"/>
      <c r="B45" s="15" t="s">
        <v>35</v>
      </c>
      <c r="C45" s="15" t="s">
        <v>36</v>
      </c>
      <c r="D45" s="15" t="s">
        <v>37</v>
      </c>
      <c r="F45" s="48"/>
      <c r="G45" s="15" t="s">
        <v>35</v>
      </c>
      <c r="H45" s="15" t="s">
        <v>36</v>
      </c>
      <c r="I45" s="15" t="s">
        <v>37</v>
      </c>
      <c r="K45" s="48"/>
      <c r="L45" s="15" t="s">
        <v>35</v>
      </c>
      <c r="M45" s="15" t="s">
        <v>36</v>
      </c>
      <c r="N45" s="15" t="s">
        <v>37</v>
      </c>
      <c r="P45" s="48"/>
      <c r="Q45" s="15" t="s">
        <v>35</v>
      </c>
      <c r="R45" s="15" t="s">
        <v>36</v>
      </c>
      <c r="S45" s="15" t="s">
        <v>37</v>
      </c>
      <c r="U45" s="48"/>
      <c r="V45" s="15" t="s">
        <v>35</v>
      </c>
      <c r="W45" s="15" t="s">
        <v>36</v>
      </c>
      <c r="X45" s="15" t="s">
        <v>37</v>
      </c>
    </row>
    <row r="46" spans="1:24" x14ac:dyDescent="0.25">
      <c r="A46" s="49"/>
      <c r="B46" s="18">
        <v>67</v>
      </c>
      <c r="C46" s="18">
        <f>B46-B53</f>
        <v>-2</v>
      </c>
      <c r="D46" s="18">
        <f>C46^2</f>
        <v>4</v>
      </c>
      <c r="F46" s="49"/>
      <c r="G46" s="3">
        <v>14.4</v>
      </c>
      <c r="H46" s="18">
        <f>G46-G53</f>
        <v>0.35000000000000142</v>
      </c>
      <c r="I46" s="18">
        <f>H46^2</f>
        <v>0.122500000000001</v>
      </c>
      <c r="K46" s="49"/>
      <c r="L46" s="3">
        <v>57</v>
      </c>
      <c r="M46" s="18">
        <f>L46-L53</f>
        <v>-10.166666666666671</v>
      </c>
      <c r="N46" s="18">
        <f>M46^2</f>
        <v>103.36111111111121</v>
      </c>
      <c r="P46" s="49"/>
      <c r="Q46" s="3">
        <v>2</v>
      </c>
      <c r="R46" s="18">
        <f>Q46-Q53</f>
        <v>-0.33333333333333348</v>
      </c>
      <c r="S46" s="18">
        <f>R46^2</f>
        <v>0.11111111111111122</v>
      </c>
      <c r="U46" s="49"/>
      <c r="V46" s="3">
        <v>57.7</v>
      </c>
      <c r="W46" s="18">
        <f>V46-V53</f>
        <v>3.3666666666666671</v>
      </c>
      <c r="X46" s="18">
        <f>W46^2</f>
        <v>11.334444444444447</v>
      </c>
    </row>
    <row r="47" spans="1:24" x14ac:dyDescent="0.25">
      <c r="A47" s="49"/>
      <c r="B47" s="18">
        <v>73</v>
      </c>
      <c r="C47" s="18">
        <f>B47-B53</f>
        <v>4</v>
      </c>
      <c r="D47" s="18">
        <f t="shared" ref="D47:D51" si="9">C47^2</f>
        <v>16</v>
      </c>
      <c r="F47" s="49"/>
      <c r="G47" s="3">
        <v>13.8</v>
      </c>
      <c r="H47" s="18">
        <f>G47-G53</f>
        <v>-0.24999999999999822</v>
      </c>
      <c r="I47" s="18">
        <f t="shared" ref="I47:I51" si="10">H47^2</f>
        <v>6.2499999999999112E-2</v>
      </c>
      <c r="K47" s="49"/>
      <c r="L47" s="3">
        <v>64</v>
      </c>
      <c r="M47" s="18">
        <f>L47-L53</f>
        <v>-3.1666666666666714</v>
      </c>
      <c r="N47" s="18">
        <f t="shared" ref="N47:N51" si="11">M47^2</f>
        <v>10.027777777777807</v>
      </c>
      <c r="P47" s="49"/>
      <c r="Q47" s="3">
        <v>1</v>
      </c>
      <c r="R47" s="18">
        <f>Q47-Q53</f>
        <v>-1.3333333333333335</v>
      </c>
      <c r="S47" s="18">
        <f t="shared" ref="S47:S51" si="12">R47^2</f>
        <v>1.7777777777777781</v>
      </c>
      <c r="U47" s="49"/>
      <c r="V47" s="3">
        <v>54.5</v>
      </c>
      <c r="W47" s="18">
        <f>V47-V53</f>
        <v>0.1666666666666643</v>
      </c>
      <c r="X47" s="18">
        <f t="shared" ref="X47:X51" si="13">W47^2</f>
        <v>2.7777777777776989E-2</v>
      </c>
    </row>
    <row r="48" spans="1:24" x14ac:dyDescent="0.25">
      <c r="A48" s="49"/>
      <c r="B48" s="18">
        <v>77</v>
      </c>
      <c r="C48" s="18">
        <f>B48-B53</f>
        <v>8</v>
      </c>
      <c r="D48" s="18">
        <f t="shared" si="9"/>
        <v>64</v>
      </c>
      <c r="F48" s="49"/>
      <c r="G48" s="3">
        <v>15.7</v>
      </c>
      <c r="H48" s="18">
        <f>G48-G53</f>
        <v>1.6500000000000004</v>
      </c>
      <c r="I48" s="18">
        <f t="shared" si="10"/>
        <v>2.722500000000001</v>
      </c>
      <c r="K48" s="49"/>
      <c r="L48" s="3">
        <v>76</v>
      </c>
      <c r="M48" s="18">
        <f>L48-L53</f>
        <v>8.8333333333333286</v>
      </c>
      <c r="N48" s="18">
        <f t="shared" si="11"/>
        <v>78.0277777777777</v>
      </c>
      <c r="P48" s="49"/>
      <c r="Q48" s="3">
        <v>6</v>
      </c>
      <c r="R48" s="18">
        <f>Q48-Q53</f>
        <v>3.6666666666666665</v>
      </c>
      <c r="S48" s="18">
        <f t="shared" si="12"/>
        <v>13.444444444444443</v>
      </c>
      <c r="U48" s="49"/>
      <c r="V48" s="3">
        <v>55.4</v>
      </c>
      <c r="W48" s="18">
        <f>V48-V53</f>
        <v>1.0666666666666629</v>
      </c>
      <c r="X48" s="18">
        <f t="shared" si="13"/>
        <v>1.1377777777777698</v>
      </c>
    </row>
    <row r="49" spans="1:24" x14ac:dyDescent="0.25">
      <c r="A49" s="49"/>
      <c r="B49" s="18">
        <v>55</v>
      </c>
      <c r="C49" s="18">
        <f>B49-B53</f>
        <v>-14</v>
      </c>
      <c r="D49" s="18">
        <f t="shared" si="9"/>
        <v>196</v>
      </c>
      <c r="F49" s="49"/>
      <c r="G49" s="3">
        <v>13.7</v>
      </c>
      <c r="H49" s="18">
        <f>G49-G53</f>
        <v>-0.34999999999999964</v>
      </c>
      <c r="I49" s="18">
        <f t="shared" si="10"/>
        <v>0.12249999999999975</v>
      </c>
      <c r="K49" s="49"/>
      <c r="L49" s="3">
        <v>63</v>
      </c>
      <c r="M49" s="18">
        <f>L49-L53</f>
        <v>-4.1666666666666714</v>
      </c>
      <c r="N49" s="18">
        <f t="shared" si="11"/>
        <v>17.36111111111115</v>
      </c>
      <c r="P49" s="49"/>
      <c r="Q49" s="3">
        <v>4</v>
      </c>
      <c r="R49" s="18">
        <f>Q49-Q53</f>
        <v>1.6666666666666665</v>
      </c>
      <c r="S49" s="18">
        <f t="shared" si="12"/>
        <v>2.7777777777777772</v>
      </c>
      <c r="U49" s="49"/>
      <c r="V49" s="3">
        <v>49.1</v>
      </c>
      <c r="W49" s="18">
        <f>V49-V53</f>
        <v>-5.2333333333333343</v>
      </c>
      <c r="X49" s="18">
        <f t="shared" si="13"/>
        <v>27.387777777777789</v>
      </c>
    </row>
    <row r="50" spans="1:24" x14ac:dyDescent="0.25">
      <c r="A50" s="49"/>
      <c r="B50" s="18">
        <v>75</v>
      </c>
      <c r="C50" s="18">
        <f>B50-B53</f>
        <v>6</v>
      </c>
      <c r="D50" s="18">
        <f t="shared" si="9"/>
        <v>36</v>
      </c>
      <c r="F50" s="49"/>
      <c r="G50" s="3">
        <v>14.6</v>
      </c>
      <c r="H50" s="18">
        <f>G50-G53</f>
        <v>0.55000000000000071</v>
      </c>
      <c r="I50" s="18">
        <f t="shared" si="10"/>
        <v>0.30250000000000077</v>
      </c>
      <c r="K50" s="49"/>
      <c r="L50" s="3">
        <v>43</v>
      </c>
      <c r="M50" s="18">
        <f>L50-L53</f>
        <v>-24.166666666666671</v>
      </c>
      <c r="N50" s="18">
        <f t="shared" si="11"/>
        <v>584.02777777777806</v>
      </c>
      <c r="P50" s="49"/>
      <c r="Q50" s="3">
        <v>1</v>
      </c>
      <c r="R50" s="18">
        <f>Q50-Q53</f>
        <v>-1.3333333333333335</v>
      </c>
      <c r="S50" s="18">
        <f t="shared" si="12"/>
        <v>1.7777777777777781</v>
      </c>
      <c r="U50" s="49"/>
      <c r="V50" s="3">
        <v>57.5</v>
      </c>
      <c r="W50" s="18">
        <f>V50-V53</f>
        <v>3.1666666666666643</v>
      </c>
      <c r="X50" s="18">
        <f t="shared" si="13"/>
        <v>10.027777777777763</v>
      </c>
    </row>
    <row r="51" spans="1:24" x14ac:dyDescent="0.25">
      <c r="A51" s="50"/>
      <c r="B51" s="18">
        <v>67</v>
      </c>
      <c r="C51" s="18">
        <f>B51-B53</f>
        <v>-2</v>
      </c>
      <c r="D51" s="18">
        <f t="shared" si="9"/>
        <v>4</v>
      </c>
      <c r="F51" s="50"/>
      <c r="G51" s="3">
        <v>12.1</v>
      </c>
      <c r="H51" s="18">
        <f>G51-G53</f>
        <v>-1.9499999999999993</v>
      </c>
      <c r="I51" s="18">
        <f t="shared" si="10"/>
        <v>3.8024999999999971</v>
      </c>
      <c r="K51" s="50"/>
      <c r="L51" s="3">
        <v>100</v>
      </c>
      <c r="M51" s="18">
        <f>L51-L53</f>
        <v>32.833333333333329</v>
      </c>
      <c r="N51" s="18">
        <f t="shared" si="11"/>
        <v>1078.0277777777774</v>
      </c>
      <c r="P51" s="50"/>
      <c r="Q51" s="3">
        <v>0</v>
      </c>
      <c r="R51" s="18">
        <f>Q51-Q53</f>
        <v>-2.3333333333333335</v>
      </c>
      <c r="S51" s="18">
        <f t="shared" si="12"/>
        <v>5.4444444444444455</v>
      </c>
      <c r="U51" s="50"/>
      <c r="V51" s="3">
        <v>51.8</v>
      </c>
      <c r="W51" s="18">
        <f>V51-V53</f>
        <v>-2.5333333333333385</v>
      </c>
      <c r="X51" s="18">
        <f t="shared" si="13"/>
        <v>6.417777777777804</v>
      </c>
    </row>
    <row r="52" spans="1:24" x14ac:dyDescent="0.25">
      <c r="A52" s="15" t="s">
        <v>32</v>
      </c>
      <c r="B52" s="15">
        <f>SUM(B46:B51)</f>
        <v>414</v>
      </c>
      <c r="C52" s="16"/>
      <c r="D52" s="16">
        <f>SUM(D46:D51)</f>
        <v>320</v>
      </c>
      <c r="F52" s="15" t="s">
        <v>32</v>
      </c>
      <c r="G52" s="15">
        <f>SUM(G46:G51)</f>
        <v>84.3</v>
      </c>
      <c r="H52" s="16"/>
      <c r="I52" s="16">
        <f>SUM(I46:I51)</f>
        <v>7.134999999999998</v>
      </c>
      <c r="K52" s="15" t="s">
        <v>32</v>
      </c>
      <c r="L52" s="15">
        <f>SUM(L46:L51)</f>
        <v>403</v>
      </c>
      <c r="M52" s="16"/>
      <c r="N52" s="16">
        <f>SUM(N46:N51)</f>
        <v>1870.8333333333333</v>
      </c>
      <c r="P52" s="15" t="s">
        <v>32</v>
      </c>
      <c r="Q52" s="15">
        <f>SUM(Q46:Q51)</f>
        <v>14</v>
      </c>
      <c r="R52" s="16"/>
      <c r="S52" s="16">
        <f>SUM(S46:S51)</f>
        <v>25.333333333333336</v>
      </c>
      <c r="U52" s="15" t="s">
        <v>32</v>
      </c>
      <c r="V52" s="15">
        <f>SUM(V46:V51)</f>
        <v>326</v>
      </c>
      <c r="W52" s="16"/>
      <c r="X52" s="16">
        <f>SUM(X46:X51)</f>
        <v>56.333333333333357</v>
      </c>
    </row>
    <row r="53" spans="1:24" x14ac:dyDescent="0.25">
      <c r="A53" s="15" t="s">
        <v>33</v>
      </c>
      <c r="B53" s="17">
        <f>AVERAGE(B46:B51)</f>
        <v>69</v>
      </c>
      <c r="C53" s="38"/>
      <c r="D53" s="39"/>
      <c r="F53" s="15" t="s">
        <v>33</v>
      </c>
      <c r="G53" s="17">
        <f>AVERAGE(G46:G51)</f>
        <v>14.049999999999999</v>
      </c>
      <c r="H53" s="38"/>
      <c r="I53" s="39"/>
      <c r="K53" s="15" t="s">
        <v>33</v>
      </c>
      <c r="L53" s="17">
        <f>AVERAGE(L46:L51)</f>
        <v>67.166666666666671</v>
      </c>
      <c r="M53" s="38"/>
      <c r="N53" s="39"/>
      <c r="P53" s="15" t="s">
        <v>33</v>
      </c>
      <c r="Q53" s="17">
        <f>AVERAGE(Q46:Q51)</f>
        <v>2.3333333333333335</v>
      </c>
      <c r="R53" s="38"/>
      <c r="S53" s="39"/>
      <c r="U53" s="15" t="s">
        <v>33</v>
      </c>
      <c r="V53" s="17">
        <f>AVERAGE(V46:V51)</f>
        <v>54.333333333333336</v>
      </c>
      <c r="W53" s="38"/>
      <c r="X53" s="39"/>
    </row>
    <row r="54" spans="1:24" x14ac:dyDescent="0.25">
      <c r="A54" s="15" t="s">
        <v>34</v>
      </c>
      <c r="B54" s="40">
        <f>(D52)/(6-1)</f>
        <v>64</v>
      </c>
      <c r="C54" s="41"/>
      <c r="D54" s="42"/>
      <c r="F54" s="15" t="s">
        <v>34</v>
      </c>
      <c r="G54" s="40">
        <f>(I52)/(6-1)</f>
        <v>1.4269999999999996</v>
      </c>
      <c r="H54" s="41"/>
      <c r="I54" s="42"/>
      <c r="K54" s="15" t="s">
        <v>34</v>
      </c>
      <c r="L54" s="40">
        <f>(N52)/(6-1)</f>
        <v>374.16666666666663</v>
      </c>
      <c r="M54" s="41"/>
      <c r="N54" s="42"/>
      <c r="P54" s="15" t="s">
        <v>34</v>
      </c>
      <c r="Q54" s="40">
        <f>(S52)/(6-1)</f>
        <v>5.0666666666666673</v>
      </c>
      <c r="R54" s="41"/>
      <c r="S54" s="42"/>
      <c r="U54" s="15" t="s">
        <v>34</v>
      </c>
      <c r="V54" s="40">
        <f>(X52)/(6-1)</f>
        <v>11.266666666666671</v>
      </c>
      <c r="W54" s="41"/>
      <c r="X54" s="42"/>
    </row>
    <row r="56" spans="1:24" x14ac:dyDescent="0.25">
      <c r="A56" s="43" t="s">
        <v>52</v>
      </c>
      <c r="B56" s="43"/>
      <c r="C56" s="43"/>
      <c r="D56" s="43"/>
      <c r="F56" s="43" t="s">
        <v>53</v>
      </c>
      <c r="G56" s="43"/>
      <c r="H56" s="43"/>
      <c r="I56" s="43"/>
      <c r="K56" s="43" t="s">
        <v>54</v>
      </c>
      <c r="L56" s="43"/>
      <c r="M56" s="43"/>
      <c r="N56" s="43"/>
    </row>
    <row r="57" spans="1:24" x14ac:dyDescent="0.25">
      <c r="A57" s="48"/>
      <c r="B57" s="15" t="s">
        <v>35</v>
      </c>
      <c r="C57" s="15" t="s">
        <v>36</v>
      </c>
      <c r="D57" s="15" t="s">
        <v>37</v>
      </c>
      <c r="F57" s="48"/>
      <c r="G57" s="15" t="s">
        <v>35</v>
      </c>
      <c r="H57" s="15" t="s">
        <v>36</v>
      </c>
      <c r="I57" s="15" t="s">
        <v>37</v>
      </c>
      <c r="K57" s="48"/>
      <c r="L57" s="15" t="s">
        <v>35</v>
      </c>
      <c r="M57" s="15" t="s">
        <v>36</v>
      </c>
      <c r="N57" s="15" t="s">
        <v>37</v>
      </c>
    </row>
    <row r="58" spans="1:24" x14ac:dyDescent="0.25">
      <c r="A58" s="49"/>
      <c r="B58" s="3">
        <v>87.7</v>
      </c>
      <c r="C58" s="18">
        <f>B58-B65</f>
        <v>3.0333333333333314</v>
      </c>
      <c r="D58" s="18">
        <f>C58^2</f>
        <v>9.2011111111110999</v>
      </c>
      <c r="F58" s="49"/>
      <c r="G58" s="3">
        <v>11.8</v>
      </c>
      <c r="H58" s="18">
        <f>G58-G65</f>
        <v>-2.2500000000000018</v>
      </c>
      <c r="I58" s="18">
        <f>H58^2</f>
        <v>5.062500000000008</v>
      </c>
      <c r="K58" s="49"/>
      <c r="L58" s="3">
        <v>6.86</v>
      </c>
      <c r="M58" s="18">
        <f>L58-L65</f>
        <v>1.3333333333333641E-2</v>
      </c>
      <c r="N58" s="18">
        <f>M58^2</f>
        <v>1.77777777777786E-4</v>
      </c>
    </row>
    <row r="59" spans="1:24" x14ac:dyDescent="0.25">
      <c r="A59" s="49"/>
      <c r="B59" s="3">
        <v>84.8</v>
      </c>
      <c r="C59" s="18">
        <f>B59-B65</f>
        <v>0.13333333333332575</v>
      </c>
      <c r="D59" s="18">
        <f t="shared" ref="D59:D63" si="14">C59^2</f>
        <v>1.7777777777775755E-2</v>
      </c>
      <c r="F59" s="49"/>
      <c r="G59" s="3">
        <v>14.5</v>
      </c>
      <c r="H59" s="18">
        <f>G59-G65</f>
        <v>0.44999999999999751</v>
      </c>
      <c r="I59" s="18">
        <f t="shared" ref="I59:I63" si="15">H59^2</f>
        <v>0.20249999999999777</v>
      </c>
      <c r="K59" s="49"/>
      <c r="L59" s="3">
        <v>6.85</v>
      </c>
      <c r="M59" s="18">
        <f>L59-L65</f>
        <v>3.3333333333329662E-3</v>
      </c>
      <c r="N59" s="18">
        <f t="shared" ref="N59:N63" si="16">M59^2</f>
        <v>1.1111111111108664E-5</v>
      </c>
    </row>
    <row r="60" spans="1:24" x14ac:dyDescent="0.25">
      <c r="A60" s="49"/>
      <c r="B60" s="3">
        <v>88.3</v>
      </c>
      <c r="C60" s="18">
        <f>B60-B65</f>
        <v>3.6333333333333258</v>
      </c>
      <c r="D60" s="18">
        <f t="shared" si="14"/>
        <v>13.201111111111056</v>
      </c>
      <c r="F60" s="49"/>
      <c r="G60" s="3">
        <v>11.4</v>
      </c>
      <c r="H60" s="18">
        <f>G60-G65</f>
        <v>-2.6500000000000021</v>
      </c>
      <c r="I60" s="18">
        <f t="shared" si="15"/>
        <v>7.0225000000000115</v>
      </c>
      <c r="K60" s="49"/>
      <c r="L60" s="3">
        <v>6.85</v>
      </c>
      <c r="M60" s="18">
        <f>L60-L65</f>
        <v>3.3333333333329662E-3</v>
      </c>
      <c r="N60" s="18">
        <f t="shared" si="16"/>
        <v>1.1111111111108664E-5</v>
      </c>
    </row>
    <row r="61" spans="1:24" x14ac:dyDescent="0.25">
      <c r="A61" s="49"/>
      <c r="B61" s="3">
        <v>78.599999999999994</v>
      </c>
      <c r="C61" s="18">
        <f>B61-B65</f>
        <v>-6.0666666666666771</v>
      </c>
      <c r="D61" s="18">
        <f t="shared" si="14"/>
        <v>36.80444444444457</v>
      </c>
      <c r="F61" s="49"/>
      <c r="G61" s="3">
        <v>19.399999999999999</v>
      </c>
      <c r="H61" s="18">
        <f>G61-G65</f>
        <v>5.3499999999999961</v>
      </c>
      <c r="I61" s="18">
        <f t="shared" si="15"/>
        <v>28.62249999999996</v>
      </c>
      <c r="K61" s="49"/>
      <c r="L61" s="3">
        <v>6.84</v>
      </c>
      <c r="M61" s="18">
        <f>L61-L65</f>
        <v>-6.6666666666668206E-3</v>
      </c>
      <c r="N61" s="18">
        <f t="shared" si="16"/>
        <v>4.44444444444465E-5</v>
      </c>
    </row>
    <row r="62" spans="1:24" x14ac:dyDescent="0.25">
      <c r="A62" s="49"/>
      <c r="B62" s="3">
        <v>85.5</v>
      </c>
      <c r="C62" s="18">
        <f>B62-B65</f>
        <v>0.8333333333333286</v>
      </c>
      <c r="D62" s="18">
        <f t="shared" si="14"/>
        <v>0.69444444444443654</v>
      </c>
      <c r="F62" s="49"/>
      <c r="G62" s="3">
        <v>12.8</v>
      </c>
      <c r="H62" s="18">
        <f>G62-G65</f>
        <v>-1.2500000000000018</v>
      </c>
      <c r="I62" s="18">
        <f t="shared" si="15"/>
        <v>1.5625000000000044</v>
      </c>
      <c r="K62" s="49"/>
      <c r="L62" s="3">
        <v>6.84</v>
      </c>
      <c r="M62" s="18">
        <f>L62-L65</f>
        <v>-6.6666666666668206E-3</v>
      </c>
      <c r="N62" s="18">
        <f t="shared" si="16"/>
        <v>4.44444444444465E-5</v>
      </c>
    </row>
    <row r="63" spans="1:24" x14ac:dyDescent="0.25">
      <c r="A63" s="50"/>
      <c r="B63" s="3">
        <v>83.1</v>
      </c>
      <c r="C63" s="18">
        <f>B63-B65</f>
        <v>-1.5666666666666771</v>
      </c>
      <c r="D63" s="18">
        <f t="shared" si="14"/>
        <v>2.4544444444444773</v>
      </c>
      <c r="F63" s="50"/>
      <c r="G63" s="3">
        <v>14.4</v>
      </c>
      <c r="H63" s="18">
        <f>G63-G65</f>
        <v>0.34999999999999787</v>
      </c>
      <c r="I63" s="18">
        <f t="shared" si="15"/>
        <v>0.12249999999999851</v>
      </c>
      <c r="K63" s="50"/>
      <c r="L63" s="3">
        <v>6.84</v>
      </c>
      <c r="M63" s="18">
        <f>L63-L65</f>
        <v>-6.6666666666668206E-3</v>
      </c>
      <c r="N63" s="18">
        <f t="shared" si="16"/>
        <v>4.44444444444465E-5</v>
      </c>
    </row>
    <row r="64" spans="1:24" x14ac:dyDescent="0.25">
      <c r="A64" s="15" t="s">
        <v>32</v>
      </c>
      <c r="B64" s="15">
        <f>SUM(B58:B63)</f>
        <v>508</v>
      </c>
      <c r="C64" s="16"/>
      <c r="D64" s="16">
        <f>SUM(D58:D63)</f>
        <v>62.373333333333413</v>
      </c>
      <c r="F64" s="15" t="s">
        <v>32</v>
      </c>
      <c r="G64" s="15">
        <f>SUM(G58:G63)</f>
        <v>84.300000000000011</v>
      </c>
      <c r="H64" s="16"/>
      <c r="I64" s="16">
        <f>SUM(I58:I63)</f>
        <v>42.594999999999978</v>
      </c>
      <c r="K64" s="15" t="s">
        <v>32</v>
      </c>
      <c r="L64" s="15">
        <f>SUM(L58:L63)</f>
        <v>41.08</v>
      </c>
      <c r="M64" s="16"/>
      <c r="N64" s="16">
        <f>SUM(N58:N63)</f>
        <v>3.3333333333334281E-4</v>
      </c>
    </row>
    <row r="65" spans="1:14" x14ac:dyDescent="0.25">
      <c r="A65" s="15" t="s">
        <v>33</v>
      </c>
      <c r="B65" s="17">
        <f>AVERAGE(B58:B63)</f>
        <v>84.666666666666671</v>
      </c>
      <c r="C65" s="38"/>
      <c r="D65" s="39"/>
      <c r="F65" s="15" t="s">
        <v>33</v>
      </c>
      <c r="G65" s="17">
        <f>AVERAGE(G58:G63)</f>
        <v>14.050000000000002</v>
      </c>
      <c r="H65" s="38"/>
      <c r="I65" s="39"/>
      <c r="K65" s="15" t="s">
        <v>33</v>
      </c>
      <c r="L65" s="17">
        <f>AVERAGE(L58:L63)</f>
        <v>6.8466666666666667</v>
      </c>
      <c r="M65" s="38"/>
      <c r="N65" s="39"/>
    </row>
    <row r="66" spans="1:14" x14ac:dyDescent="0.25">
      <c r="A66" s="15" t="s">
        <v>34</v>
      </c>
      <c r="B66" s="40">
        <f>(D64)/(6-1)</f>
        <v>12.474666666666682</v>
      </c>
      <c r="C66" s="41"/>
      <c r="D66" s="42"/>
      <c r="F66" s="15" t="s">
        <v>34</v>
      </c>
      <c r="G66" s="40">
        <f>(I64)/(6-1)</f>
        <v>8.5189999999999948</v>
      </c>
      <c r="H66" s="41"/>
      <c r="I66" s="42"/>
      <c r="K66" s="15" t="s">
        <v>34</v>
      </c>
      <c r="L66" s="40">
        <f>(N64)/(6-1)</f>
        <v>6.6666666666668567E-5</v>
      </c>
      <c r="M66" s="41"/>
      <c r="N66" s="42"/>
    </row>
    <row r="68" spans="1:14" x14ac:dyDescent="0.25">
      <c r="A68" s="54" t="s">
        <v>74</v>
      </c>
      <c r="B68" s="54"/>
      <c r="C68" s="54"/>
      <c r="D68" s="54"/>
      <c r="E68" s="54"/>
      <c r="F68" s="54"/>
      <c r="G68" s="54"/>
      <c r="H68" s="54"/>
      <c r="I68" s="54"/>
      <c r="J68" s="20" t="s">
        <v>72</v>
      </c>
      <c r="K68" s="20" t="s">
        <v>73</v>
      </c>
    </row>
    <row r="69" spans="1:14" x14ac:dyDescent="0.25">
      <c r="A69" s="51" t="s">
        <v>56</v>
      </c>
      <c r="B69" s="51"/>
      <c r="C69" s="51"/>
      <c r="D69" s="51" t="s">
        <v>64</v>
      </c>
      <c r="E69" s="51"/>
      <c r="F69" s="51"/>
      <c r="G69" s="51"/>
      <c r="H69" s="51"/>
      <c r="I69" s="51"/>
      <c r="J69" s="19">
        <f>SQRT((B30/4)+(B54/6))</f>
        <v>4.8883364586874878</v>
      </c>
      <c r="K69" s="19">
        <f>(B29-B53)/J69</f>
        <v>3.9379449763097121</v>
      </c>
    </row>
    <row r="70" spans="1:14" x14ac:dyDescent="0.25">
      <c r="A70" s="51" t="s">
        <v>57</v>
      </c>
      <c r="B70" s="51"/>
      <c r="C70" s="51"/>
      <c r="D70" s="51" t="s">
        <v>65</v>
      </c>
      <c r="E70" s="51"/>
      <c r="F70" s="51"/>
      <c r="G70" s="51"/>
      <c r="H70" s="51"/>
      <c r="I70" s="51"/>
      <c r="J70" s="19">
        <f>SQRT((G30/4)+(G54/6))</f>
        <v>0.67292892145703886</v>
      </c>
      <c r="K70" s="19">
        <f>(G29-G53)</f>
        <v>1.7500000000000018</v>
      </c>
    </row>
    <row r="71" spans="1:14" x14ac:dyDescent="0.25">
      <c r="A71" s="51" t="s">
        <v>58</v>
      </c>
      <c r="B71" s="51"/>
      <c r="C71" s="51"/>
      <c r="D71" s="51" t="s">
        <v>66</v>
      </c>
      <c r="E71" s="51"/>
      <c r="F71" s="51"/>
      <c r="G71" s="51"/>
      <c r="H71" s="51"/>
      <c r="I71" s="51"/>
      <c r="J71" s="19">
        <f>SQRT((L29/4)+(L53/6))</f>
        <v>5.0628000596946787</v>
      </c>
      <c r="K71" s="19">
        <f>(L29-L53)/J71</f>
        <v>-1.8599720620281734</v>
      </c>
    </row>
    <row r="72" spans="1:14" x14ac:dyDescent="0.25">
      <c r="A72" s="51" t="s">
        <v>59</v>
      </c>
      <c r="B72" s="51"/>
      <c r="C72" s="51"/>
      <c r="D72" s="51" t="s">
        <v>67</v>
      </c>
      <c r="E72" s="51"/>
      <c r="F72" s="51"/>
      <c r="G72" s="51"/>
      <c r="H72" s="51"/>
      <c r="I72" s="51"/>
      <c r="J72" s="19">
        <f>SQRT((Q30/4)+(Q54/6))</f>
        <v>1.5036991424853281</v>
      </c>
      <c r="K72" s="19">
        <f>(Q29-Q53)/J72</f>
        <v>0.77586442241257703</v>
      </c>
    </row>
    <row r="73" spans="1:14" x14ac:dyDescent="0.25">
      <c r="A73" s="51" t="s">
        <v>60</v>
      </c>
      <c r="B73" s="51"/>
      <c r="C73" s="51"/>
      <c r="D73" s="51" t="s">
        <v>68</v>
      </c>
      <c r="E73" s="51"/>
      <c r="F73" s="51"/>
      <c r="G73" s="51"/>
      <c r="H73" s="51"/>
      <c r="I73" s="51"/>
      <c r="J73" s="19">
        <f>SQRT((V30/4)+(V54/6))</f>
        <v>1.6346083458873089</v>
      </c>
      <c r="K73" s="19">
        <f>(V29-V53)/J73</f>
        <v>3.6808001634181422</v>
      </c>
    </row>
    <row r="74" spans="1:14" x14ac:dyDescent="0.25">
      <c r="A74" s="51" t="s">
        <v>61</v>
      </c>
      <c r="B74" s="51"/>
      <c r="C74" s="51"/>
      <c r="D74" s="51" t="s">
        <v>69</v>
      </c>
      <c r="E74" s="51"/>
      <c r="F74" s="51"/>
      <c r="G74" s="51"/>
      <c r="H74" s="51"/>
      <c r="I74" s="51"/>
      <c r="J74" s="19">
        <f>SQRT((B40/4)+(B66/6))</f>
        <v>1.7606067451623362</v>
      </c>
      <c r="K74" s="19">
        <f>(B39-B65)/J74</f>
        <v>2.1914793544526399</v>
      </c>
    </row>
    <row r="75" spans="1:14" x14ac:dyDescent="0.25">
      <c r="A75" s="51" t="s">
        <v>62</v>
      </c>
      <c r="B75" s="51"/>
      <c r="C75" s="51"/>
      <c r="D75" s="51" t="s">
        <v>70</v>
      </c>
      <c r="E75" s="51"/>
      <c r="F75" s="51"/>
      <c r="G75" s="51"/>
      <c r="H75" s="51"/>
      <c r="I75" s="51"/>
      <c r="J75" s="19">
        <f>SQRT((G40/4)+(G66/6))</f>
        <v>1.457394936178934</v>
      </c>
      <c r="K75" s="19">
        <f>(G39-G65)/J75</f>
        <v>-1.7840051007840076</v>
      </c>
    </row>
    <row r="76" spans="1:14" x14ac:dyDescent="0.25">
      <c r="A76" s="51" t="s">
        <v>63</v>
      </c>
      <c r="B76" s="51"/>
      <c r="C76" s="51"/>
      <c r="D76" s="51" t="s">
        <v>71</v>
      </c>
      <c r="E76" s="51"/>
      <c r="F76" s="51"/>
      <c r="G76" s="51"/>
      <c r="H76" s="51"/>
      <c r="I76" s="51"/>
      <c r="J76" s="19">
        <f>SQRT((L40/4)+(L66/6))</f>
        <v>3.2924577108563988E-2</v>
      </c>
      <c r="K76" s="19">
        <f>(L39-L65)/J76</f>
        <v>2.4551061982298941</v>
      </c>
    </row>
    <row r="78" spans="1:14" x14ac:dyDescent="0.25">
      <c r="A78" s="55" t="s">
        <v>75</v>
      </c>
      <c r="B78" s="55"/>
    </row>
    <row r="79" spans="1:14" x14ac:dyDescent="0.25">
      <c r="A79" s="2" t="s">
        <v>76</v>
      </c>
    </row>
    <row r="80" spans="1:14" x14ac:dyDescent="0.25">
      <c r="A80" s="1" t="s">
        <v>2</v>
      </c>
      <c r="B80" s="8" t="s">
        <v>30</v>
      </c>
    </row>
    <row r="81" spans="1:9" x14ac:dyDescent="0.25">
      <c r="A81" s="3">
        <v>83</v>
      </c>
      <c r="B81" s="7" t="str">
        <f>IF(A81&gt;80,"Banyak",IF(#REF!&gt;=50,"Cukup",IF(#REF!&lt;50,"Sedikit")))</f>
        <v>Banyak</v>
      </c>
    </row>
    <row r="82" spans="1:9" x14ac:dyDescent="0.25">
      <c r="A82" s="3">
        <v>99</v>
      </c>
      <c r="B82" s="7" t="str">
        <f>IF(A82&gt;80,"Banyak",IF(#REF!&gt;=50,"Cukup",IF(#REF!&lt;50,"Sedikit")))</f>
        <v>Banyak</v>
      </c>
    </row>
    <row r="83" spans="1:9" x14ac:dyDescent="0.25">
      <c r="A83" s="3">
        <v>86</v>
      </c>
      <c r="B83" s="7" t="str">
        <f>IF(A83&gt;80,"Banyak",IF(#REF!&gt;=50,"Cukup",IF(#REF!&lt;50,"Sedikit")))</f>
        <v>Banyak</v>
      </c>
    </row>
    <row r="84" spans="1:9" x14ac:dyDescent="0.25">
      <c r="A84" s="3">
        <v>85</v>
      </c>
      <c r="B84" s="7" t="str">
        <f>IF(A84&gt;80,"Banyak",IF(#REF!&gt;=50,"Cukup",IF(#REF!&lt;50,"Sedikit")))</f>
        <v>Banyak</v>
      </c>
    </row>
    <row r="85" spans="1:9" x14ac:dyDescent="0.25">
      <c r="A85" s="3">
        <v>67</v>
      </c>
      <c r="B85" s="7" t="str">
        <f>IF(A85&gt;80,"Banyak",IF(A81&gt;=50,"Cukup",IF(#REF!&lt;50,"Sedikit")))</f>
        <v>Cukup</v>
      </c>
    </row>
    <row r="86" spans="1:9" x14ac:dyDescent="0.25">
      <c r="A86" s="3">
        <v>73</v>
      </c>
      <c r="B86" s="7" t="str">
        <f>IF(A86&gt;80,"Banyak",IF(A82&gt;=50,"Cukup",IF(#REF!&lt;50,"Sedikit")))</f>
        <v>Cukup</v>
      </c>
    </row>
    <row r="87" spans="1:9" x14ac:dyDescent="0.25">
      <c r="A87" s="3">
        <v>77</v>
      </c>
      <c r="B87" s="7" t="str">
        <f>IF(A87&gt;80,"Banyak",IF(A83&gt;=50,"Cukup",IF(#REF!&lt;50,"Sedikit")))</f>
        <v>Cukup</v>
      </c>
    </row>
    <row r="88" spans="1:9" x14ac:dyDescent="0.25">
      <c r="A88" s="3">
        <v>55</v>
      </c>
      <c r="B88" s="7" t="str">
        <f>IF(A88&gt;80,"Banyak",IF(A84&gt;=50,"Cukup",IF(#REF!&lt;50,"Sedikit")))</f>
        <v>Cukup</v>
      </c>
    </row>
    <row r="89" spans="1:9" x14ac:dyDescent="0.25">
      <c r="A89" s="3">
        <v>75</v>
      </c>
      <c r="B89" s="7" t="str">
        <f>IF(A89&gt;80,"Banyak",IF(A85&gt;=50,"Cukup",IF(#REF!&lt;50,"Sedikit")))</f>
        <v>Cukup</v>
      </c>
    </row>
    <row r="90" spans="1:9" x14ac:dyDescent="0.25">
      <c r="A90" s="3">
        <v>67</v>
      </c>
      <c r="B90" s="7" t="str">
        <f>IF(A90&gt;80,"Banyak",IF(A86&gt;=50,"Cukup",IF(#REF!&lt;50,"Sedikit")))</f>
        <v>Cukup</v>
      </c>
    </row>
    <row r="92" spans="1:9" x14ac:dyDescent="0.25">
      <c r="A92" s="4" t="s">
        <v>77</v>
      </c>
      <c r="B92" s="4"/>
      <c r="C92" s="4"/>
    </row>
    <row r="94" spans="1:9" x14ac:dyDescent="0.25">
      <c r="A94" s="4" t="s">
        <v>78</v>
      </c>
    </row>
    <row r="95" spans="1:9" x14ac:dyDescent="0.25">
      <c r="A95" s="4" t="s">
        <v>81</v>
      </c>
    </row>
    <row r="96" spans="1:9" x14ac:dyDescent="0.25">
      <c r="A96" s="5" t="s">
        <v>79</v>
      </c>
      <c r="B96" s="3">
        <v>86</v>
      </c>
      <c r="C96" s="3">
        <v>15</v>
      </c>
      <c r="D96" s="3">
        <v>73</v>
      </c>
      <c r="E96" s="3">
        <v>7</v>
      </c>
      <c r="F96" s="3">
        <v>60.1</v>
      </c>
      <c r="G96" s="3">
        <v>89.5</v>
      </c>
      <c r="H96" s="3">
        <v>9.5</v>
      </c>
      <c r="I96" s="3">
        <v>6.88</v>
      </c>
    </row>
    <row r="97" spans="1:14" x14ac:dyDescent="0.25">
      <c r="A97" s="5" t="s">
        <v>80</v>
      </c>
      <c r="B97" s="3">
        <v>77</v>
      </c>
      <c r="C97" s="3">
        <v>15.7</v>
      </c>
      <c r="D97" s="3">
        <v>76</v>
      </c>
      <c r="E97" s="3">
        <v>6</v>
      </c>
      <c r="F97" s="3">
        <v>55.4</v>
      </c>
      <c r="G97" s="3">
        <v>88.3</v>
      </c>
      <c r="H97" s="3">
        <v>11.4</v>
      </c>
      <c r="I97" s="3">
        <v>6.85</v>
      </c>
    </row>
    <row r="99" spans="1:14" x14ac:dyDescent="0.25">
      <c r="A99" s="24" t="s">
        <v>82</v>
      </c>
      <c r="B99" s="24" t="s">
        <v>79</v>
      </c>
      <c r="D99" s="24" t="s">
        <v>82</v>
      </c>
      <c r="E99" s="24" t="s">
        <v>80</v>
      </c>
      <c r="F99" s="4"/>
      <c r="G99" s="52" t="s">
        <v>83</v>
      </c>
      <c r="H99" s="52"/>
      <c r="I99" s="52" t="s">
        <v>84</v>
      </c>
      <c r="J99" s="52"/>
      <c r="K99" s="5" t="s">
        <v>85</v>
      </c>
      <c r="L99" s="4"/>
      <c r="M99" s="5" t="s">
        <v>86</v>
      </c>
      <c r="N99" s="25">
        <f>SQRT(($C$4-$C$8)^2+($D$4-$D$8)^2+($E$4-$E$8)^2+($F$4-$F$8)^2+($G$4-$G$8)^2+($H$4-$H$8)^2+($I$4-$I$8)^2+($J$4-$J$8)^2)</f>
        <v>10.891781305186036</v>
      </c>
    </row>
    <row r="100" spans="1:14" x14ac:dyDescent="0.25">
      <c r="A100" s="23" t="s">
        <v>10</v>
      </c>
      <c r="B100" s="6">
        <f>SQRT((C2-$C$4)^2+(D2-$D$4)^2+(E2-$E$4)^2+(F2-$F$4)^2+(G2-$G$4)^2+(H2-$H$4)^2+(I2-$I$4)^2+(J2-$J$4)^2)</f>
        <v>27.839664150273077</v>
      </c>
      <c r="D100" s="23" t="s">
        <v>10</v>
      </c>
      <c r="E100" s="6">
        <f>SQRT((C2-$C$8)^2+(D2-$D$8)^2+(E2-$E$8)^2+(F2-$F$8)^2+(G2-$G$8)^2+(H2-$H$8)^2+(I2-$I$8)^2+(J2-$J$8)^2)</f>
        <v>31.374601192684509</v>
      </c>
      <c r="G100" s="53">
        <f>IF(B100&lt;E100,B100,E100)</f>
        <v>27.839664150273077</v>
      </c>
      <c r="H100" s="53"/>
      <c r="I100" s="53" t="s">
        <v>79</v>
      </c>
      <c r="J100" s="53"/>
      <c r="K100" s="3">
        <f>G100^2</f>
        <v>775.04689999999994</v>
      </c>
      <c r="M100" s="5" t="s">
        <v>87</v>
      </c>
      <c r="N100" s="3">
        <f>SUM(K100:K109)</f>
        <v>5313.9838000000009</v>
      </c>
    </row>
    <row r="101" spans="1:14" x14ac:dyDescent="0.25">
      <c r="A101" s="23" t="s">
        <v>12</v>
      </c>
      <c r="B101" s="6">
        <f t="shared" ref="B101:B109" si="17">SQRT((C3-$C$4)^2+(D3-$D$4)^2+(E3-$E$4)^2+(F3-$F$4)^2+(G3-$G$4)^2+(H3-$H$4)^2+(I3-$I$4)^2+(J3-$J$4)^2)</f>
        <v>32.587956364276664</v>
      </c>
      <c r="D101" s="23" t="s">
        <v>12</v>
      </c>
      <c r="E101" s="6">
        <f t="shared" ref="E101:E109" si="18">SQRT((C3-$C$8)^2+(D3-$D$8)^2+(E3-$E$8)^2+(F3-$F$8)^2+(G3-$G$8)^2+(H3-$H$8)^2+(I3-$I$8)^2+(J3-$J$8)^2)</f>
        <v>39.196300845870645</v>
      </c>
      <c r="G101" s="53">
        <f t="shared" ref="G101:G109" si="19">IF(B101&lt;E101,B101,E101)</f>
        <v>32.587956364276664</v>
      </c>
      <c r="H101" s="53"/>
      <c r="I101" s="53" t="s">
        <v>79</v>
      </c>
      <c r="J101" s="53"/>
      <c r="K101" s="3">
        <f t="shared" ref="K101:K109" si="20">G101^2</f>
        <v>1061.9748999999999</v>
      </c>
      <c r="M101" s="5" t="s">
        <v>88</v>
      </c>
      <c r="N101" s="3">
        <f>N99/N100</f>
        <v>2.0496451843127626E-3</v>
      </c>
    </row>
    <row r="102" spans="1:14" x14ac:dyDescent="0.25">
      <c r="A102" s="23" t="s">
        <v>14</v>
      </c>
      <c r="B102" s="6">
        <f t="shared" si="17"/>
        <v>0</v>
      </c>
      <c r="D102" s="23" t="s">
        <v>14</v>
      </c>
      <c r="E102" s="6">
        <f t="shared" si="18"/>
        <v>10.891781305186036</v>
      </c>
      <c r="G102" s="53">
        <f t="shared" si="19"/>
        <v>0</v>
      </c>
      <c r="H102" s="53"/>
      <c r="I102" s="53" t="s">
        <v>79</v>
      </c>
      <c r="J102" s="53"/>
      <c r="K102" s="3">
        <f t="shared" si="20"/>
        <v>0</v>
      </c>
    </row>
    <row r="103" spans="1:14" x14ac:dyDescent="0.25">
      <c r="A103" s="23" t="s">
        <v>16</v>
      </c>
      <c r="B103" s="6">
        <f t="shared" si="17"/>
        <v>7.5914491370225221</v>
      </c>
      <c r="D103" s="23" t="s">
        <v>16</v>
      </c>
      <c r="E103" s="6">
        <f t="shared" si="18"/>
        <v>13.991440240375542</v>
      </c>
      <c r="G103" s="53">
        <f t="shared" si="19"/>
        <v>7.5914491370225221</v>
      </c>
      <c r="H103" s="53"/>
      <c r="I103" s="53" t="s">
        <v>79</v>
      </c>
      <c r="J103" s="53"/>
      <c r="K103" s="3">
        <f t="shared" si="20"/>
        <v>57.630099999999999</v>
      </c>
    </row>
    <row r="104" spans="1:14" x14ac:dyDescent="0.25">
      <c r="A104" s="23" t="s">
        <v>18</v>
      </c>
      <c r="B104" s="6">
        <f t="shared" si="17"/>
        <v>25.625190730997495</v>
      </c>
      <c r="D104" s="23" t="s">
        <v>18</v>
      </c>
      <c r="E104" s="6">
        <f t="shared" si="18"/>
        <v>22.011362974609273</v>
      </c>
      <c r="G104" s="53">
        <f t="shared" si="19"/>
        <v>22.011362974609273</v>
      </c>
      <c r="H104" s="53"/>
      <c r="I104" s="53" t="s">
        <v>80</v>
      </c>
      <c r="J104" s="53"/>
      <c r="K104" s="3">
        <f t="shared" si="20"/>
        <v>484.50009999999997</v>
      </c>
    </row>
    <row r="105" spans="1:14" x14ac:dyDescent="0.25">
      <c r="A105" s="23" t="s">
        <v>19</v>
      </c>
      <c r="B105" s="6">
        <f t="shared" si="17"/>
        <v>19.128274883010231</v>
      </c>
      <c r="D105" s="23" t="s">
        <v>19</v>
      </c>
      <c r="E105" s="6">
        <f t="shared" si="18"/>
        <v>14.535473848485298</v>
      </c>
      <c r="G105" s="53">
        <f t="shared" si="19"/>
        <v>14.535473848485298</v>
      </c>
      <c r="H105" s="53"/>
      <c r="I105" s="53" t="s">
        <v>80</v>
      </c>
      <c r="J105" s="53"/>
      <c r="K105" s="3">
        <f t="shared" si="20"/>
        <v>211.28</v>
      </c>
    </row>
    <row r="106" spans="1:14" x14ac:dyDescent="0.25">
      <c r="A106" s="23" t="s">
        <v>20</v>
      </c>
      <c r="B106" s="6">
        <f t="shared" si="17"/>
        <v>10.891781305186036</v>
      </c>
      <c r="D106" s="23" t="s">
        <v>20</v>
      </c>
      <c r="E106" s="6">
        <f t="shared" si="18"/>
        <v>0</v>
      </c>
      <c r="G106" s="53">
        <f t="shared" si="19"/>
        <v>0</v>
      </c>
      <c r="H106" s="53"/>
      <c r="I106" s="53" t="s">
        <v>80</v>
      </c>
      <c r="J106" s="53"/>
      <c r="K106" s="3">
        <f t="shared" si="20"/>
        <v>0</v>
      </c>
    </row>
    <row r="107" spans="1:14" x14ac:dyDescent="0.25">
      <c r="A107" s="23" t="s">
        <v>22</v>
      </c>
      <c r="B107" s="6">
        <f t="shared" si="17"/>
        <v>37.543462813118346</v>
      </c>
      <c r="D107" s="23" t="s">
        <v>22</v>
      </c>
      <c r="E107" s="6">
        <f t="shared" si="18"/>
        <v>29.304950093798144</v>
      </c>
      <c r="G107" s="53">
        <f t="shared" si="19"/>
        <v>29.304950093798144</v>
      </c>
      <c r="H107" s="53"/>
      <c r="I107" s="53" t="s">
        <v>80</v>
      </c>
      <c r="J107" s="53"/>
      <c r="K107" s="3">
        <f t="shared" si="20"/>
        <v>858.78009999999983</v>
      </c>
    </row>
    <row r="108" spans="1:14" x14ac:dyDescent="0.25">
      <c r="A108" s="23" t="s">
        <v>23</v>
      </c>
      <c r="B108" s="6">
        <f t="shared" si="17"/>
        <v>33.027437078889427</v>
      </c>
      <c r="D108" s="23" t="s">
        <v>23</v>
      </c>
      <c r="E108" s="6">
        <f t="shared" si="18"/>
        <v>33.666305113570154</v>
      </c>
      <c r="G108" s="53">
        <f t="shared" si="19"/>
        <v>33.027437078889427</v>
      </c>
      <c r="H108" s="53"/>
      <c r="I108" s="53" t="s">
        <v>79</v>
      </c>
      <c r="J108" s="53"/>
      <c r="K108" s="3">
        <f t="shared" si="20"/>
        <v>1090.8116000000002</v>
      </c>
    </row>
    <row r="109" spans="1:14" x14ac:dyDescent="0.25">
      <c r="A109" s="23" t="s">
        <v>24</v>
      </c>
      <c r="B109" s="6">
        <f t="shared" si="17"/>
        <v>35.794854378807024</v>
      </c>
      <c r="D109" s="23" t="s">
        <v>24</v>
      </c>
      <c r="E109" s="6">
        <f t="shared" si="18"/>
        <v>27.820138389303533</v>
      </c>
      <c r="G109" s="53">
        <f t="shared" si="19"/>
        <v>27.820138389303533</v>
      </c>
      <c r="H109" s="53"/>
      <c r="I109" s="53" t="s">
        <v>80</v>
      </c>
      <c r="J109" s="53"/>
      <c r="K109" s="3">
        <f t="shared" si="20"/>
        <v>773.96010000000024</v>
      </c>
    </row>
  </sheetData>
  <mergeCells count="107">
    <mergeCell ref="I105:J105"/>
    <mergeCell ref="I106:J106"/>
    <mergeCell ref="I107:J107"/>
    <mergeCell ref="I108:J108"/>
    <mergeCell ref="I109:J109"/>
    <mergeCell ref="G106:H106"/>
    <mergeCell ref="G107:H107"/>
    <mergeCell ref="G108:H108"/>
    <mergeCell ref="G109:H109"/>
    <mergeCell ref="G105:H105"/>
    <mergeCell ref="I99:J99"/>
    <mergeCell ref="I100:J100"/>
    <mergeCell ref="I101:J101"/>
    <mergeCell ref="I102:J102"/>
    <mergeCell ref="I103:J103"/>
    <mergeCell ref="I104:J104"/>
    <mergeCell ref="A68:I68"/>
    <mergeCell ref="A78:B78"/>
    <mergeCell ref="G99:H99"/>
    <mergeCell ref="G100:H100"/>
    <mergeCell ref="G101:H101"/>
    <mergeCell ref="G102:H102"/>
    <mergeCell ref="G103:H103"/>
    <mergeCell ref="G104:H104"/>
    <mergeCell ref="D75:I75"/>
    <mergeCell ref="D76:I76"/>
    <mergeCell ref="D74:I74"/>
    <mergeCell ref="D73:I73"/>
    <mergeCell ref="D72:I72"/>
    <mergeCell ref="A73:C73"/>
    <mergeCell ref="A76:C76"/>
    <mergeCell ref="A75:C75"/>
    <mergeCell ref="A74:C74"/>
    <mergeCell ref="M65:N65"/>
    <mergeCell ref="L66:N66"/>
    <mergeCell ref="A69:C69"/>
    <mergeCell ref="A70:C70"/>
    <mergeCell ref="A71:C71"/>
    <mergeCell ref="A72:C72"/>
    <mergeCell ref="D71:I71"/>
    <mergeCell ref="D70:I70"/>
    <mergeCell ref="D69:I69"/>
    <mergeCell ref="C65:D65"/>
    <mergeCell ref="B66:D66"/>
    <mergeCell ref="F56:I56"/>
    <mergeCell ref="F57:F63"/>
    <mergeCell ref="H65:I65"/>
    <mergeCell ref="G66:I66"/>
    <mergeCell ref="U44:X44"/>
    <mergeCell ref="U45:U51"/>
    <mergeCell ref="W53:X53"/>
    <mergeCell ref="V54:X54"/>
    <mergeCell ref="A56:D56"/>
    <mergeCell ref="A57:A63"/>
    <mergeCell ref="K56:N56"/>
    <mergeCell ref="K57:K63"/>
    <mergeCell ref="K44:N44"/>
    <mergeCell ref="K45:K51"/>
    <mergeCell ref="M53:N53"/>
    <mergeCell ref="L54:N54"/>
    <mergeCell ref="P44:S44"/>
    <mergeCell ref="P45:P51"/>
    <mergeCell ref="R53:S53"/>
    <mergeCell ref="Q54:S54"/>
    <mergeCell ref="B54:D54"/>
    <mergeCell ref="A45:A51"/>
    <mergeCell ref="F44:I44"/>
    <mergeCell ref="F45:F51"/>
    <mergeCell ref="H53:I53"/>
    <mergeCell ref="G54:I54"/>
    <mergeCell ref="A44:D44"/>
    <mergeCell ref="C53:D53"/>
    <mergeCell ref="K32:N32"/>
    <mergeCell ref="K33:K37"/>
    <mergeCell ref="M39:N39"/>
    <mergeCell ref="L40:N40"/>
    <mergeCell ref="A20:X20"/>
    <mergeCell ref="A42:X42"/>
    <mergeCell ref="A32:D32"/>
    <mergeCell ref="A33:A37"/>
    <mergeCell ref="C39:D39"/>
    <mergeCell ref="B40:D40"/>
    <mergeCell ref="F32:I32"/>
    <mergeCell ref="F33:F37"/>
    <mergeCell ref="H39:I39"/>
    <mergeCell ref="G40:I40"/>
    <mergeCell ref="P22:S22"/>
    <mergeCell ref="P23:P27"/>
    <mergeCell ref="R29:S29"/>
    <mergeCell ref="Q30:S30"/>
    <mergeCell ref="U22:X22"/>
    <mergeCell ref="U23:U27"/>
    <mergeCell ref="A15:C15"/>
    <mergeCell ref="A22:D22"/>
    <mergeCell ref="A23:A27"/>
    <mergeCell ref="B30:D30"/>
    <mergeCell ref="C29:D29"/>
    <mergeCell ref="W29:X29"/>
    <mergeCell ref="V30:X30"/>
    <mergeCell ref="F22:I22"/>
    <mergeCell ref="F23:F27"/>
    <mergeCell ref="H29:I29"/>
    <mergeCell ref="G30:I30"/>
    <mergeCell ref="K22:N22"/>
    <mergeCell ref="K23:K27"/>
    <mergeCell ref="M29:N29"/>
    <mergeCell ref="L30:N30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Dataset_1900018342_1900018354_1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MyWindows</dc:creator>
  <cp:lastModifiedBy>MyWindows</cp:lastModifiedBy>
  <dcterms:created xsi:type="dcterms:W3CDTF">2021-10-30T11:42:31Z</dcterms:created>
  <dcterms:modified xsi:type="dcterms:W3CDTF">2022-01-13T19:14:55Z</dcterms:modified>
</cp:coreProperties>
</file>