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sinha2\Desktop\JOhn\"/>
    </mc:Choice>
  </mc:AlternateContent>
  <xr:revisionPtr revIDLastSave="0" documentId="13_ncr:1_{79BC741C-AB1F-4615-BD00-DCA1203C727C}" xr6:coauthVersionLast="45" xr6:coauthVersionMax="45" xr10:uidLastSave="{00000000-0000-0000-0000-000000000000}"/>
  <bookViews>
    <workbookView xWindow="-110" yWindow="-110" windowWidth="19420" windowHeight="10420" xr2:uid="{00000000-000D-0000-FFFF-FFFF00000000}"/>
  </bookViews>
  <sheets>
    <sheet name="Master_Test_Plan" sheetId="20" r:id="rId1"/>
    <sheet name="Trends" sheetId="21" r:id="rId2"/>
    <sheet name="DV_Inj_Support_Mapping" sheetId="18" r:id="rId3"/>
    <sheet name="Deferred_WebApp_Recipe_Tests" sheetId="22" r:id="rId4"/>
    <sheet name="Contacts" sheetId="7" r:id="rId5"/>
    <sheet name="HW_SW_BOM" sheetId="8" r:id="rId6"/>
    <sheet name="Rev0_SAT" sheetId="16" r:id="rId7"/>
  </sheets>
  <definedNames>
    <definedName name="_xlnm._FilterDatabase" localSheetId="0" hidden="1">Master_Test_Plan!$A$2:$W$322</definedName>
    <definedName name="_xlnm._FilterDatabase" localSheetId="6" hidden="1">Rev0_SAT!$A$156:$F$156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2" i="20" l="1"/>
  <c r="E341" i="20"/>
  <c r="E340" i="20"/>
  <c r="E336" i="20"/>
  <c r="E335" i="20"/>
  <c r="E334" i="20"/>
  <c r="E333" i="20"/>
  <c r="E332" i="20"/>
  <c r="E331" i="20"/>
  <c r="E330" i="20"/>
  <c r="E329" i="20"/>
  <c r="D343" i="20"/>
  <c r="D342" i="20"/>
  <c r="D341" i="20"/>
  <c r="D340" i="20"/>
  <c r="D336" i="20"/>
  <c r="D335" i="20"/>
  <c r="D334" i="20"/>
  <c r="D333" i="20"/>
  <c r="D332" i="20"/>
  <c r="D331" i="20"/>
  <c r="D330" i="20"/>
  <c r="D329" i="20"/>
  <c r="E337" i="20"/>
  <c r="D337" i="20"/>
  <c r="A19" i="22"/>
  <c r="E327" i="20"/>
  <c r="E326" i="20"/>
  <c r="A7" i="20"/>
  <c r="A8" i="20" s="1"/>
  <c r="A9" i="20" s="1"/>
  <c r="E63" i="20"/>
  <c r="E99" i="20"/>
  <c r="E98" i="20"/>
  <c r="E96" i="20"/>
  <c r="E94" i="20"/>
  <c r="E91" i="20"/>
  <c r="E88" i="20"/>
  <c r="E87" i="20"/>
  <c r="E86" i="20"/>
  <c r="E85" i="20"/>
  <c r="E84" i="20"/>
  <c r="E83" i="20"/>
  <c r="E82" i="20"/>
  <c r="E80" i="20"/>
  <c r="E79" i="20"/>
  <c r="E78" i="20"/>
  <c r="E76" i="20"/>
  <c r="E73" i="20"/>
  <c r="E71" i="20"/>
  <c r="E70" i="20"/>
  <c r="E65" i="20"/>
  <c r="D23" i="22" l="1"/>
  <c r="G124" i="18"/>
  <c r="D76" i="18"/>
  <c r="F184" i="18"/>
  <c r="F109" i="18"/>
  <c r="F61" i="18"/>
  <c r="F19" i="18"/>
  <c r="D109" i="18"/>
  <c r="F132" i="18"/>
  <c r="G116" i="18"/>
  <c r="D60" i="18"/>
  <c r="F174" i="18"/>
  <c r="F96" i="18"/>
  <c r="F53" i="18"/>
  <c r="F6" i="18"/>
  <c r="D49" i="18"/>
  <c r="F124" i="18"/>
  <c r="D75" i="18"/>
  <c r="G183" i="18"/>
  <c r="G108" i="18"/>
  <c r="G60" i="18"/>
  <c r="G17" i="18"/>
  <c r="D108" i="18"/>
  <c r="G131" i="18"/>
  <c r="D117" i="18"/>
  <c r="F194" i="18"/>
  <c r="F151" i="18"/>
  <c r="F68" i="18"/>
  <c r="F29" i="18"/>
  <c r="D162" i="18"/>
  <c r="F139" i="18"/>
  <c r="G167" i="18"/>
  <c r="D22" i="18"/>
  <c r="G69" i="18"/>
  <c r="D73" i="18"/>
  <c r="G16" i="18"/>
  <c r="G169" i="18"/>
  <c r="D28" i="18"/>
  <c r="E165" i="18"/>
  <c r="G130" i="18"/>
  <c r="D115" i="18"/>
  <c r="F192" i="18"/>
  <c r="F150" i="18"/>
  <c r="F67" i="18"/>
  <c r="F28" i="18"/>
  <c r="D160" i="18"/>
  <c r="F138" i="18"/>
  <c r="D130" i="18"/>
  <c r="G204" i="18"/>
  <c r="G161" i="18"/>
  <c r="G74" i="18"/>
  <c r="G40" i="18"/>
  <c r="D177" i="18"/>
  <c r="F205" i="18"/>
  <c r="G113" i="18"/>
  <c r="D54" i="18"/>
  <c r="F170" i="18"/>
  <c r="F91" i="18"/>
  <c r="F49" i="18"/>
  <c r="D199" i="18"/>
  <c r="D30" i="18"/>
  <c r="D124" i="18"/>
  <c r="G37" i="18"/>
  <c r="G184" i="18"/>
  <c r="D110" i="18"/>
  <c r="G93" i="18"/>
  <c r="D128" i="18"/>
  <c r="G39" i="18"/>
  <c r="E204" i="18"/>
  <c r="E74" i="18"/>
  <c r="E182" i="18"/>
  <c r="D143" i="18"/>
  <c r="F169" i="18"/>
  <c r="F48" i="18"/>
  <c r="D27" i="18"/>
  <c r="D67" i="18"/>
  <c r="G104" i="18"/>
  <c r="G9" i="18"/>
  <c r="G127" i="18"/>
  <c r="F188" i="18"/>
  <c r="F64" i="18"/>
  <c r="D150" i="18"/>
  <c r="G111" i="18"/>
  <c r="G53" i="18"/>
  <c r="D179" i="18"/>
  <c r="E138" i="18"/>
  <c r="E49" i="18"/>
  <c r="E63" i="18"/>
  <c r="E174" i="18"/>
  <c r="E131" i="18"/>
  <c r="E53" i="18"/>
  <c r="E172" i="18"/>
  <c r="E52" i="18"/>
  <c r="E105" i="18"/>
  <c r="E120" i="18"/>
  <c r="E23" i="18"/>
  <c r="F73" i="18"/>
  <c r="D98" i="18"/>
  <c r="G47" i="18"/>
  <c r="D66" i="18"/>
  <c r="F9" i="18"/>
  <c r="D132" i="18"/>
  <c r="E97" i="18"/>
  <c r="D80" i="18"/>
  <c r="F111" i="18"/>
  <c r="F22" i="18"/>
  <c r="F134" i="18"/>
  <c r="G197" i="18"/>
  <c r="G70" i="18"/>
  <c r="D168" i="18"/>
  <c r="D137" i="18"/>
  <c r="F165" i="18"/>
  <c r="F45" i="18"/>
  <c r="D16" i="18"/>
  <c r="G8" i="18"/>
  <c r="D12" i="18"/>
  <c r="D69" i="18"/>
  <c r="E191" i="18"/>
  <c r="E7" i="18"/>
  <c r="E22" i="18"/>
  <c r="E96" i="18"/>
  <c r="E107" i="18"/>
  <c r="E88" i="18"/>
  <c r="G136" i="18"/>
  <c r="F202" i="18"/>
  <c r="F11" i="18"/>
  <c r="D41" i="18"/>
  <c r="D152" i="18"/>
  <c r="F158" i="18"/>
  <c r="D88" i="18"/>
  <c r="D61" i="18"/>
  <c r="G65" i="18"/>
  <c r="D64" i="18"/>
  <c r="G185" i="18"/>
  <c r="F154" i="18"/>
  <c r="D116" i="18"/>
  <c r="G140" i="18"/>
  <c r="D13" i="18"/>
  <c r="F82" i="18"/>
  <c r="D184" i="18"/>
  <c r="F116" i="18"/>
  <c r="D11" i="18"/>
  <c r="G151" i="18"/>
  <c r="G52" i="18"/>
  <c r="D183" i="18"/>
  <c r="G139" i="18"/>
  <c r="D74" i="18"/>
  <c r="F172" i="18"/>
  <c r="F76" i="18"/>
  <c r="F17" i="18"/>
  <c r="D46" i="18"/>
  <c r="D39" i="18"/>
  <c r="D120" i="18"/>
  <c r="D165" i="18"/>
  <c r="G59" i="18"/>
  <c r="G90" i="18"/>
  <c r="E114" i="18"/>
  <c r="G138" i="18"/>
  <c r="D72" i="18"/>
  <c r="F171" i="18"/>
  <c r="F75" i="18"/>
  <c r="F16" i="18"/>
  <c r="D37" i="18"/>
  <c r="F114" i="18"/>
  <c r="G191" i="18"/>
  <c r="G106" i="18"/>
  <c r="G49" i="18"/>
  <c r="D158" i="18"/>
  <c r="G129" i="18"/>
  <c r="D70" i="18"/>
  <c r="F161" i="18"/>
  <c r="F66" i="18"/>
  <c r="F12" i="18"/>
  <c r="D206" i="18"/>
  <c r="G156" i="18"/>
  <c r="D77" i="18"/>
  <c r="F115" i="18"/>
  <c r="D204" i="18"/>
  <c r="G73" i="18"/>
  <c r="E179" i="18"/>
  <c r="E40" i="18"/>
  <c r="G128" i="18"/>
  <c r="F147" i="18"/>
  <c r="D195" i="18"/>
  <c r="D126" i="18"/>
  <c r="G72" i="18"/>
  <c r="D90" i="18"/>
  <c r="D40" i="18"/>
  <c r="F47" i="18"/>
  <c r="F135" i="18"/>
  <c r="G174" i="18"/>
  <c r="D100" i="18"/>
  <c r="E154" i="18"/>
  <c r="E102" i="18"/>
  <c r="E109" i="18"/>
  <c r="E156" i="18"/>
  <c r="E194" i="18"/>
  <c r="E29" i="18"/>
  <c r="E206" i="18"/>
  <c r="E64" i="18"/>
  <c r="F39" i="18"/>
  <c r="G168" i="18"/>
  <c r="G119" i="18"/>
  <c r="F143" i="18"/>
  <c r="G189" i="18"/>
  <c r="D139" i="18"/>
  <c r="F87" i="18"/>
  <c r="D147" i="18"/>
  <c r="D63" i="18"/>
  <c r="G54" i="18"/>
  <c r="G141" i="18"/>
  <c r="F185" i="18"/>
  <c r="F21" i="18"/>
  <c r="D65" i="18"/>
  <c r="G44" i="18"/>
  <c r="G105" i="18"/>
  <c r="E66" i="18"/>
  <c r="E59" i="18"/>
  <c r="E57" i="18"/>
  <c r="E136" i="18"/>
  <c r="E30" i="18"/>
  <c r="F160" i="18"/>
  <c r="D180" i="18"/>
  <c r="G23" i="18"/>
  <c r="F72" i="18"/>
  <c r="G187" i="18"/>
  <c r="D4" i="18"/>
  <c r="F102" i="18"/>
  <c r="D145" i="18"/>
  <c r="D87" i="18"/>
  <c r="E111" i="18"/>
  <c r="E25" i="18"/>
  <c r="G132" i="18"/>
  <c r="F195" i="18"/>
  <c r="F69" i="18"/>
  <c r="D164" i="18"/>
  <c r="D134" i="18"/>
  <c r="G194" i="18"/>
  <c r="G95" i="18"/>
  <c r="G42" i="18"/>
  <c r="D163" i="18"/>
  <c r="G123" i="18"/>
  <c r="D58" i="18"/>
  <c r="F163" i="18"/>
  <c r="F60" i="18"/>
  <c r="F4" i="18"/>
  <c r="D7" i="18"/>
  <c r="G87" i="18"/>
  <c r="G195" i="18"/>
  <c r="F123" i="18"/>
  <c r="D106" i="18"/>
  <c r="G48" i="18"/>
  <c r="E185" i="18"/>
  <c r="G122" i="18"/>
  <c r="D56" i="18"/>
  <c r="F162" i="18"/>
  <c r="F59" i="18"/>
  <c r="D202" i="18"/>
  <c r="G205" i="18"/>
  <c r="D114" i="18"/>
  <c r="G179" i="18"/>
  <c r="G91" i="18"/>
  <c r="G27" i="18"/>
  <c r="D104" i="18"/>
  <c r="G121" i="18"/>
  <c r="F204" i="18"/>
  <c r="F148" i="18"/>
  <c r="F58" i="18"/>
  <c r="D176" i="18"/>
  <c r="F137" i="18"/>
  <c r="G71" i="18"/>
  <c r="G109" i="18"/>
  <c r="D57" i="18"/>
  <c r="D44" i="18"/>
  <c r="D175" i="18"/>
  <c r="E161" i="18"/>
  <c r="E12" i="18"/>
  <c r="D99" i="18"/>
  <c r="F90" i="18"/>
  <c r="D151" i="18"/>
  <c r="G200" i="18"/>
  <c r="G56" i="18"/>
  <c r="G143" i="18"/>
  <c r="F168" i="18"/>
  <c r="F23" i="18"/>
  <c r="D96" i="18"/>
  <c r="D50" i="18"/>
  <c r="G147" i="18"/>
  <c r="E70" i="18"/>
  <c r="E28" i="18"/>
  <c r="E69" i="18"/>
  <c r="E55" i="18"/>
  <c r="E151" i="18"/>
  <c r="E4" i="18"/>
  <c r="E39" i="18"/>
  <c r="E141" i="18"/>
  <c r="D174" i="18"/>
  <c r="G88" i="18"/>
  <c r="F177" i="18"/>
  <c r="G63" i="18"/>
  <c r="E122" i="18"/>
  <c r="D38" i="18"/>
  <c r="F63" i="18"/>
  <c r="D21" i="18"/>
  <c r="G175" i="18"/>
  <c r="G32" i="18"/>
  <c r="G125" i="18"/>
  <c r="F110" i="18"/>
  <c r="D189" i="18"/>
  <c r="G102" i="18"/>
  <c r="G192" i="18"/>
  <c r="G11" i="18"/>
  <c r="E45" i="18"/>
  <c r="E133" i="18"/>
  <c r="E143" i="18"/>
  <c r="E188" i="18"/>
  <c r="G120" i="18"/>
  <c r="F105" i="18"/>
  <c r="D142" i="18"/>
  <c r="G135" i="18"/>
  <c r="F38" i="18"/>
  <c r="D148" i="18"/>
  <c r="D154" i="18"/>
  <c r="F8" i="18"/>
  <c r="D121" i="18"/>
  <c r="G178" i="18"/>
  <c r="E41" i="18"/>
  <c r="E119" i="18"/>
  <c r="E158" i="18"/>
  <c r="E61" i="18"/>
  <c r="E17" i="18"/>
  <c r="G133" i="18"/>
  <c r="E54" i="18"/>
  <c r="E16" i="18"/>
  <c r="F156" i="18"/>
  <c r="F175" i="18"/>
  <c r="E162" i="18"/>
  <c r="E116" i="18"/>
  <c r="G134" i="18"/>
  <c r="D138" i="18"/>
  <c r="D62" i="18"/>
  <c r="D14" i="18"/>
  <c r="E199" i="18"/>
  <c r="E90" i="18"/>
  <c r="E108" i="18"/>
  <c r="D79" i="18"/>
  <c r="G82" i="18"/>
  <c r="E73" i="18"/>
  <c r="E9" i="18"/>
  <c r="G117" i="18"/>
  <c r="E32" i="18"/>
  <c r="E19" i="18"/>
  <c r="G171" i="18"/>
  <c r="G38" i="18"/>
  <c r="F145" i="18"/>
  <c r="G22" i="18"/>
  <c r="G25" i="18"/>
  <c r="E137" i="18"/>
  <c r="E140" i="18"/>
  <c r="E189" i="18"/>
  <c r="E82" i="18"/>
  <c r="D194" i="18"/>
  <c r="G96" i="18"/>
  <c r="F46" i="18"/>
  <c r="G154" i="18"/>
  <c r="D78" i="18"/>
  <c r="D111" i="18"/>
  <c r="G67" i="18"/>
  <c r="E134" i="18"/>
  <c r="E202" i="18"/>
  <c r="E47" i="18"/>
  <c r="F57" i="18"/>
  <c r="D171" i="18"/>
  <c r="E175" i="18"/>
  <c r="F32" i="18"/>
  <c r="E71" i="18"/>
  <c r="E37" i="18"/>
  <c r="F70" i="18"/>
  <c r="E177" i="18"/>
  <c r="F37" i="18"/>
  <c r="E129" i="18"/>
  <c r="F199" i="18"/>
  <c r="F97" i="18"/>
  <c r="E75" i="18"/>
  <c r="E139" i="18"/>
  <c r="G21" i="18"/>
  <c r="E171" i="18"/>
  <c r="F54" i="18"/>
  <c r="E76" i="18"/>
  <c r="D191" i="18"/>
  <c r="G58" i="18"/>
  <c r="D113" i="18"/>
  <c r="F74" i="18"/>
  <c r="D102" i="18"/>
  <c r="G19" i="18"/>
  <c r="E126" i="18"/>
  <c r="D205" i="18"/>
  <c r="F25" i="18"/>
  <c r="G158" i="18"/>
  <c r="D97" i="18"/>
  <c r="D23" i="18"/>
  <c r="G75" i="18"/>
  <c r="E176" i="18"/>
  <c r="E115" i="18"/>
  <c r="E68" i="18"/>
  <c r="F178" i="18"/>
  <c r="D25" i="18"/>
  <c r="G41" i="18"/>
  <c r="G126" i="18"/>
  <c r="D188" i="18"/>
  <c r="G97" i="18"/>
  <c r="F62" i="18"/>
  <c r="G164" i="18"/>
  <c r="E148" i="18"/>
  <c r="E169" i="18"/>
  <c r="E46" i="18"/>
  <c r="D68" i="18"/>
  <c r="G64" i="18"/>
  <c r="G162" i="18"/>
  <c r="F141" i="18"/>
  <c r="E152" i="18"/>
  <c r="E6" i="18"/>
  <c r="E183" i="18"/>
  <c r="G176" i="18"/>
  <c r="E184" i="18"/>
  <c r="D35" i="18"/>
  <c r="E48" i="18"/>
  <c r="F71" i="18"/>
  <c r="F7" i="18"/>
  <c r="E8" i="18"/>
  <c r="E192" i="18"/>
  <c r="F197" i="18"/>
  <c r="E128" i="18"/>
  <c r="G55" i="18"/>
  <c r="E121" i="18"/>
  <c r="E113" i="18"/>
  <c r="D135" i="18"/>
  <c r="F164" i="18"/>
  <c r="F44" i="18"/>
  <c r="D9" i="18"/>
  <c r="D118" i="18"/>
  <c r="G172" i="18"/>
  <c r="G76" i="18"/>
  <c r="G29" i="18"/>
  <c r="D48" i="18"/>
  <c r="G115" i="18"/>
  <c r="D19" i="18"/>
  <c r="F108" i="18"/>
  <c r="F52" i="18"/>
  <c r="D182" i="18"/>
  <c r="F131" i="18"/>
  <c r="G46" i="18"/>
  <c r="G152" i="18"/>
  <c r="G182" i="18"/>
  <c r="F113" i="18"/>
  <c r="D197" i="18"/>
  <c r="E110" i="18"/>
  <c r="G114" i="18"/>
  <c r="F206" i="18"/>
  <c r="F107" i="18"/>
  <c r="F50" i="18"/>
  <c r="D178" i="18"/>
  <c r="F130" i="18"/>
  <c r="D71" i="18"/>
  <c r="G170" i="18"/>
  <c r="G66" i="18"/>
  <c r="G12" i="18"/>
  <c r="D32" i="18"/>
  <c r="D129" i="18"/>
  <c r="F191" i="18"/>
  <c r="F106" i="18"/>
  <c r="F40" i="18"/>
  <c r="D156" i="18"/>
  <c r="F129" i="18"/>
  <c r="D170" i="18"/>
  <c r="G61" i="18"/>
  <c r="G202" i="18"/>
  <c r="E142" i="18"/>
  <c r="E106" i="18"/>
  <c r="E150" i="18"/>
  <c r="D42" i="18"/>
  <c r="F65" i="18"/>
  <c r="F136" i="18"/>
  <c r="G177" i="18"/>
  <c r="D141" i="18"/>
  <c r="D192" i="18"/>
  <c r="G206" i="18"/>
  <c r="E21" i="18"/>
  <c r="E11" i="18"/>
  <c r="E95" i="18"/>
  <c r="E168" i="18"/>
  <c r="F128" i="18"/>
  <c r="F104" i="18"/>
  <c r="G142" i="18"/>
  <c r="F187" i="18"/>
  <c r="F118" i="18"/>
  <c r="G7" i="18"/>
  <c r="F83" i="18"/>
  <c r="D136" i="18"/>
  <c r="E167" i="18"/>
  <c r="E127" i="18"/>
  <c r="D127" i="18"/>
  <c r="G145" i="18"/>
  <c r="D125" i="18"/>
  <c r="G6" i="18"/>
  <c r="F126" i="18"/>
  <c r="E170" i="18"/>
  <c r="E125" i="18"/>
  <c r="E72" i="18"/>
  <c r="G118" i="18"/>
  <c r="E67" i="18"/>
  <c r="D52" i="18"/>
  <c r="E163" i="18"/>
  <c r="G165" i="18"/>
  <c r="G150" i="18"/>
  <c r="E164" i="18"/>
  <c r="D95" i="18"/>
  <c r="D123" i="18"/>
  <c r="E50" i="18"/>
  <c r="D140" i="18"/>
  <c r="G137" i="18"/>
  <c r="F27" i="18"/>
  <c r="F125" i="18"/>
  <c r="G50" i="18"/>
  <c r="E58" i="18"/>
  <c r="F189" i="18"/>
  <c r="F120" i="18"/>
  <c r="D172" i="18"/>
  <c r="F88" i="18"/>
  <c r="F117" i="18"/>
  <c r="E197" i="18"/>
  <c r="E117" i="18"/>
  <c r="E124" i="18"/>
  <c r="E44" i="18"/>
  <c r="E145" i="18"/>
  <c r="G188" i="18"/>
  <c r="F56" i="18"/>
  <c r="F167" i="18"/>
  <c r="D122" i="18"/>
  <c r="D82" i="18"/>
  <c r="D33" i="18"/>
  <c r="F133" i="18"/>
  <c r="D161" i="18"/>
  <c r="E93" i="18"/>
  <c r="E178" i="18"/>
  <c r="D91" i="18"/>
  <c r="F200" i="18"/>
  <c r="E62" i="18"/>
  <c r="G62" i="18"/>
  <c r="E27" i="18"/>
  <c r="E38" i="18"/>
  <c r="F55" i="18"/>
  <c r="E56" i="18"/>
  <c r="D185" i="18"/>
  <c r="E42" i="18"/>
  <c r="G45" i="18"/>
  <c r="G57" i="18"/>
  <c r="F176" i="18"/>
  <c r="E187" i="18"/>
  <c r="F142" i="18"/>
  <c r="E160" i="18"/>
  <c r="E200" i="18"/>
  <c r="E60" i="18"/>
  <c r="D119" i="18"/>
  <c r="F152" i="18"/>
  <c r="F30" i="18"/>
  <c r="F140" i="18"/>
  <c r="D59" i="18"/>
  <c r="G163" i="18"/>
  <c r="G68" i="18"/>
  <c r="G4" i="18"/>
  <c r="D8" i="18"/>
  <c r="D133" i="18"/>
  <c r="F183" i="18"/>
  <c r="F95" i="18"/>
  <c r="F42" i="18"/>
  <c r="D107" i="18"/>
  <c r="G30" i="18"/>
  <c r="G107" i="18"/>
  <c r="D53" i="18"/>
  <c r="E130" i="18"/>
  <c r="E83" i="18"/>
  <c r="D131" i="18"/>
  <c r="F182" i="18"/>
  <c r="F93" i="18"/>
  <c r="F41" i="18"/>
  <c r="D105" i="18"/>
  <c r="F122" i="18"/>
  <c r="D55" i="18"/>
  <c r="G148" i="18"/>
  <c r="D200" i="18"/>
  <c r="F179" i="18"/>
  <c r="G199" i="18"/>
  <c r="G160" i="18"/>
  <c r="G110" i="18"/>
  <c r="D187" i="18"/>
  <c r="D169" i="18"/>
  <c r="E195" i="18"/>
  <c r="E205" i="18"/>
  <c r="E123" i="18"/>
  <c r="G28" i="18"/>
  <c r="E118" i="18"/>
  <c r="D17" i="18"/>
  <c r="E132" i="18"/>
  <c r="E104" i="18"/>
  <c r="E135" i="18"/>
  <c r="E87" i="18"/>
  <c r="F119" i="18"/>
  <c r="D83" i="18"/>
  <c r="G83" i="18"/>
  <c r="F127" i="18"/>
  <c r="E147" i="18"/>
  <c r="E65" i="18"/>
  <c r="E91" i="18"/>
  <c r="D167" i="18"/>
  <c r="F121" i="18"/>
  <c r="E227" i="20" l="1"/>
  <c r="AD14" i="21"/>
  <c r="E313" i="20"/>
  <c r="E312" i="20"/>
  <c r="E311" i="20"/>
  <c r="E310" i="20"/>
  <c r="E309" i="20"/>
  <c r="E308" i="20"/>
  <c r="E307" i="20"/>
  <c r="E306" i="20"/>
  <c r="A10" i="20" l="1"/>
  <c r="A11" i="20" s="1"/>
  <c r="E4" i="22"/>
  <c r="E5" i="22"/>
  <c r="E6" i="22"/>
  <c r="A4" i="21"/>
  <c r="A12" i="20" l="1"/>
  <c r="A13" i="20" s="1"/>
  <c r="A14" i="20" s="1"/>
  <c r="A15" i="20" s="1"/>
  <c r="A16" i="20" s="1"/>
  <c r="A17" i="20" s="1"/>
  <c r="A18" i="20" s="1"/>
  <c r="A19" i="20" s="1"/>
  <c r="A20" i="20" s="1"/>
  <c r="A21" i="20" s="1"/>
  <c r="A22" i="20" s="1"/>
  <c r="A23" i="20" s="1"/>
  <c r="E305" i="20"/>
  <c r="E304" i="20"/>
  <c r="A5" i="2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E10" i="20"/>
  <c r="E303" i="20"/>
  <c r="E302" i="20"/>
  <c r="E301" i="20"/>
  <c r="E300" i="20"/>
  <c r="E299" i="20"/>
  <c r="E298" i="20"/>
  <c r="E297" i="20"/>
  <c r="E295" i="20"/>
  <c r="E293" i="20"/>
  <c r="E292" i="20"/>
  <c r="E291" i="20"/>
  <c r="E290" i="20"/>
  <c r="E289" i="20"/>
  <c r="E288" i="20"/>
  <c r="E287" i="20"/>
  <c r="E286" i="20"/>
  <c r="E285" i="20"/>
  <c r="E284" i="20"/>
  <c r="E119" i="20"/>
  <c r="E118" i="20"/>
  <c r="E117" i="20"/>
  <c r="E116" i="20"/>
  <c r="E115" i="20"/>
  <c r="E283" i="20"/>
  <c r="E282" i="20"/>
  <c r="E279" i="20"/>
  <c r="E278" i="20"/>
  <c r="E277" i="20"/>
  <c r="E276" i="20"/>
  <c r="E275" i="20"/>
  <c r="E273" i="20"/>
  <c r="E272" i="20"/>
  <c r="E270" i="20"/>
  <c r="E269" i="20"/>
  <c r="E268" i="20"/>
  <c r="E267" i="20"/>
  <c r="E266" i="20"/>
  <c r="E265" i="20"/>
  <c r="E264" i="20"/>
  <c r="E263" i="20"/>
  <c r="E262" i="20"/>
  <c r="E261" i="20"/>
  <c r="E259" i="20"/>
  <c r="E257" i="20"/>
  <c r="E256" i="20"/>
  <c r="E255" i="20"/>
  <c r="E253" i="20"/>
  <c r="E251" i="20"/>
  <c r="E249" i="20"/>
  <c r="E247" i="20"/>
  <c r="E245" i="20"/>
  <c r="E240" i="20"/>
  <c r="E239" i="20"/>
  <c r="E238" i="20"/>
  <c r="E236" i="20"/>
  <c r="E235" i="20"/>
  <c r="E234" i="20"/>
  <c r="E233" i="20"/>
  <c r="E232" i="20"/>
  <c r="E231" i="20"/>
  <c r="E230" i="20"/>
  <c r="E229" i="20"/>
  <c r="E193" i="20"/>
  <c r="E191" i="20"/>
  <c r="E190" i="20"/>
  <c r="E189" i="20"/>
  <c r="E188" i="20"/>
  <c r="E185" i="20"/>
  <c r="E107" i="20"/>
  <c r="E106" i="20"/>
  <c r="E101" i="20"/>
  <c r="E69" i="20"/>
  <c r="E67" i="20"/>
  <c r="E66" i="20"/>
  <c r="E184" i="20"/>
  <c r="E183" i="20"/>
  <c r="E182" i="20"/>
  <c r="E121" i="20"/>
  <c r="E120" i="20"/>
  <c r="E180" i="20"/>
  <c r="E179" i="20"/>
  <c r="E178" i="20"/>
  <c r="E177" i="20"/>
  <c r="E176" i="20"/>
  <c r="E175" i="20"/>
  <c r="E174" i="20"/>
  <c r="E173" i="20"/>
  <c r="E171" i="20"/>
  <c r="E165" i="20"/>
  <c r="E162" i="20"/>
  <c r="E152" i="20"/>
  <c r="E149" i="20"/>
  <c r="E147" i="20"/>
  <c r="E62" i="20"/>
  <c r="E146" i="20"/>
  <c r="E145" i="20"/>
  <c r="E144" i="20"/>
  <c r="E143" i="20"/>
  <c r="E140" i="20"/>
  <c r="E138" i="20"/>
  <c r="E137" i="20"/>
  <c r="E134" i="20"/>
  <c r="E133" i="20"/>
  <c r="E132" i="20"/>
  <c r="E131" i="20"/>
  <c r="E130" i="20"/>
  <c r="E129" i="20"/>
  <c r="E128" i="20"/>
  <c r="E127" i="20"/>
  <c r="E126" i="20"/>
  <c r="E125" i="20"/>
  <c r="E124" i="20"/>
  <c r="E123" i="20"/>
  <c r="E122" i="20"/>
  <c r="E114" i="20"/>
  <c r="E113" i="20"/>
  <c r="E111" i="20"/>
  <c r="E108" i="20"/>
  <c r="E40" i="20"/>
  <c r="E39" i="20"/>
  <c r="E38" i="20"/>
  <c r="E37" i="20"/>
  <c r="E36" i="20"/>
  <c r="E35" i="20"/>
  <c r="E34" i="20"/>
  <c r="E33" i="20"/>
  <c r="E32" i="20"/>
  <c r="E31" i="20"/>
  <c r="E30" i="20"/>
  <c r="E29" i="20"/>
  <c r="E28" i="20"/>
  <c r="E27" i="20"/>
  <c r="E26" i="20"/>
  <c r="E25" i="20"/>
  <c r="E23" i="20"/>
  <c r="E20" i="20"/>
  <c r="E19" i="20"/>
  <c r="E18" i="20"/>
  <c r="E17" i="20"/>
  <c r="E16" i="20"/>
  <c r="E13" i="20"/>
  <c r="E11" i="20"/>
  <c r="E9" i="20"/>
  <c r="E210" i="20"/>
  <c r="E208" i="20"/>
  <c r="E216" i="20"/>
  <c r="E212" i="20"/>
  <c r="E214" i="20"/>
  <c r="E218" i="20"/>
  <c r="E221" i="20"/>
  <c r="E220" i="20"/>
  <c r="E199" i="20"/>
  <c r="E203" i="20"/>
  <c r="E224" i="20"/>
  <c r="E201" i="20"/>
  <c r="E6" i="20"/>
  <c r="A24" i="20" l="1"/>
  <c r="A25" i="20" s="1"/>
  <c r="A26" i="20" s="1"/>
  <c r="A27" i="20" s="1"/>
  <c r="A28" i="20" s="1"/>
  <c r="A29" i="20" s="1"/>
  <c r="A30" i="20" s="1"/>
  <c r="A31" i="20" s="1"/>
  <c r="A32" i="20" s="1"/>
  <c r="A33" i="20" s="1"/>
  <c r="A34" i="20" s="1"/>
  <c r="A35" i="20" s="1"/>
  <c r="A36" i="20" s="1"/>
  <c r="A37" i="20" s="1"/>
  <c r="A38" i="20" s="1"/>
  <c r="A39" i="20" s="1"/>
  <c r="A40" i="20" s="1"/>
  <c r="A41" i="20" s="1"/>
  <c r="A47" i="20" s="1"/>
  <c r="A51" i="20" s="1"/>
  <c r="A56" i="20" s="1"/>
  <c r="A60" i="20" s="1"/>
  <c r="A61" i="20" s="1"/>
  <c r="A62" i="20" s="1"/>
  <c r="A63" i="20" s="1"/>
  <c r="A65" i="20" s="1"/>
  <c r="E343" i="20"/>
  <c r="AH3" i="21"/>
  <c r="AG3" i="21"/>
  <c r="AF3" i="21"/>
  <c r="AA3" i="21"/>
  <c r="Z3" i="21"/>
  <c r="AC3" i="21" l="1"/>
  <c r="AD3" i="21" s="1"/>
  <c r="AE3" i="21" s="1"/>
  <c r="AI3" i="21"/>
  <c r="A28" i="21"/>
  <c r="A29" i="21" s="1"/>
  <c r="A30" i="21" s="1"/>
  <c r="A31" i="21" s="1"/>
  <c r="A32" i="21" s="1"/>
  <c r="A33" i="21" s="1"/>
  <c r="A34" i="21" s="1"/>
  <c r="A35" i="21" s="1"/>
  <c r="AD11" i="21"/>
  <c r="AU3" i="21"/>
  <c r="AT3" i="21"/>
  <c r="AS3" i="21"/>
  <c r="AL3" i="21"/>
  <c r="AK3" i="21"/>
  <c r="AN3" i="21" l="1"/>
  <c r="AO3" i="21" s="1"/>
  <c r="AP3" i="21" s="1"/>
  <c r="AQ3" i="21" s="1"/>
  <c r="AR3" i="21" s="1"/>
  <c r="E338" i="20"/>
  <c r="AB3" i="21" s="1"/>
  <c r="A66" i="20" l="1"/>
  <c r="A67" i="20" s="1"/>
  <c r="AD12" i="21"/>
  <c r="E344" i="20"/>
  <c r="G147" i="8"/>
  <c r="A69" i="20" l="1"/>
  <c r="A70" i="20" s="1"/>
  <c r="A71" i="20" s="1"/>
  <c r="A72" i="20" s="1"/>
  <c r="A73" i="20" s="1"/>
  <c r="H157" i="16"/>
  <c r="A76" i="20" l="1"/>
  <c r="A78" i="20" s="1"/>
  <c r="A79" i="20" s="1"/>
  <c r="A80" i="20" s="1"/>
  <c r="A82" i="20" s="1"/>
  <c r="A83" i="20" s="1"/>
  <c r="A84" i="20" s="1"/>
  <c r="A85" i="20" s="1"/>
  <c r="A86" i="20" s="1"/>
  <c r="A87" i="20" s="1"/>
  <c r="A88" i="20" s="1"/>
  <c r="A91" i="20" s="1"/>
  <c r="A94" i="20" s="1"/>
  <c r="A96" i="20" s="1"/>
  <c r="A98" i="20" s="1"/>
  <c r="A99" i="20" s="1"/>
  <c r="A101" i="20" l="1"/>
  <c r="A102" i="20" s="1"/>
  <c r="A106" i="20" s="1"/>
  <c r="A107" i="20" s="1"/>
  <c r="A108" i="20" l="1"/>
  <c r="A109" i="20" s="1"/>
  <c r="A110" i="20" s="1"/>
  <c r="A111" i="20" s="1"/>
  <c r="A112" i="20" s="1"/>
  <c r="A113" i="20" s="1"/>
  <c r="G18" i="8"/>
  <c r="A114" i="20" l="1"/>
  <c r="G12" i="8"/>
  <c r="G11" i="8"/>
  <c r="A115" i="20" l="1"/>
  <c r="A135" i="20" s="1"/>
  <c r="A136" i="20" s="1"/>
  <c r="J19" i="8"/>
  <c r="A137" i="20" l="1"/>
  <c r="A138" i="20" s="1"/>
  <c r="G57" i="8"/>
  <c r="A139" i="20" l="1"/>
  <c r="A140" i="20" s="1"/>
  <c r="A141" i="20" s="1"/>
  <c r="A142" i="20" s="1"/>
  <c r="G66" i="8"/>
  <c r="K75" i="8"/>
  <c r="A143" i="20" l="1"/>
  <c r="A144" i="20" s="1"/>
  <c r="A145" i="20" s="1"/>
  <c r="A146" i="20" s="1"/>
  <c r="A147" i="20" s="1"/>
  <c r="A148" i="20" s="1"/>
  <c r="A149" i="20" s="1"/>
  <c r="A150" i="20" s="1"/>
  <c r="A151" i="20" s="1"/>
  <c r="A152" i="20" s="1"/>
  <c r="A156" i="20" s="1"/>
  <c r="A158" i="20" s="1"/>
  <c r="A159" i="20" s="1"/>
  <c r="A160" i="20" s="1"/>
  <c r="A161" i="20" s="1"/>
  <c r="A162" i="20" s="1"/>
  <c r="A163" i="20" s="1"/>
  <c r="A164" i="20" s="1"/>
  <c r="A165" i="20" s="1"/>
  <c r="A166" i="20" s="1"/>
  <c r="A169" i="20" s="1"/>
  <c r="A170" i="20" s="1"/>
  <c r="A171" i="20" s="1"/>
  <c r="A172" i="20" s="1"/>
  <c r="A173" i="20" s="1"/>
  <c r="A174" i="20" s="1"/>
  <c r="A175" i="20" s="1"/>
  <c r="A176" i="20" s="1"/>
  <c r="A177" i="20" s="1"/>
  <c r="A178" i="20" s="1"/>
  <c r="A179" i="20" s="1"/>
  <c r="A180" i="20" s="1"/>
  <c r="A181" i="20" s="1"/>
  <c r="G94" i="8"/>
  <c r="G126" i="8" s="1"/>
  <c r="A182" i="20" l="1"/>
  <c r="A183" i="20" s="1"/>
  <c r="A184" i="20" s="1"/>
  <c r="A185" i="20" s="1"/>
  <c r="A186" i="20" s="1"/>
  <c r="A187" i="20" s="1"/>
  <c r="A188" i="20" s="1"/>
  <c r="A189" i="20" s="1"/>
  <c r="A190" i="20" s="1"/>
  <c r="A191" i="20" s="1"/>
  <c r="A192" i="20" s="1"/>
  <c r="A193" i="20" s="1"/>
  <c r="A228" i="20" l="1"/>
  <c r="A229" i="20" s="1"/>
  <c r="A230" i="20" s="1"/>
  <c r="A231" i="20" s="1"/>
  <c r="A232" i="20" s="1"/>
  <c r="A233" i="20" s="1"/>
  <c r="A234" i="20" s="1"/>
  <c r="A235" i="20" s="1"/>
  <c r="A236" i="20" s="1"/>
  <c r="A237" i="20" s="1"/>
  <c r="A238" i="20" s="1"/>
  <c r="A239" i="20" s="1"/>
  <c r="A240" i="20" s="1"/>
  <c r="A241" i="20" s="1"/>
  <c r="A243" i="20" s="1"/>
  <c r="A245" i="20" s="1"/>
  <c r="A247" i="20" s="1"/>
  <c r="A249" i="20" s="1"/>
  <c r="A251" i="20" s="1"/>
  <c r="A253" i="20" s="1"/>
  <c r="A255" i="20" s="1"/>
  <c r="A256" i="20" s="1"/>
  <c r="A257" i="20" s="1"/>
  <c r="A258" i="20" s="1"/>
  <c r="A259" i="20" s="1"/>
  <c r="A260" i="20" s="1"/>
  <c r="A261" i="20" s="1"/>
  <c r="A262" i="20" s="1"/>
  <c r="A263" i="20" s="1"/>
  <c r="A264" i="20" s="1"/>
  <c r="A265" i="20" s="1"/>
  <c r="A266" i="20" s="1"/>
  <c r="A267" i="20" s="1"/>
  <c r="A268" i="20" s="1"/>
  <c r="A269" i="20" s="1"/>
  <c r="A270" i="20" s="1"/>
  <c r="A272" i="20" l="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D326" i="20" s="1"/>
  <c r="G141" i="8"/>
  <c r="G137" i="8"/>
  <c r="G3" i="8"/>
  <c r="G135" i="8"/>
  <c r="G132" i="8"/>
  <c r="AD13" i="21" l="1"/>
  <c r="AV3" i="21"/>
  <c r="D344" i="20"/>
  <c r="D338" i="20"/>
  <c r="AM3"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tc={F5518E76-50D5-422C-AE1E-511784DCF1F3}</author>
  </authors>
  <commentList>
    <comment ref="D327"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Manually counted on 2021-02-18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tc={7E249A63-40C4-4486-A8F4-68AB0BFC5C47}</author>
  </authors>
  <commentList>
    <comment ref="C212"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Manually recounted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tc={39839C63-0833-4554-B980-187FEB26DD50}</author>
  </authors>
  <commentList>
    <comment ref="D24"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Manually counted on 2021-02-18</t>
      </text>
    </comment>
  </commentList>
</comments>
</file>

<file path=xl/sharedStrings.xml><?xml version="1.0" encoding="utf-8"?>
<sst xmlns="http://schemas.openxmlformats.org/spreadsheetml/2006/main" count="5033" uniqueCount="1965">
  <si>
    <t>Test Identification</t>
  </si>
  <si>
    <t>Test_Design_Information</t>
  </si>
  <si>
    <t>Test Execution Information</t>
  </si>
  <si>
    <t>#</t>
  </si>
  <si>
    <t>Test Priority</t>
  </si>
  <si>
    <t>Test Name</t>
  </si>
  <si>
    <t>Test Design ID
(PTCL #)</t>
  </si>
  <si>
    <t>Test Execution ID
(TMET #)</t>
  </si>
  <si>
    <t>Source  (Traceability)</t>
  </si>
  <si>
    <t>Test Designer</t>
  </si>
  <si>
    <t>Design_State</t>
  </si>
  <si>
    <t>Test_Type
(A/M/SA)</t>
  </si>
  <si>
    <t>Code Rev in the Design</t>
  </si>
  <si>
    <t>Reviewer1
(Mandatory)</t>
  </si>
  <si>
    <t>Reviewer2
(Mandatory)</t>
  </si>
  <si>
    <t>Final Design Uploaded to Teams? (Y/N)</t>
  </si>
  <si>
    <t>Propel CO #</t>
  </si>
  <si>
    <t>Final Verification Test (Y/N)</t>
  </si>
  <si>
    <t>Test_Status
(PASS/FAIL)</t>
  </si>
  <si>
    <t>Jira Issue Key REV-nn</t>
  </si>
  <si>
    <t>Fix Verified
(N/A, Y, N)</t>
  </si>
  <si>
    <t>Mapping to PRs, ARCs, Other</t>
  </si>
  <si>
    <t>Notes</t>
  </si>
  <si>
    <t>1. Software Infrastructure</t>
  </si>
  <si>
    <t>a</t>
  </si>
  <si>
    <t>Test_Library_Design_and_Implementation</t>
  </si>
  <si>
    <t>N/A</t>
  </si>
  <si>
    <t>Test_Infrastructure</t>
  </si>
  <si>
    <t>SW_Test_Team</t>
  </si>
  <si>
    <t>Design in Progress</t>
  </si>
  <si>
    <t>Automated</t>
  </si>
  <si>
    <t>2. Release Candidate Tests (This is the Master Test List!)</t>
  </si>
  <si>
    <t>Control</t>
  </si>
  <si>
    <t>0 = DV P0</t>
  </si>
  <si>
    <t>{Per-Cycle_temperature_sensor_check}</t>
  </si>
  <si>
    <t>PTCL-00412</t>
  </si>
  <si>
    <t>RVX2-SUBR-235</t>
  </si>
  <si>
    <t>Santosh Shinde</t>
  </si>
  <si>
    <t>N</t>
  </si>
  <si>
    <t>RVX2-PR-160</t>
  </si>
  <si>
    <t>[28-Jan-2021] CG Comment: 
The "Design State" is marked as "Design in Progress" as per previous JAMA requirement, but we are updating the test case design as per latest JAMA requirement received on 27-Jan-2021 (Code Drop - CantelRevox2_Rev3)
[20-Jan-2021] CG Comment: 
The "Design State" is marked as "Design in Progress" as per previous JAMA requirement, but we are updating the test case design as per latest JAMA requirement 28-Dec-2020</t>
  </si>
  <si>
    <t>{Per-Cycle_temperature_sensor_check}_flow</t>
  </si>
  <si>
    <t>PTCL-00413</t>
  </si>
  <si>
    <t xml:space="preserve"> TMET-00124</t>
  </si>
  <si>
    <t>RVX2-SUBR-236</t>
  </si>
  <si>
    <t>Abhijeet Sinha</t>
  </si>
  <si>
    <t>Design in Review</t>
  </si>
  <si>
    <t>RC1 (Rev 5.0)</t>
  </si>
  <si>
    <t>In Assignment State</t>
  </si>
  <si>
    <t>[03-March-2021]
CG Comment:
Script has been created as per code drop revision 5
[24-Feb-2021]
Design Document is created as per rev code revision 5
[04-Feb-2021]
CG Comment:
The analysis that the requirement can be considered for "Automation" is based as per latest JAMA requirement received on 27-Jan-2021 (Code Drop - CantelRevox2_Rev3), previously the analysis of the requirement was considered "Manual" and the "Design_State" is marked as "Design In Progress" as previously the test case have been created manually</t>
  </si>
  <si>
    <t>Fault_of_{Per-Cycle_temperature_sensor_check}</t>
  </si>
  <si>
    <t>PTCL-00440</t>
  </si>
  <si>
    <t xml:space="preserve"> TMET-00132</t>
  </si>
  <si>
    <t>RVX2-SUBR-240</t>
  </si>
  <si>
    <t>John Long</t>
  </si>
  <si>
    <t>[01-Mar-2021]
CG Comment:
Script has been created as per code drop revision 5
[23-Feb-2021]
CG Comment:
Script has been created as per code drop revision 5 and once machine is available we will execute the script
[04-Feb-2021]
CG Comment:
The analysis that the requirement can be considered for "Automation" is based as per latest JAMA requirement received on 27-Jan-2021 (Code Drop - CantelRevox2_Rev3), previously the analysis of the requirement was considered "Manual" and the "Design_State" is marked as "Design In Progress" as previously the test case have been created manually</t>
  </si>
  <si>
    <t>Chamber_Absolute_Pressure_Resolution_and_Sampling_Rate_During_Cycles</t>
  </si>
  <si>
    <t>PTCL-00429</t>
  </si>
  <si>
    <t>RVX2-SUBR-410</t>
  </si>
  <si>
    <t>Not Started</t>
  </si>
  <si>
    <t>Data_Retention</t>
  </si>
  <si>
    <t>PTCL-00431</t>
  </si>
  <si>
    <t>RVX2-SUBR-493</t>
  </si>
  <si>
    <t>Tripti Tiwari</t>
  </si>
  <si>
    <t>Manual</t>
  </si>
  <si>
    <t>[28-Jan-2021] CG Comment:
This is part of reporting and data storage. This can not consider for automation.</t>
  </si>
  <si>
    <t>Empty_chamber_half_cycle_{Recipe}</t>
  </si>
  <si>
    <t>PTCL-00435</t>
  </si>
  <si>
    <t>RVX2-SUBR-248</t>
  </si>
  <si>
    <t>On Hold</t>
  </si>
  <si>
    <t>Inner-wall ON HOLD 2021-01-21</t>
  </si>
  <si>
    <t>Entering_{Conditioning_Stabilization}_state_Exiting_{Conditioning_Stabilization}_state</t>
  </si>
  <si>
    <t>PTCL-00437</t>
  </si>
  <si>
    <t xml:space="preserve"> TMET-00130</t>
  </si>
  <si>
    <t>RVX2-SUBR-203</t>
  </si>
  <si>
    <t>Rework-Design</t>
  </si>
  <si>
    <t>[04-Feb-2021]
CG Comment:
The analysis that the requirement can be considered for "Automation" is based as per latest JAMA requirement received on 27-Jan-2021 (Code Drop - CantelRevox2_Rev3), previously the analysis of the requirement was considered "Manual" and the "Design_State" is marked as "Design In Progress" as previously the test case have been created manually</t>
  </si>
  <si>
    <t>Entering_and_Recovering_from_Power_Failure</t>
  </si>
  <si>
    <t>PTCL-00438</t>
  </si>
  <si>
    <t>RVX2-SUBR-428</t>
  </si>
  <si>
    <t>Semi-automated</t>
  </si>
  <si>
    <t>[03-Feb-2021]
CG Comment:
1.Based on the implementation in the code for this requirement that will  be automated.
Query :
Considering requirement description, there  is no fault code mentioned in the requirement for Power failure{fault}. There are no direct Flags/ tags with name {power failed}, {safe state} in the code.
For Automation -Docuemnt and script development, Based on code analysis,  PLC tags like  ME101 , Power_Loss can be considered for  {fault} and {Power failed} flags in the requirement, but the {safe} satte configuration details are not covered or referred in requirement.
2.The logging , database related checks to be done manually. So those to be carried out to to check on implementation is complete
Due to this it is considered as Partial Automatic.
RVX2-SUBR-117, RVX2-SUBR-76, and RVX2-SUBR-90 are related to logging of parmaters.
By removing point. no.2  and implmentation in the code the requirement can be moved to Automated.
To be discussed with Client.</t>
  </si>
  <si>
    <t>Fault_response_{HE212_HE312_HE412_HE512_HE612_or_HE712}</t>
  </si>
  <si>
    <t>PTCL-00441</t>
  </si>
  <si>
    <t xml:space="preserve"> TMET-00133</t>
  </si>
  <si>
    <t>RVX2-SUBR-243</t>
  </si>
  <si>
    <t>Rev 4.0</t>
  </si>
  <si>
    <t>Dan Rogovin</t>
  </si>
  <si>
    <t>[01-Mar-2021]
CG Comment:
Script has been created as per code drop revision 5
[23-Feb-2021]
CG Comment:
Script has been created as per code drop revision 5 and once machine is available we will execute the script
[17-Feb-2021]
CG Comment:
Manual Test Case is Created as per Jama requirement received on 09-Feb-2021
[10-Feb-2021]
CG Comment:
Manual Test Case Created as per Jama requirement received on 09-Feb-2021
[28-Jan-2021] CG Comment:
This is related to display message. Can be consider for semiautomatic.
[20-Jan-2021]
CG Comment:
Disaplay message is the part of HMI development.
Tag is created for HE212, HE312, HE412, HE512, HE612, or HE712 but not used in logic code only HE212 is used in logic code</t>
  </si>
  <si>
    <t>Fault_response_{HE902_HE912_HE922_HE932_HE942_or_HE952}</t>
  </si>
  <si>
    <t>PTCL-00448</t>
  </si>
  <si>
    <t xml:space="preserve"> TMET-00137</t>
  </si>
  <si>
    <t>RVX2-SUBR-244</t>
  </si>
  <si>
    <t>[01-Mar-2021]
CG Comment:
Script has been created as per code drop revision 5
[23-Feb-2021]
CG Comment:
Script has been created as per code drop revision 5 and once machine is available we will execute the script
[17-Feb-2021]
CG Comment:
Manual Test Case Created as per Jama requirement received on 09-Feb-2021
[10-Feb-2021]
CG Comment:
Manual Test Case Created as per Jama requirement received on 09-Feb-2021
[28-Jan-2021] CG Comment:
This is related to display message. Can be consider for semiautomatic.
Below faults are not implemented in the logic code,
HE902, HE912, HE922, HE932, HE942, or HE952
[20-Jan-2021]
CG Comment:
Displaying message is the part of HMI representation.</t>
  </si>
  <si>
    <t>Fault_response_CE140</t>
  </si>
  <si>
    <t>PTCL-00449</t>
  </si>
  <si>
    <t>RVX2-SUBR-309</t>
  </si>
  <si>
    <t>COMPLETE</t>
  </si>
  <si>
    <t>PASS</t>
  </si>
  <si>
    <t>[10-Mar-2021]
CG Comment:
Script has been executed as per code drop revision 5
[03-March-2021]
CG Comment:
Script has been created as per code drop revision 5
[28-Jan-2021] CG Comment:
This is related to display message. Can be consider for semiautomatic.
CE140 fault is implemented in the logic code</t>
  </si>
  <si>
    <t>Fault_response_CE141</t>
  </si>
  <si>
    <t>PTCL-00450</t>
  </si>
  <si>
    <t>RVX2-SUBR-313</t>
  </si>
  <si>
    <t>[03-March-2021]
CG Comment:
Script has been created as per code drop revision 5
[28-Jan-2021] CG Comment:
This is related to display message. Can be consider for semiautomatic.
CE141 fault is implemented in the logic code
[20-Jan-2021]
CG Comment:
This is related to display message. Can be consider for Semi-automated.
CE141 tag is created in the logic code but fault is not generated.</t>
  </si>
  <si>
    <t>Fault_Response_CE142</t>
  </si>
  <si>
    <t>PTCL-00451</t>
  </si>
  <si>
    <t>RVX2-SUBR-317</t>
  </si>
  <si>
    <t>[10-Mar-2021]
CG Comment:
Script has been executed as per code drop revision 5
[03-March-2021]
CG Comment:
Script has been created as per code drop revision 5
[28-Jan-2021] CG Comment:This is related to display message. Can be consider for semiautomatic.
CE142 fault is implemented in the logic code
In Ready for Review on 2021-01-5</t>
  </si>
  <si>
    <t>Fault_response_CE143</t>
  </si>
  <si>
    <t>PTCL-00452</t>
  </si>
  <si>
    <t>RVX2-SUBR-321</t>
  </si>
  <si>
    <t>[03-March-2021]
CG Comment:
Script has been created as per code drop revision 5
[28-Jan-2021] CG Comment:
This is related to display message. Can be consider for semiautomatic.
CE143 fault is implemented in the logic code
[20-Jan-2021]
CG Comment:
This is related to display message. Can be consider for Semi-automated.
CE143 tag is created in the logic code but fault is not generated.</t>
  </si>
  <si>
    <t>2 = Faults</t>
  </si>
  <si>
    <t>Fault_response_CE144</t>
  </si>
  <si>
    <t>PTCL-00453</t>
  </si>
  <si>
    <t>RVX2-SUBR-325</t>
  </si>
  <si>
    <t>[03-March-2021]
CG Comment:
Script has been created as per code drop revision 5
[28-Jan-2021] CG Comment:
This is related to display message. Can be consider for semiautomatic.
CE144 fault is implemented in the logic code
[20-Jan-2021]
CG Comment:
This is related to display message. Can be consider for Semi-automated.
CE144 tag is created in the logic code but fault is not generated.</t>
  </si>
  <si>
    <t>Fault_response_HE112</t>
  </si>
  <si>
    <t>PTCL-00454</t>
  </si>
  <si>
    <t xml:space="preserve"> TMET-00138</t>
  </si>
  <si>
    <t>RVX2-SUBR-241</t>
  </si>
  <si>
    <t>Eric Harvey</t>
  </si>
  <si>
    <t>Y</t>
  </si>
  <si>
    <t>[10-Mar-2021]
CG Comment:
Script has been created as per code drop revision 5
[03-Mar-2021]
CG Comment:
Script has been executed based on earlier code drop (revision 4), but as per later code drop revision 5, we have created the script and we will re-execute the script as per latest code drop
[01-Mar-2021]
CG Comment:
Script has been created as per code drop revision 5 we will re-execute the script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[10-Feb-2021]
CG Comment:
Test case has been executed as per Requirement received 09-Feb-2021 (Code Drop - CantelRevox2_Rev3)
Manual Test Case has also been created as per Jama requirement received on 09-Feb-2021
[28-Jan-2021] CG Comment:
This is related to display message. Can be consider for semiautomatic.
[20-Jan-2021]
CG Comment:
Displaying message is the part of HMI representation.</t>
  </si>
  <si>
    <t>Fault_response_HE130</t>
  </si>
  <si>
    <t>PTCL-00456</t>
  </si>
  <si>
    <t xml:space="preserve"> TMET-00139</t>
  </si>
  <si>
    <t>RVX2-SUBR-250</t>
  </si>
  <si>
    <t>RVX2-PR-6</t>
  </si>
  <si>
    <t>[01-Mar-2021]
CG Comment:
Script has been created as per code drop revision 5
[23-Feb-2021]
CG Comment:
Script has been created as per code drop revision 5 and once machine is available we will execute the script
[17-Feb-2021] CG Comment: 
The "Design State" is marked as "Design in Progress" as per previous JAMA requirement, but we are analysing and redisigning the requirement as per latest JAMA requirement received on 09-Feb-2021 (Code_Rev_01_04)
[03-Feb-2021]
CG Comment:
The “Design State” as per previous requirement, we are analysing and redesign the requirement again as per latest JAMA requirement received on 27-Jan-2021 (Code Drop - CantelRevox2_Rev3)
[28-Jan-2021] CG Comment:
This is related to display message. Can be consider for semiautomatic.</t>
  </si>
  <si>
    <t>Fault_response_HE140</t>
  </si>
  <si>
    <t>PTCL-00457</t>
  </si>
  <si>
    <t>RVX2-SUBR-263</t>
  </si>
  <si>
    <t>[03-Mar-2021]
CG Comment:
Script has been executed as per code drop revision 5
[01-Mar-2021]
CG Comment:
Script has been executed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[03-Feb-2021]
CG Comment:
The “Design State” as per previous requirement, we are analysing and redesign the requirement again as per latest JAMA requirement received on 27-Jan-2021 (Code Drop - CantelRevox2_Rev3)
[28-Jan-2021] CG Comment:
This is related to display message. Can be consider for semiautomatic.
[20-Jan-2021]
CG Comment:
1. "Design State" is marked as "Design in Progress" based on  previous Jama requirement, we are redesigning the testcase as per latest JAMA requirement received on 28-Dec-2020
2. This is related to display message. Can be consider for Semi-automated.
HE140 is already covered in RVX2-SUBR-112</t>
  </si>
  <si>
    <t>Fault_response_HE812</t>
  </si>
  <si>
    <t>PTCL-00458</t>
  </si>
  <si>
    <t xml:space="preserve"> TMET-00140</t>
  </si>
  <si>
    <t>RVX2-SUBR-242</t>
  </si>
  <si>
    <t>Fault_response _JE130</t>
  </si>
  <si>
    <t>PTCL-00459</t>
  </si>
  <si>
    <t>RVX2-SUBR-290</t>
  </si>
  <si>
    <t>[10-Mar-2021]
CG Comment:
Script has been executed as per code drop revision 5
[03-March-2021]
CG Comment:
Script has been created as per code drop revision 5
[25-Feb-2021]
Design Document is created as per rev code revision 5
[28-Jan-2021] CG Comment:
This is related to display message. Can be consider for semiautomatic.</t>
  </si>
  <si>
    <t>Fault_response_JE140</t>
  </si>
  <si>
    <t>PTCL-00460</t>
  </si>
  <si>
    <t>RVX2-SUBR-292</t>
  </si>
  <si>
    <t>[28-Jan-2021] CG Comment:
This is related to display message. Can be consider for semiautomatic.
JE140 fault is implemented in the logic code
[20-Jan-2021]
CG Comment:
This is related to display message. Can be consider for Semi-automated.
JE140 tag is not created in the logic code.</t>
  </si>
  <si>
    <t>Fault_response_VE130</t>
  </si>
  <si>
    <t>PTCL-00461</t>
  </si>
  <si>
    <t>RVX2-SUBR-285</t>
  </si>
  <si>
    <t>[10-Mar-2021]
CG Comment:
Script has been executed as per code drop revision 5
[03-March-2021]
CG Comment:
Script has been created as per code drop revision 5
[25-Feb-2021]
CG Comment:
Script has been created as per code drop revision 5 and once machine is available we will execute the script
[28-Jan-2021] CG Comment:
This is related to display message. Can be consider for semiautomatic.</t>
  </si>
  <si>
    <t>Fault_response_VE140</t>
  </si>
  <si>
    <t>PTCL-00462</t>
  </si>
  <si>
    <t>RVX2-SUBR-287</t>
  </si>
  <si>
    <t>[28-Jan-2021] CG Comment:
This is related to display message. Can be consider for semiautomatic.
VE140 fault is implemented in the logic code
[20-Jan-2021]
CG Comment:
This is related to display message. Can be consider for Semi-automated.
VE140 tag is created in the logic code but fault is not generated.</t>
  </si>
  <si>
    <t>Fault_response_VE142</t>
  </si>
  <si>
    <t>PTCL-00463</t>
  </si>
  <si>
    <t>RVX2-SUBR-329</t>
  </si>
  <si>
    <t>[10-Mar-2021]
CG Comment:
Script has been executed as per code drop revision 5
[28-Jan-2021] CG Comment:
This is related to display message. Can be consider for semiautomatic.
VE142 fault is implemented in the logic code
[20-Jan-2021]
CG Comment:
This is related to display message. Can be consider for Semi-automated.
VE142 tag is created in the logic code but fault is not generated.</t>
  </si>
  <si>
    <t>Fault_response_VE143</t>
  </si>
  <si>
    <t>PTCL-00464</t>
  </si>
  <si>
    <t>RVX2-SUBR-333</t>
  </si>
  <si>
    <t>[28-Jan-2021] CG Comment:
This is related to display message. Can be consider for semiautomatic.
VE143 fault is implemented in the logic code
[20-Jan-2021]
CG Comment:
This is related to display message. Can be consider for Semi-automated.
VE143 tag is created in the logic code but fault is not generated.</t>
  </si>
  <si>
    <t>Fault_response_VE144</t>
  </si>
  <si>
    <t>PTCL-00465</t>
  </si>
  <si>
    <t>RVX2-SUBR-340</t>
  </si>
  <si>
    <t>[10-Mar-2021]
CG Comment:
Script has been executed as per code drop revision 5
[28-Jan-2021] CG Comment:
This is related to display message. Can be consider for semiautomatic.
VE144 fault is implemented in the logic code
[20-Jan-2021]
CG Comment:
This is related to display message. Can be consider for Semi-automated.
VE144 tag is created in the logic code but fault is not generated.</t>
  </si>
  <si>
    <t>Fault_response_VE145</t>
  </si>
  <si>
    <t>PTCL-00466</t>
  </si>
  <si>
    <t>RVX2-SUBR-341</t>
  </si>
  <si>
    <t>[28-Jan-2021] CG Comment:
This is related to display message. Can be consider for semiautomatic.
VE145 fault is implemented in the logic code
[20-Jan-2021]
CG Comment:
This is related to display message. Can be consider for Semi-automated.
VE145 tag is created in the logic code but fault is not generated.</t>
  </si>
  <si>
    <t>Fault_response_VE146</t>
  </si>
  <si>
    <t>PTCL-00467</t>
  </si>
  <si>
    <t>RVX2-SUBR-368</t>
  </si>
  <si>
    <t>[28-Jan-2021] CG Comment:
This is related to display message. Can be consider for semiautomatic.
VE146 fault is implemented in the logic code
[20-Jan-2021]
CG Comment:
This is related to display message. Can be consider for Semi-automated.
VE146 tag is created in the logic code but fault is not generated.</t>
  </si>
  <si>
    <t>Fault_response_VE147</t>
  </si>
  <si>
    <t>PTCL-00468</t>
  </si>
  <si>
    <t>RVX2-SUBR-359</t>
  </si>
  <si>
    <t>[28-Jan-2021] CG Comment:
This is related to display message. Can be consider for semiautomatic.
VE147 fault is implemented in the logic code
[20-Jan-2021]
CG Comment:
This is related to display message. Can be consider for Semi-automated.
VE147 tag is created in the logic code but fault is not generated.</t>
  </si>
  <si>
    <t>Fault_response_VE240</t>
  </si>
  <si>
    <t>PTCL-00469</t>
  </si>
  <si>
    <t>RVX2-SUBR-345</t>
  </si>
  <si>
    <t>[10-Mar-2021]
CG Comment:
Script has been executed as per code drop revision 5
[28-Jan-2021] CG Comment:
This is related to display message. Can be consider for semiautomatic.
VE240 fault is implemented in the logic code
[20-Jan-2021]
CG Comment:
This is related to display message. Can be consider for Semi-automated.
VE240 tag is created in the logic code but fault is not generated.</t>
  </si>
  <si>
    <t>Fault_response_VE241</t>
  </si>
  <si>
    <t>PTCL-00470</t>
  </si>
  <si>
    <t>RVX2-SUBR-349</t>
  </si>
  <si>
    <t>[10-Mar-2021]
CG Comment:
Script has been executed as per code drop revision 5
[28-Jan-2021] CG Comment:
This is related to display message. Can be consider for semiautomatic.
VE241 fault is implemented in the logic code
[20-Jan-2021]
CG Comment:
This is related to display message. Can be consider for Semi-automated.
VE241 tag is created in the logic code but fault is not generated.</t>
  </si>
  <si>
    <t>Fault_response_VE340</t>
  </si>
  <si>
    <t>PTCL-00471</t>
  </si>
  <si>
    <t>RVX2-SUBR-356</t>
  </si>
  <si>
    <t>[28-Jan-2021] CG Comment:
This is related to display message. Can be consider for semiautomatic.
VE340 fault is implemented in the logic code
[20-Jan-2021]
CG Comment:
This is related to display message. Can be consider for Semi-automated.
VE340 tag is created in the logic code but fault is not generated.</t>
  </si>
  <si>
    <t>Fault_response_VE341</t>
  </si>
  <si>
    <t>PTCL-00472</t>
  </si>
  <si>
    <t>RVX2-SUBR-357</t>
  </si>
  <si>
    <t>[28-Jan-2021] CG Comment:
This is related to display message. Can be consider for semiautomatic.
VE341 fault is implemented in the logic code
[20-Jan-2021]
CG Comment:
This is related to display message. Can be consider for Semi-automated.
VE341 tag is created in the logic code but fault is not generated.</t>
  </si>
  <si>
    <t>Functional_Empty_Chamber_Half_Cycle_Test</t>
  </si>
  <si>
    <t>PTCL-00473</t>
  </si>
  <si>
    <t>RVX2-SUBR-531</t>
  </si>
  <si>
    <t xml:space="preserve">[03-March-2021]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t>
  </si>
  <si>
    <t>Functional_Fault_(Alarm)_Handling_Test</t>
  </si>
  <si>
    <t>PTCL-00474</t>
  </si>
  <si>
    <t>RVX2-SUBR-540</t>
  </si>
  <si>
    <t>[03-March-2021]
CG Comment:
Manual Test Case Design Document created as per Jama requirement received on 02-March-2021
[03-Feb-2021]
CG Comment:
categorised as GUI , involves related manual checks. Can be supported with automation for creation of conditions if required and the test case can be semi-automatic. To be discussed.</t>
  </si>
  <si>
    <t>General_Logging</t>
  </si>
  <si>
    <t>PTCL-00287</t>
  </si>
  <si>
    <t>TMET-00088</t>
  </si>
  <si>
    <t>RVX2-SUBR-74</t>
  </si>
  <si>
    <t>Benoit Girard</t>
  </si>
  <si>
    <t>(Test_Issue)</t>
  </si>
  <si>
    <t>(RVX2-PR-95 PR-223 for RVX2-SUBR-74,RVX2-SUBR-76), (RVX2-PR-113 for RVX2-SUBR-64), (RVX2-PR-219 for RVX2-SUBR-117), (PR-223, RVX2-PR-113 for RVX2-SUBR-88)</t>
  </si>
  <si>
    <t xml:space="preserve">[03-March-2021]
CG Comment:
Manual Test Case Design Document created as per Jama requirement received on 02-March-2021
[01-Mar-2021]
CG Comment:
Test Case Created as per Jama requirement received on 09-Feb-2021
[17-Feb-2021] CG Comment: 
The "Design State" is marked as "Design in Progress" as per previous JAMA requirement, but we are analysing and redisigning the requirement as per latest JAMA requirement received on 09-Feb-2021 (Code_Rev_01_04)
[28-Jan-2021] CG Comment:
This requirement is part reporting and logging, so can not consider for automation.
[20-Jan-2021]
CG Comment:
Can not consider for automation
Logging is the part of report generation.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
</t>
  </si>
  <si>
    <t>RVX2-SUBR-76</t>
  </si>
  <si>
    <t>2021-03-11: This SRS does not call out Inner Wall.
Inner-wall ON HOLD 2021-01-21
[23-Feb-2021]
CG Comment:
Test Case created as per latest requirement received on 09-Feb-2021
[03-Feb-2021]
CG Comment:
The “Design State” is marked as “Inner Wall - On Hold” as per the latest JAMA requirement received on 27-Jan-2021 (Code Drop - CantelRevox2_Rev3), the “Test Type” is marked as per analysis of previously received requirement
[20-Jan-2021]
CG Comment:
Can not consider for automation
Logging is the part of report generation.</t>
  </si>
  <si>
    <t>RVX2-SUBR-117</t>
  </si>
  <si>
    <t>[03-March-2021]
CG Comment:
Manual Test Case Design Document created as per Jama requirement received on 02-March-2021
[01-Mar-2021]
CG Comment:
Test Case Created as per Jama requirement received on 09-Feb-2021
[17-Feb-2021]
CG Comment:
Test Case Created as per Jama requirement received on 09-Feb-2021
[10-Feb-2021]
CG Comment:
Test Case Created as per Jama requirement received on 09-Feb-2021
[28-Jan-2021] CG Comment:
logging the parameter with 1 minute period is the part of reporting, so can not consider for automation.
[20-Jan-2021]
CG Comment:
Can not consider for automation
Logging is the part of report generation.</t>
  </si>
  <si>
    <t>6 = Other</t>
  </si>
  <si>
    <t>RVX2-SUBR-73</t>
  </si>
  <si>
    <t>[03-March-2021]
CG Comment:
Manual Test Case Design Document created as per Jama requirement received on 02-March-2021
[01-Mar-2021]
CG Comment:
Test Case Created as per Jama requirement received on 09-Feb-2021
[17-Feb-2021]
CG Comment:
Test Case Created as per Jama requirement received on 09-Feb-2021
[10-Feb-2021]
CG Comment:
Test Case Created as per Jama requirement received on 09-Feb-2021
[20-Jan-2021]
CG Comment:
Logging related</t>
  </si>
  <si>
    <t>RVX2-SUBR-88</t>
  </si>
  <si>
    <t xml:space="preserve">[03-March-2021]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[10-Feb-2021]
CG Comment:
The “Design State” as per previous requirement, we are analysing and redesign the requirement again as per latest JAMA requirement received on 09-Feb-2021
[03-Feb-2021]
CG Comment:
The “Design State” as per previous requirement, we are analysing and redesign the requirement again as per latest JAMA requirement received on 27-Jan-2021 (Code Drop - CantelRevox2_Rev3)
</t>
  </si>
  <si>
    <t>RVX2-SUBR-64</t>
  </si>
  <si>
    <t>[03-March-2021]
CG Comment:
Manual Test Case Design Document created as per Jama requirement received on 02-March-2021
[01-Mar-2021]
CG Comment:
Test Case Created as per Jama requirement received on 09-Feb-2021
[17-Feb-2021]
CG Comment:
Test Case Created as per Jama requirement received on 09-Feb-2021
[10-Feb-2021]
CG Comment:
Test Case Created as per Jama requirement received on 09-Feb-2021
[28-Jan-2021] CG Comment:
This requirement is part reporting and display, so can not consider for automation.
[20-Jan-2021]
CG Comment:
Can not consider for automation
Logging is the part of report generation.</t>
  </si>
  <si>
    <t>GUI_10_Login_Default_Welcome</t>
  </si>
  <si>
    <t>PTCL-00475</t>
  </si>
  <si>
    <t xml:space="preserve"> TMET-00144</t>
  </si>
  <si>
    <t>RVX2-SUBR-655</t>
  </si>
  <si>
    <t>[03-March-2021]
CG Comment:
Manual Test Case Design Document created as per Jama requirement received on 02-March-2021
[01-Mar-2021]
CG Comment:
Test Case Created as per Jama requirement received on 09-Feb-2021
[17-Feb-2021]
CG Comment:
Test Case Created as per Jama requirement received on 09-Feb-2021
[10-Feb-2021]
CG Comment:
Test Case Created as per Jama requirement received on 09-Feb-2021
[03-Feb-2021]
CG Comment:
The “Test Type” is marked as “Manual” as per previous requirement, we are analysing and design the requirement as per latest JAMA requirement received on 27-Jan-2021 (Code Drop - CantelRevox2_Rev3)</t>
  </si>
  <si>
    <t>RVX2-SUBR-422</t>
  </si>
  <si>
    <t xml:space="preserve">[03-March-2021]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[28-Jan-2021] CG Comment:
This requirement is based on user login, password length. This can not consider for automation.
[20-Jan-2021]
CG Comment:
User permissions is the part of HMI development.
This requirement is not considered in PLC logic code. </t>
  </si>
  <si>
    <t>RVX2-SUBR-516</t>
  </si>
  <si>
    <t xml:space="preserve">[03-March-2021]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[28-Jan-2021] CG Comment:
This requirement is part of HMI development, can not consider for automation.
[20-Jan-2021]
CG Comment:
User permissions is the part of HMI development.
This requirement is not considered in PLC logic code. </t>
  </si>
  <si>
    <t>RVX2-SUBR-105</t>
  </si>
  <si>
    <t xml:space="preserve">[03-March-2021]
CG Comment:
Manual Test Case Design Document created as per Jama requirement received on 02-March-2021
[01-Mar-2021]
CG Comment:
Test Case Created as per Jama requirement received on 09-Feb-2021
[17-Feb-2021]
CG Comment:
Test Case Created as per Jama requirement received on 09-Feb-2021
[10-Feb-2021]
CG Comment:
Test Case Created as per Jama requirement received on 09-Feb-2021
[28-Jan-2021] CG Comment:
User group allowing is the part of HMI development, so can not consider for automation.
[20-Jan-2021]
CG Comment:
User group is the part of HMI development.
This requirement is not considered in PLC logic code. </t>
  </si>
  <si>
    <t>4 = GUI</t>
  </si>
  <si>
    <t>GUI_20_Home</t>
  </si>
  <si>
    <t>PTCL-00476</t>
  </si>
  <si>
    <t xml:space="preserve"> TMET-00143</t>
  </si>
  <si>
    <t>RVX2-SUBR-648</t>
  </si>
  <si>
    <t>PR-223, RVX2-PR-113, RVX2-PR-142</t>
  </si>
  <si>
    <t>[10-Feb-2021]
CG Comment:
The “Design State” as per previous requirement, we are analysing and redesign the requirement again as per latest JAMA requirement received on 09-Feb-2021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
Note: Abhijeet's design is only for -81</t>
  </si>
  <si>
    <t>Already Covered Req</t>
  </si>
  <si>
    <t>[17-Feb-2021]
CG Comment:
Test Case Created as per Jama requirement received on 09-Feb-2021
[10-Feb-2021]
CG Comment:
Test Case Created as per Jama requirement received on 09-Feb-2021</t>
  </si>
  <si>
    <t>RVX2-SUBR-81</t>
  </si>
  <si>
    <t>Darshan Arayakandy</t>
  </si>
  <si>
    <t>[01-Mar-2021]
CG Comment:
Test Case Created as per Jama requirement received on 09-Feb-2021</t>
  </si>
  <si>
    <t>RVX2-SUBR-600</t>
  </si>
  <si>
    <t>[03-Feb-2021]
CG Comment:
categorised as GUI requirement
Query: Details about cycles flagging as {Validated} /web-app to be discussed.</t>
  </si>
  <si>
    <t>RVX2-SUBR-433</t>
  </si>
  <si>
    <t>99 = DV Coverage</t>
  </si>
  <si>
    <t>GUI_40_Cycle_Control</t>
  </si>
  <si>
    <t>PTCL-00477</t>
  </si>
  <si>
    <t xml:space="preserve"> TMET-00141</t>
  </si>
  <si>
    <t>RVX2-SUBR-646</t>
  </si>
  <si>
    <t>RVX2-SUBR-647</t>
  </si>
  <si>
    <t>RVX2-SUBR-534</t>
  </si>
  <si>
    <t>[03-March-2021]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[28-Jan-2021] CG Comment:
categorised as GUI , involves related  manual checks</t>
  </si>
  <si>
    <t>GUI_40_Cycle_Control_42_Manual_Cycle_Control</t>
  </si>
  <si>
    <t>PTCL-00478</t>
  </si>
  <si>
    <t xml:space="preserve"> TMET-00142</t>
  </si>
  <si>
    <t>GUI_Differentiable_Cycle_Pass_Results</t>
  </si>
  <si>
    <t>PTCL-00479</t>
  </si>
  <si>
    <t xml:space="preserve"> TMET-00145</t>
  </si>
  <si>
    <t>RVX2-SUBR-463</t>
  </si>
  <si>
    <t>RVX2-PR-252</t>
  </si>
  <si>
    <t>[03-March-2021]
CG Comment:
Manual Test Case Design Document created as per Jama requirement received on 02-March-2021
[01-Mar-2021]
CG Comment:
Test Case Created as per Jama requirement received on 09-Feb-2021
[17-Feb-2021] CG Comment: 
The "Design State" is marked as "Design in Progress" as per previous JAMA requirement, but we are analysing and redisigning the requirement as per latest JAMA requirement received on 09-Feb-2021 (Code_Rev_01_04)
[28-Jan-2021] CG Comment:
categorised as GUI. Can be supported with semi-automatic for the conditions in the requirement  if required</t>
  </si>
  <si>
    <t>GUI_70_Utilities_77_IO_Status_IO_System_Health_Health_IO_System_Health_Safety</t>
  </si>
  <si>
    <t>PTCL-00522</t>
  </si>
  <si>
    <t>GUI_80_Alarm_Fault</t>
  </si>
  <si>
    <t>PTCL-00594</t>
  </si>
  <si>
    <t>GUI_01_Power On</t>
  </si>
  <si>
    <t>PTCL-00627</t>
  </si>
  <si>
    <t>RVX2-SUBR-557</t>
  </si>
  <si>
    <t>[03-Feb-2021]
CG Comment:
Categorised as GUI. 
Query:
To be discussed with client.
Automation:
Can be supported with Automation  wherever  required based on the analysis of steps during GUI testing which can make the test semi-automatic.</t>
  </si>
  <si>
    <t>GUI_100_Help</t>
  </si>
  <si>
    <t>PTCL-00628</t>
  </si>
  <si>
    <t>GUI_110_Cycle_Data_and_Status</t>
  </si>
  <si>
    <t>PTCL-00629</t>
  </si>
  <si>
    <t>RVX2-SUBR-639</t>
  </si>
  <si>
    <t>GUI_120_Logout</t>
  </si>
  <si>
    <t>PTCL-00630</t>
  </si>
  <si>
    <t>GUI_30_Cycle_Selection</t>
  </si>
  <si>
    <t>PTCL-00631</t>
  </si>
  <si>
    <t>GUI_40_Cycle_Control_41_Mark_Cycle_Status</t>
  </si>
  <si>
    <t>PTCL-00632</t>
  </si>
  <si>
    <t>GUI_50_Empty_Chamber_Half_Cycle</t>
  </si>
  <si>
    <t xml:space="preserve"> PTCL-00608</t>
  </si>
  <si>
    <t>TMET-00184</t>
  </si>
  <si>
    <t>GUI_60_Leak_Test</t>
  </si>
  <si>
    <t>PTCL-00633</t>
  </si>
  <si>
    <t>RVX2-SUBR-417</t>
  </si>
  <si>
    <t>RVX2-SUBR-520</t>
  </si>
  <si>
    <t>[03-March-2021]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[03-Feb-2021]
CG Comment:
Automation:
Categorised as GUI. 
Can be supported with Automation  wherever  required based on the analysis of steps during GUI testing which can make the test semi-automatic.</t>
  </si>
  <si>
    <t>GUI_70_Utilities_71_Set_Date_and_Time</t>
  </si>
  <si>
    <t>PTCL-00635</t>
  </si>
  <si>
    <t>RVX2-SUBR-462</t>
  </si>
  <si>
    <t>[03-March-2021]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[03-Feb-2021]
CG Comment:
Display and log checks   related requirement.</t>
  </si>
  <si>
    <t>GUI_70_Utilities_72_Prime_Sterilant</t>
  </si>
  <si>
    <t>PTCL-00636</t>
  </si>
  <si>
    <t>GUI_70_Utilities_73_Sterilant_H2O_Flush</t>
  </si>
  <si>
    <t>PTCL-00638</t>
  </si>
  <si>
    <t>GUI_70_Utilities_75_Machine_Shutdown</t>
  </si>
  <si>
    <t>PTCL-00639</t>
  </si>
  <si>
    <t>RVX2-SUBR-530</t>
  </si>
  <si>
    <t>GUI_70_Utilities_76_Service</t>
  </si>
  <si>
    <t>PTCL-00640</t>
  </si>
  <si>
    <t>GUI_70_Utilities_77_IO_Status</t>
  </si>
  <si>
    <t>PTCL-00641</t>
  </si>
  <si>
    <t>GUI_70_Utilities_77_IO_Status_IO_System_Health_Analog_Inputs</t>
  </si>
  <si>
    <t>PTCL-00642</t>
  </si>
  <si>
    <t>GUI_70_Utilities_77_IO_Status_IO_System_Health_Health_Analog_Outputs</t>
  </si>
  <si>
    <t>PTCL-00643</t>
  </si>
  <si>
    <t>GUI_70_Utilities_77_IO_Status_IO_System_Health_Health_IO_System_Health_Digital_Outputs</t>
  </si>
  <si>
    <t>PTCL-00644</t>
  </si>
  <si>
    <t>GUI_70_Utilities_77_IO_Status_IO_System_Health_RTD_Inputs</t>
  </si>
  <si>
    <t>PTCL-00645</t>
  </si>
  <si>
    <t>GUI_70_Utilities_77_Manual_Mode_Doors_Buzzer_Remote_Alarm</t>
  </si>
  <si>
    <t>PTCL-00646</t>
  </si>
  <si>
    <t>RVX2-SUBR-523</t>
  </si>
  <si>
    <t>[03-Feb-2021]
CG Comment:
Categorised as GUI. 
Observation/Query: 
The description in the requirement needs review e.g.  "HMI shall determine" or "Screen shall disable"  used in the requirement might need review.</t>
  </si>
  <si>
    <t>RVX2-SUBR-618</t>
  </si>
  <si>
    <t>Satish Bidwaik</t>
  </si>
  <si>
    <t>RVX2-PR-213</t>
  </si>
  <si>
    <t>GUI_70_Utilities_77_Manual_Mode_Heating</t>
  </si>
  <si>
    <t>PTCL-00647</t>
  </si>
  <si>
    <t>RVX2-SUBR-178</t>
  </si>
  <si>
    <t>GUI_70_Utilities_77_Manual_Mode_Injection</t>
  </si>
  <si>
    <t>PTCL-00648</t>
  </si>
  <si>
    <t>[03-March-2021]
CG Comment:
Manual Test Case Design Document created as per Jama requirement received on 02-March-2021
[01-Mar-2021]
CG Comment:
Test Case Created as per Jama requirement received on 09-Feb-2021
[25-Feb-2021]
CG Comment:
Test Case created as per latest requirement received on 09-Feb-2021</t>
  </si>
  <si>
    <t>GUI_70_Utilities_77_Manual_Mode_Vacuum</t>
  </si>
  <si>
    <t>PTCL-00649</t>
  </si>
  <si>
    <t>GUI_70_Utilities_78_Manage_Users</t>
  </si>
  <si>
    <t>PTCL-00650</t>
  </si>
  <si>
    <t>GUI_90_Print</t>
  </si>
  <si>
    <t>PTCL-00651</t>
  </si>
  <si>
    <t>RVX2-SUBR-657</t>
  </si>
  <si>
    <t>GUI_Confirmation_Request</t>
  </si>
  <si>
    <t>PTCL-00654</t>
  </si>
  <si>
    <t>RVX2-SUBR-649</t>
  </si>
  <si>
    <t>GUI_General_Display</t>
  </si>
  <si>
    <t>PTCL-00294</t>
  </si>
  <si>
    <t>TMET-00093</t>
  </si>
  <si>
    <t>RVX2-SUBR-67</t>
  </si>
  <si>
    <t>REV-93</t>
  </si>
  <si>
    <t>RVX2-PR-223,RVX2-PR-203, RVX2-PR-61, RVX2-PR-70, RVX2-PR-72 (PR-223, RVX2-PR-113 for RVX2-SUBR-88)</t>
  </si>
  <si>
    <r>
      <t xml:space="preserve">[17-Feb-2021] CG Comment: 
The "Design State" and "Test_Type" is marked as "Design in Progress" as per previous JAMA requirement, but we are analysing and redisigning the requirement as per latest JAMA requirement received on 09-Feb-2021 (Code_Rev_01_04)
[03-Feb-2021]
CG Comment:
The “Design State” and “Test Type” is marked as per previous requirement, we are analysing and redesign the requirement again as per latest JAMA requirement received on 27-Jan-2021 (Code Drop - CantelRevox2_Rev3)
[20-Jan-2021]
CG Comment: 
The "Test Status" and "Jira Issue Key" is marked against previous test cases, So we have changed Design Status to "Not Started - Query Raised" as we are updating the test case design as per latest Jama requirement 28-Dec-2020
</t>
    </r>
    <r>
      <rPr>
        <b/>
        <sz val="10"/>
        <color rgb="FF000000"/>
        <rFont val="Calibri"/>
        <family val="2"/>
      </rPr>
      <t>Query:</t>
    </r>
    <r>
      <rPr>
        <sz val="10"/>
        <color rgb="FF000000"/>
        <rFont val="Calibri"/>
        <family val="2"/>
      </rPr>
      <t xml:space="preserve">
What is the meaning of 1 s running average and how it is calculated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
11-Jan-2021: Requirments RVX2-SUBR-70, RVX2-SUBR-68 has been executed and marked as "Pass"
2021-01-06: -88 Released: TEST READY</t>
    </r>
  </si>
  <si>
    <t>RVX2-SUBR-66</t>
  </si>
  <si>
    <t>[03-Feb-2021]
CG Comment:
Display checks related requirement.</t>
  </si>
  <si>
    <t>RVX2-SUBR-65</t>
  </si>
  <si>
    <t xml:space="preserve">[17-Feb-2021] CG Comment: 
The "Design State" and "Test_Type" is marked as "Design in Progress" as per previous JAMA requirement, but we are analysing and redisigning the requirement as per latest JAMA requirement received on 09-Feb-2021 (Code_Rev_01_04)
[03-Feb-2021]
CG Comment:
The “Design State” as per previous requirement, we are analysing and redesign the requirement again as per latest JAMA requirement received on 27-Jan-2021 (Code Drop - CantelRevox2_Rev3)
</t>
  </si>
  <si>
    <t>GUI_Keyboard_Size </t>
  </si>
  <si>
    <t>PTCL-00657</t>
  </si>
  <si>
    <t>RVX2-SUBR-566</t>
  </si>
  <si>
    <t>[03-Feb-2021]
CG Comment:
Query/observation: reference to the document covering all the details like Screen width etc.  are required in the rationale or decription of the requirement for more clairity.</t>
  </si>
  <si>
    <t>GUI_Machine_GUI_Language </t>
  </si>
  <si>
    <t>PTCL-00658</t>
  </si>
  <si>
    <t>RVX2-SUBR-555</t>
  </si>
  <si>
    <t>[03-Feb-2021]
CG Comment:
required more details about exported data and layout requirements, formats.</t>
  </si>
  <si>
    <t>Heating_system_control_input</t>
  </si>
  <si>
    <t>PTCL-00480</t>
  </si>
  <si>
    <t>RVX2-SUBR-56</t>
  </si>
  <si>
    <t>[03-Mar-2021]
CG Comment:
Script has been executed as per code drop revision 5
[01-Mar-2021]
CG Comment:
Script has been executed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[10-Feb-2021]
CG Comment:
Test case has been executed as per Requirement received 09-Feb-2021 (Code Drop - CantelRevox2_Rev3)
[03-Feb-2021]
CG Comment:
Re-executed the script as per latest JAMA requirement received on 27-Jan-2021 (Code Drop - CantelRevox2_Rev3)
[28-Jan-2021] CG Comment:
Re-executed the script as per latest JAMA requirement received on 22-Jan-2021 (Code Drop - CantelRevox2_Rev2)</t>
  </si>
  <si>
    <t>Heating_Zones_Control_Output</t>
  </si>
  <si>
    <t>PTCL-00481</t>
  </si>
  <si>
    <t xml:space="preserve"> TMET-00146</t>
  </si>
  <si>
    <t>RVX2-SUBR-55</t>
  </si>
  <si>
    <t>RVX2-PR-108</t>
  </si>
  <si>
    <t>Heating_zones_control_variable</t>
  </si>
  <si>
    <t>PTCL-00482</t>
  </si>
  <si>
    <t xml:space="preserve"> TMET-00147</t>
  </si>
  <si>
    <t>RVX2-SUBR-63</t>
  </si>
  <si>
    <t>Andrew Faschingbauer</t>
  </si>
  <si>
    <t xml:space="preserve">[03-Mar-2021]
CG Comment:
Script has been executed as per code drop revision 5
[01-Mar-2021]
CG Comment:
Script has been created as per code drop revision 5 we will re-execute the script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[10-Feb-2021]
CG Comment:
Test case has been executed as per Requirement received 09-Feb-2021 (Code Drop - CantelRevox2_Rev3)
[04-Feb-2021]
CG Comment:
Re-executed the script as per latest JAMA requirement received on 27-Jan-2021 (Code Drop - CantelRevox2_Rev3)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
</t>
  </si>
  <si>
    <t>Machine_Faults_and_Alerts</t>
  </si>
  <si>
    <t>PTCL-00486</t>
  </si>
  <si>
    <t>RVX2-SUBR-446</t>
  </si>
  <si>
    <t>[03-March-2021]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[28-Jan-2021] CG Comment:
Considered  for Manual as requirement is  related with logging and display of all faults/Alerts, acknowledgement on GUI /User login and database checks. 
Can be supported with automation forPLC fault.</t>
  </si>
  <si>
    <t>Non-editable_Records</t>
  </si>
  <si>
    <t>PTCL-00487</t>
  </si>
  <si>
    <t xml:space="preserve"> TMET-00150</t>
  </si>
  <si>
    <t>RVX2-SUBR-454</t>
  </si>
  <si>
    <t xml:space="preserve">[03-March-2021]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[28-Jan-2021] CG Comment:
Related with recipe creation and checks  on web-app. 
[20-Jan-2021]
CG Comment:
Related with recipe creation and checks  on web-app. </t>
  </si>
  <si>
    <t>Post-Injection_V5_Close_Pressure_SetPoints</t>
  </si>
  <si>
    <t>PTCL-00493</t>
  </si>
  <si>
    <t>RVX2-SUBR-371</t>
  </si>
  <si>
    <t>Power_Loss_Safety_Mechanisms_Supplemental_Power</t>
  </si>
  <si>
    <t>PTCL-00495</t>
  </si>
  <si>
    <t>RVX2-SUBR-491</t>
  </si>
  <si>
    <t>[03-March-2021]
CG Comment:
Manual Test Case Design Document created as per Jama requirement received on 02-March-2021
[01-Mar-2021]
CG Comment:
Test Case Created as per Jama requirement received on 09-Feb-2021
[23-Feb-2021]
CG Comment:
Test Case created as per latest requirement received on 09-Feb-2021
[28-Jan-2021] CG Comment:
Query: :
The requirement involves TBD values for level. This check for level is will not be  available in the system.
There is no {fault} code or message description available in the requirement.  {Safe} state definition details required. 
For automation of this requirement:
BT1_1 and mainly BT1_2 ,BT1_3 related faults implementation will be considered as a part of this requirement.
Based on code analysis, should we consider  PLC tags like ME101 for power loss but the {safe} response for this yet is not made active in the system..[Refer AJF_Diag in code]
In R08_SelfTest_Individual system, these i/p alams are implemented but during cycle if  the fault happens that needs to be considered.
Information is required for the above inputs for the two conditions.
Safe state</t>
  </si>
  <si>
    <t>Preventing_a_Cycle_with_Values_outside_of_the_Allowable_Range</t>
  </si>
  <si>
    <t>PTCL-00712</t>
  </si>
  <si>
    <t>RVX2-SUBR-319</t>
  </si>
  <si>
    <t xml:space="preserve">[10-Mar-2021]
CG Comment:
Script has been created as per code drop revision 5
</t>
  </si>
  <si>
    <t>RVX2-SUBR-291</t>
  </si>
  <si>
    <t>(PTCL-00568)</t>
  </si>
  <si>
    <t>RVX2-SUBR-112</t>
  </si>
  <si>
    <t xml:space="preserve">[03-Mar-2021]
CG Comment:
Script has been executed as per code drop revision 5
[01-Mar-2021]
CG Comment:
Script has been executed as per code drop revision 5
[25-Feb-2021]
CG Comment:
Script has been executed as per code drop “Code_Rev_01_04”, and once machine is available we will re-execute the script as per code drop revision 5
[23-Feb-2021]
CG Comment:
Script has been executed as per code drop “Code_Rev_01_04”, we need to execute the script per code drop revision 5
[17-Feb-2021]
CG Comment:
Requirement has been executed as per latest requirement received on 09-Feb-2021 (Code_Rev_01_04)
[10-Feb-2021] CG Comment: 
The "Design State" is marked as "Design in Progress" as per previous JAMA requirement, but we are updating the test case design as per latest JAMA requirement received on 09-Feb-2021
[28-Jan-2021] CG Comment: 
The "Design State" is marked as "Design in Progress" as per previous JAMA requirement, but we are updating the test case design as per latest JAMA requirement received on 27-Jan-2021 (Code Drop - CantelRevox2_Rev3)
</t>
  </si>
  <si>
    <t>RVX2-SUBR-323</t>
  </si>
  <si>
    <t>RVX2-SUBR-284</t>
  </si>
  <si>
    <t xml:space="preserve">[10-Mar-2021]
CG Comment:
Script has been executed as per code drop revision 5
</t>
  </si>
  <si>
    <t>RVX2-SUBR-113</t>
  </si>
  <si>
    <t>3 = SetPoints</t>
  </si>
  <si>
    <t>RVX2-SUBR-145</t>
  </si>
  <si>
    <t>RVX2-SUBR-358</t>
  </si>
  <si>
    <t>RVX2-SUBR-354</t>
  </si>
  <si>
    <t>RVX2-SUBR-355</t>
  </si>
  <si>
    <t>RVX2-SUBR-312</t>
  </si>
  <si>
    <t>RVX2-SUBR-315</t>
  </si>
  <si>
    <t>RVX2-SUBR-308</t>
  </si>
  <si>
    <t>RVX2-SUBR-282</t>
  </si>
  <si>
    <t>RVX2-SUBR-348</t>
  </si>
  <si>
    <t>RVX2-SUBR-344</t>
  </si>
  <si>
    <t>RVX2-SUBR-339</t>
  </si>
  <si>
    <t>RVX2-SUBR-342</t>
  </si>
  <si>
    <t>RVX2-SUBR-327</t>
  </si>
  <si>
    <t xml:space="preserve">[10-Mar-2021]
CG Comment:
Script has been executed as per code drop revision 5
[04-March-2021]
CG comment:
Script has been created as per code drop revision 5
[03-March-2021]
CG Comment:
Automation design document created as per code drop revision 5
</t>
  </si>
  <si>
    <t>RVX2-SUBR-332</t>
  </si>
  <si>
    <t>Replication_of_parameter_set_within_the_same_{Venting_block}</t>
  </si>
  <si>
    <t>PTCL-00497</t>
  </si>
  <si>
    <t>TMET-00155</t>
  </si>
  <si>
    <t>RVX2-SUBR-192</t>
  </si>
  <si>
    <t>RVX2-PR-107, RVX2-PR-169</t>
  </si>
  <si>
    <t>[17-Feb-2021] CG Comment: 
The "Design State" and "Test_Type" is marked as "Design in Progress" as per previous JAMA requirement, but we are analysing and redisigning the requirement as per latest JAMA requirement received on 09-Feb-2021 (Code_Rev_01_04)
[28-Jan-2021] CG Comment:
Based on the requirement description/Implementation following are the comments.
This requirement is related with Web app and related checks. So  considered for Manual. 
Query/Observation :
The implementation doesn't match the requirement or Rationale.
.
Vent  is classfied as  Single/Double/Triple/Final vent on WEB app.
Requirement needs discussion for more clarity</t>
  </si>
  <si>
    <t>Reporting_internal_chamber_temperature_SetPoint</t>
  </si>
  <si>
    <t>PTCL-00541</t>
  </si>
  <si>
    <t>TMET-00165</t>
  </si>
  <si>
    <t>RVX2-SUBR-96</t>
  </si>
  <si>
    <t xml:space="preserve">[17-Feb-2021] CG Comment: 
The "Design State" and "Test_Type" is marked as "Design in Progress" as per previous JAMA requirement, but we are analysing and redisigning the requirement as per latest JAMA requirement received on 09-Feb-2021 (Code_Rev_01_04)
[03-Feb-2021]
CG Comment:
The “Design State” and “Test Type” is marked as per previous requirement, we are analysing and redesign the requirement again as per latest JAMA requirement received on 27-Jan-2021 (Code Drop - CantelRevox2_Rev3)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
</t>
  </si>
  <si>
    <t>Running_average_for_monitored_temperature_values</t>
  </si>
  <si>
    <t>PTCL-00499</t>
  </si>
  <si>
    <t>RVX2-SUBR-119</t>
  </si>
  <si>
    <t>Safe_State_Functionality</t>
  </si>
  <si>
    <t>PTCL-00500</t>
  </si>
  <si>
    <t>RVX2-SUBR-624</t>
  </si>
  <si>
    <t>Software_Updates</t>
  </si>
  <si>
    <t>PTCL-00502</t>
  </si>
  <si>
    <t xml:space="preserve"> TMET-00157</t>
  </si>
  <si>
    <t>RVX2-SUBR-464</t>
  </si>
  <si>
    <t>RVX2-PR-234</t>
  </si>
  <si>
    <t>[17-Feb-2021] CG Comment: 
The "Design State" is marked as "Design in Progress" as per previous JAMA requirement, but we are analysing and redisigning the requirement as per latest JAMA requirement received on 09-Feb-2021 (Code_Rev_01_04)
[28-Jan-2021] CG Comment:
Manual operations involved.
Related with software updates and the related operating procedure.</t>
  </si>
  <si>
    <t>Unique_User_Data_Recording_and_Management</t>
  </si>
  <si>
    <t>PTCL-00503</t>
  </si>
  <si>
    <t>RVX2-SUBR-622</t>
  </si>
  <si>
    <t>[03-March-2021]
CG Comment:
Manual Test Case Design Document created as per Jama requirement received on 02-March-2021
[01-Mar-2021]
CG Comment:
Test Case Created as per Jama requirement received on 09-Feb-2021
[28-Jan-2021] CG Comment:
This requirement is part reporting, so can not consider for automation.</t>
  </si>
  <si>
    <t>Vent_Dwell_Periods_at_High_Pressure</t>
  </si>
  <si>
    <t>PTCL-00504</t>
  </si>
  <si>
    <t xml:space="preserve"> TMET-00158</t>
  </si>
  <si>
    <t>RVX2-SUBR-190</t>
  </si>
  <si>
    <t>[17-Feb-2021]
CG Comment:
Test Case Created as per Jama requirement received on 09-Feb-2021
[10-Feb-2021]
CG Comment:
Test Case Created as per Jama requirement received on 09-Feb-2021
[28-Jan-2021] CG Comment:
Based on the requirement description/Implementation following are the comments.
This requirement is related with Web app and related checks. So  considered for Manual. 
Query as per point no.1 :
1. The parameter as described in the requirement for setting is available on web app. 
Implementation on Web is not as per the requirement.
observations:
 I)Dwell Periods at High Pressure (VDPHP) 
It is expected to enter integer number but in entry box it allows to enter fractional/real numbers.
II)[Dwell Time at High Pressure Setpoint]  is the description available on webapp doesn't match exactly with the parameter description in the requirement. 
2. This requirement involves  web-related entry /parameter checks , corresponding  values in the PLC can be checked through automation if required.</t>
  </si>
  <si>
    <t>Vent_Dwell_Periods_at_Low_Pressure</t>
  </si>
  <si>
    <t>PTCL-00505</t>
  </si>
  <si>
    <t xml:space="preserve"> TMET-00159</t>
  </si>
  <si>
    <t>RVX2-SUBR-189</t>
  </si>
  <si>
    <t>REV-286</t>
  </si>
  <si>
    <t>[17-Feb-2021]
CG Comment:
Test Case Created as per Jama requirement received on 09-Feb-2021
[10-Feb-2021]
CG Comment:
Test Case Created as per Jama requirement received on 09-Feb-2021
[28-Jan-2021] CG Comment:
Based on the requirement description/Implementation following are the comments.
This requirement is related with Web app and related checks. So  considered for Manual. 
Query as per point no.1 :
1. The parameter as described in the requirement for setting is available on web app. 
Implementation on Web is not as per the requirement.
Vent Dwell Periods at Low Pressure 
I)It is expected to enter integer number but in entry box it allows to enter fractional/real numbers
II)[Dwell Time at Low Pressure Setpoint] is the description available on webapp doesn't match exactly with the parameter description in the requirement.
2. This requirement involves  web-related entry /parameter checks , corresponding  values in the PLC can be checked through automation if required.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t>
  </si>
  <si>
    <t>Chamber_Access_Restriction</t>
  </si>
  <si>
    <t>PTCL-00515</t>
  </si>
  <si>
    <t>RVX2-SUBR-608</t>
  </si>
  <si>
    <t>1 = Safety</t>
  </si>
  <si>
    <t>Emergency_Stop_Functionality</t>
  </si>
  <si>
    <t>PTCL-00519</t>
  </si>
  <si>
    <t>RVX2-SUBR-430</t>
  </si>
  <si>
    <t>[03-Feb-2021]
CG Comment:
The implementation is available but not as per requirement.
The fault/flag names mentioned in the requirement and in implementation doesn't match exactly.
To be discussed and query:
The effect on Power with regard to e-stop button press is not included in the requirement.
Fault codes are not mentioned in the  requirement, reference not provided in the requirement/rationale.
The requirement is considered semi-automatic looking at requirement description for monitoring on display.
Through bypass method  of this part the requirement can be automated.
Though "N" is mentioned the docuemnt can be created based on the implementation of tags used for this requirement.</t>
  </si>
  <si>
    <t>Facility_Alarm_Cycle_Stop</t>
  </si>
  <si>
    <t>PTCL-00520</t>
  </si>
  <si>
    <t>RVX2-SUBR-439</t>
  </si>
  <si>
    <t>RVX2-PR-215</t>
  </si>
  <si>
    <t>[03-Feb-2021]
CG Comment:
Query/Observation:
{facility failure} , {injection}, facility failure state} direct flags are not available in the code. The input with name "facility failure" not available.
Based on analysis, the fault implementation is not as described in the requirement. refer ME1000
Automation:
Though "N" is mentioned the documentnt can be created based on the tags implementation used for this requirement in the code.
3.Display related verification checks will cause this as Semi-automatic</t>
  </si>
  <si>
    <t>Functional_On_Demand_Leak_Test</t>
  </si>
  <si>
    <t>PTCL-00521</t>
  </si>
  <si>
    <t>Safety_response_to_maximum_heater_jacket_temperature_limit</t>
  </si>
  <si>
    <t>PTCL-00523</t>
  </si>
  <si>
    <t>RVX2-SUBR-164</t>
  </si>
  <si>
    <t>Inner-wall ON HOLD (Rational reference) 2021-01-21
[03-Feb-2021]
CG Comment:
The “Design State” is marked as “Inner Wall - On Hold” as per the latest JAMA requirement received on 27-Jan-2021 (Code Drop - CantelRevox2_Rev3), the “Test Type” is marked as per analysis of previously received requirement
[28-Jan-2021] CG Comment: 
The "Design State" and "Test_Status" is modified to "Design in Progress" and "IN_PROGRESS" as we are redesigning and re executing the script as per latest JAMA requirement received on 27-Jan-2021 (Code Drop - CantelRevox2_Rev3)
[20-Jan-2021]
We have redesigned and re-executed the script based on latest Jama 28-Dec document.
The requirement is marked as “Fail” because of below mentioned reason
"As per the logic code fault code is generated for ME301 and HT1.Out suppose to be 0. but Abort_Cycle_SEL.Select tag is getting unlatch from somewhere in the logic and in result HT.Out is not set to 0. (Heater is still ON if ME301 fault is generated).
Script updated accordingly with required logic. 
For above mentioned condition check will failed. Script was executed on DAM machine (MNDTE0125) on 18-01-2021 so it is observation about PLC code at that time."</t>
  </si>
  <si>
    <t>Safety_Response_to_maximum_temperature_limit_for_outer_wall_temperature</t>
  </si>
  <si>
    <t>PTCL-00304</t>
  </si>
  <si>
    <t>TMET-00099</t>
  </si>
  <si>
    <t>RVX2-SUBR-84</t>
  </si>
  <si>
    <t xml:space="preserve">[10-Mar-2021]
CG Comment:
Script has been executed as per code drop revision 5
[03-Mar-2021]
CG Comment:
Script has been executed based on earlier code drop (revision 4), but as per later code drop revision 5, we have created the script and we will re-execute the script as per latest code drop
[01-Mar-2021]
CG Comment:
Script has been created as per code drop revision 5 we will re-execute the script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[16-Feb-2021] CG comment:
Jira Issue Key yet too be updated 
[28-Jan-2021] CG Comment: 
The "Design State" and "Test_Status" is modified to "Design in Progress" and "IN_PROGRESS" as we are redesigning and re executing the script as per latest JAMA requirement received on 27-Jan-2021 (Code Drop - CantelRevox2_Rev3)
</t>
  </si>
  <si>
    <t>Fault_of_{Initial_temperature_sensor_check}_sensors_malfunction</t>
  </si>
  <si>
    <t>PTCL-00524</t>
  </si>
  <si>
    <t>RVX2-SUBR-159</t>
  </si>
  <si>
    <t xml:space="preserve">[10-Feb-2021]
CG Comment:
The “Design State” and “Test Type” is marked as per previous requirement, we are analysing and redesign the requirement again as per latest JAMA requirement received on 09-Feb-2021
[03-Feb-2021]
CG Comment:
The “Design State” and “Test Type” is marked as per previous requirement, we are analysing and redesign the requirement again as per latest JAMA requirement received on 27-Jan-2021 (Code Drop - CantelRevox2_Rev3)
</t>
  </si>
  <si>
    <t>Fault_of_{Initial_temperature_sensor_check}_ZnTW_ZnTJ_sensors_calibrations</t>
  </si>
  <si>
    <t>PTCL-00525</t>
  </si>
  <si>
    <t>TMET-00166</t>
  </si>
  <si>
    <t>RVX2-SUBR-163</t>
  </si>
  <si>
    <t xml:space="preserve">[17-Feb-2021] CG Comment: 
The "Design State" and "Test_Type" is marked as "Design in Progress" as per previous JAMA requirement, but we are analysing and redisigning the requirement as per latest JAMA requirement received on 09-Feb-2021 (Code_Rev_01_04)
[03-Feb-2021]
CG Comment:
The “Design State” and “Test Type” is marked as per previous requirement, we are analysing and redesign the requirement again as per latest JAMA requirement received on 27-Jan-2021 (Code Drop - CantelRevox2_Rev3)
</t>
  </si>
  <si>
    <t>Fault_of_{Initial_temperature_sensor_check}-T1_and_T2_sensors_calibrations</t>
  </si>
  <si>
    <t>PTCL-00526</t>
  </si>
  <si>
    <t>TMET-00167</t>
  </si>
  <si>
    <t>RVX2-SUBR-231</t>
  </si>
  <si>
    <t xml:space="preserve">[01-Mar-2021]
CG Comment:
Script has been created as per code drop revision 5
[23-Feb-2021]
CG Comment:
Script has been created as per code drop revision 5 and once machine is available we will execute the script
[17-Feb-2021]
CG Comment:
Test case is marked as “Design In Progress”, as previously we have analysed it as “Manual” and the test cases has been created for the same. We are designing the script for automation as per latest requirement received on 09-Feb-2021 (Code_Rev_01_04)
[03-Feb-2021]
CG Comment:
The “Design State” and “Test Type” is marked as per previous requirement, we are analysing and redesign the requirement again as per latest JAMA requirement received on 27-Jan-2021 (Code Drop - CantelRevox2_Rev3)
</t>
  </si>
  <si>
    <t>Fault_response_{HE200_HE300_HE400_HE500_HE600_or_HE700}_Fault_response_{HE201_HE301_HE401_HE501_HE601_or_HE701}_Fault_response_{HE203_HE303_HE403_HE503_HE603_or_HE703}_Fault_response_{HE202_HE302_HE402_HE502_HE602_or_HE702}</t>
  </si>
  <si>
    <t>PTCL-00527</t>
  </si>
  <si>
    <t>RVX2-SUBR-142</t>
  </si>
  <si>
    <t>RVX2-SUBR-165</t>
  </si>
  <si>
    <t>RVX2-SUBR-167</t>
  </si>
  <si>
    <t>RVX2-SUBR-166</t>
  </si>
  <si>
    <t>Fault_response_{HE211_HE311_HE411_HE511_HE611_or_HE711}_Fault_response_{HE210_HE310_HE410_HE510_HE610_or_HE710}</t>
  </si>
  <si>
    <t>PTCL-00528</t>
  </si>
  <si>
    <t>TMET-00168</t>
  </si>
  <si>
    <t>RVX2-SUBR-170</t>
  </si>
  <si>
    <t>RVX2-SUBR-172</t>
  </si>
  <si>
    <t>Fault_response_{HE230_HE330_HE430_HE530_HE630_or_HE730}</t>
  </si>
  <si>
    <t>PTCL-00529</t>
  </si>
  <si>
    <t>TMET-00169</t>
  </si>
  <si>
    <t>RVX2-SUBR-253</t>
  </si>
  <si>
    <t xml:space="preserve">[10-Mar-2021]
CG Comment:
Script has been executed as per code drop revision 5
[03-March-2021]
CG Comment:
Script has been created as per code drop revision 5
[01-Mar-2021]
CG Comment:
Script has been created as per code drop revision 5
[25-Feb-2021]
CG Comment:
Script has been created as per code drop revision 5 and once machine is available we will execute the script
[23-Feb-2021]
CG Comment:
Script has been created as per code drop revision 4, we are redesigning the script as per revision 5
[17-Feb-2021] CG Comment: 
Script has been created as per requirement received on 09-Feb-2021 (Code_Rev_01_04)
[03-Feb-2021]
CG Comment:
The “Design State” and “Test Type” is marked as per previous requirement, we are analysing and redesign the requirement again as per latest JAMA requirement received on 27-Jan-2021 (Code Drop - CantelRevox2_Rev3)
</t>
  </si>
  <si>
    <t>Fault_response_{HE231_HE331_HE431_HE531_HE631_or_HE731}</t>
  </si>
  <si>
    <t>PTCL-00530</t>
  </si>
  <si>
    <t>TMET-00170</t>
  </si>
  <si>
    <t>RVX2-SUBR-254</t>
  </si>
  <si>
    <t xml:space="preserve">[17-Feb-2021] CG Comment: 
The "Design State" and"Test_Type"  is marked as "Design in Progress" as per previous JAMA requirement, but we are analysing and redisigning the requirement as per latest JAMA requirement received on 09-Feb-2021 (Code_Rev_01_04)
[03-Feb-2021]
CG Comment:
The “Design State” and “Test Type” is marked as per previous requirement, we are analysing and redesign the requirement again as per latest JAMA requirement received on 27-Jan-2021 (Code Drop - CantelRevox2_Rev3)
</t>
  </si>
  <si>
    <t>Fault_response_{HE240_HE340_HE440_HE540_HE640_or_HE740}</t>
  </si>
  <si>
    <t>PTCL-00533</t>
  </si>
  <si>
    <t>TMET-00173</t>
  </si>
  <si>
    <t>RVX2-SUBR-264</t>
  </si>
  <si>
    <t>Fault_response_{HE241_HE341_HE441_HE541_HE641_or_HE741}</t>
  </si>
  <si>
    <t>PTCL-00534</t>
  </si>
  <si>
    <t>TMET-00174</t>
  </si>
  <si>
    <t>RVX2-SUBR-265</t>
  </si>
  <si>
    <t>Fault_response_{HE250_HE350_HE450_HE550_HE650_or_HE750}</t>
  </si>
  <si>
    <t>PTCL-00537</t>
  </si>
  <si>
    <t>RVX2-SUBR-275</t>
  </si>
  <si>
    <t xml:space="preserve">[10-Mar-2021]
CG Comment:
Script has been executed as per code drop revision 5
[03-March-2021]
CG Comment:
Script has been created as per code drop revision 5
[23-Feb-2021]
CG Comment:
Script has been created as per code drop revision 5 and once machine is available we will execute the script
[03-Feb-2021]
CG Comment:
Automation :
Considering display  message verification the requirement is semi-automatic.
Sould get combined with related fault requirement.
</t>
  </si>
  <si>
    <t>Fault_response_{HE900_HE910_HE920_HE930_HE940_or_HE950}</t>
  </si>
  <si>
    <t>PTCL-00538</t>
  </si>
  <si>
    <t>TMET-00175</t>
  </si>
  <si>
    <t>RVX2-SUBR-171</t>
  </si>
  <si>
    <t>Fault_response_{HE901_HE911_HE921_HE931_HE941_or_HE951}</t>
  </si>
  <si>
    <t>PTCL-00539</t>
  </si>
  <si>
    <t>TMET-00176</t>
  </si>
  <si>
    <t>RVX2-SUBR-173</t>
  </si>
  <si>
    <t>Fault_response_HE100</t>
  </si>
  <si>
    <t>PTCL-00540</t>
  </si>
  <si>
    <t>RVX2-SUBR-140</t>
  </si>
  <si>
    <t>Fault_response_HE101-HE102-HE103</t>
  </si>
  <si>
    <t>PTCL-00556</t>
  </si>
  <si>
    <t>TMET-00177</t>
  </si>
  <si>
    <t>RVX2-SUBR-160</t>
  </si>
  <si>
    <t xml:space="preserve">[10-Feb-2021]
CG Comment:
The analysis that the requirement can be considered for "Automation" is based as per latest JAMA requirement received on 09-Feb-2021, previously the analysis of the requirement was considered "Manual" and the "Design_State" is marked as "Design In Progress" as previously the test case have been created manually
[03-Feb-2021]
CG Comment:
The “Design State” and “Test Type” is marked as per previous requirement, we are analysing and redesign the requirement again as per latest JAMA requirement received on 27-Jan-2021 (Code Drop - CantelRevox2_Rev3)
</t>
  </si>
  <si>
    <t>RVX2-SUBR-161</t>
  </si>
  <si>
    <t>RVX2-SUBR-162</t>
  </si>
  <si>
    <t>Fault_response_HE110</t>
  </si>
  <si>
    <t>PTCL-00587</t>
  </si>
  <si>
    <t>TMET-00178</t>
  </si>
  <si>
    <t>RVX2-SUBR-168</t>
  </si>
  <si>
    <t xml:space="preserve">Inner-wall ON HOLD (Rational reference) 2021-01-21
[03-Mar-2021]
CG Comment:
Script has been executed earlier as per code drop revision 4, but it has been marked as “On Hold” by client
[01-Mar-2021]
CG Comment:
Script has been created as per code drop revision 5
[25-Feb-2021]
CG Comment:
Script has been executed as per code drop “Code_Rev_01_04”, and once machine is available we will re-execute the script as per code drop revision 5
[03-Feb-2021]
CG Comment:
The “Design State” is marked as “Inner Wall - On Hold” as per the latest JAMA requirement received on 27-Jan-2021 (Code Drop - CantelRevox2_Rev3), the “Test Type” is marked as per analysis of previously received requirement
[23-Feb-2021]
CG Comment:
Script has been executed as per code drop “Code_Rev_01_04”, we have to re-execute the script as per code drop revision 5
[17-Feb-2021]
CG Comment:
Requirement has been executed as per latest requirement received on 09-Feb-2021 (Code_Rev_01_04)
</t>
  </si>
  <si>
    <t>Fault_response_HE120</t>
  </si>
  <si>
    <t>PTCL-00588</t>
  </si>
  <si>
    <t>TMET-00179</t>
  </si>
  <si>
    <t>RVX2-SUBR-232</t>
  </si>
  <si>
    <t xml:space="preserve">Inner-wall ON HOLD (Rational reference) 2021-01-21
[01-Mar-2021]
CG Comment:
Script has been created as per code drop revision 5
[23-Feb-2021]
CG Comment:
Script has been created as per code drop revision 4, we are redesigning the script as per revision 5
[03-Feb-2021]
CG Comment:
The “Design State” is marked as “Inner Wall - On Hold” as per the latest JAMA requirement received on 27-Jan-2021 (Code Drop - CantelRevox2_Rev3), the “Test Type” is marked as per analysis of previously received requirement
</t>
  </si>
  <si>
    <t>Fault_Response_HE801</t>
  </si>
  <si>
    <t>PTCL-00590</t>
  </si>
  <si>
    <t>RVX2-SUBR-150</t>
  </si>
  <si>
    <t xml:space="preserve">[01-Mar-2021]
CG Comment:
Script has been created as per code drop revision 5
[23-Feb-2021]
CG Comment:
Script has been created as per code drop revision 5 and once machine is available we will execute the script
</t>
  </si>
  <si>
    <t>Fault_response_HE810</t>
  </si>
  <si>
    <t>PTCL-00591</t>
  </si>
  <si>
    <t>TMET-00181</t>
  </si>
  <si>
    <t>RVX2-SUBR-169</t>
  </si>
  <si>
    <t xml:space="preserve">[10-Mar-2021]
CG Comment:
Script has been created as per code drop revision 5
[03-Mar-2021]
CG Comment:
Script has been executed based on earlier code drop (revision 4), but as per later code drop revision 5, we have created the script and we will re-execute the script as per latest code drop
[01-Mar-2021]
CG Comment:
Script has been created as per code drop revision 5 we will re-execute the script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[03-Feb-2021]
CG Comment:
The “Design State” and “Test Type” is marked as per previous requirement, we are analysing and redesign the requirement again as per latest JAMA requirement received on 27-Jan-2021 (Code Drop - CantelRevox2_Rev3)
</t>
  </si>
  <si>
    <t>Fault_response_VE131</t>
  </si>
  <si>
    <t>PTCL-00592</t>
  </si>
  <si>
    <t>RVX2-SUBR-286</t>
  </si>
  <si>
    <t xml:space="preserve">[10-Mar-2021]
CG Comment:
Script has been executed as per code drop revision 5
[03-Feb-2021]
CG Comment:
Query/Observations:
The requirement implementation to be verified. 
1.This is related with web-app parameter:  The checks as described in the  requirement  to be checked  manually  on web-app
2. Automation:
As per the implmentation the requirement automation can be done as per above.
</t>
  </si>
  <si>
    <t>Fault_response_VE141</t>
  </si>
  <si>
    <t>PTCL-00593</t>
  </si>
  <si>
    <t>RVX2-SUBR-288</t>
  </si>
  <si>
    <t xml:space="preserve">[10-Mar-2021]
CG Comment:
Script has been executed as per code drop revision 5
[03-Feb-2021]
CG Comment:
Query/Observations:
VE141 fault implementation is not available in the PLC code.
Automation:
1.This is related with web-app parameter:  The checks as described in the  requirement  to be verified manually.
2. Automation:
As per the implmentation the requirement automation can be done.
</t>
  </si>
  <si>
    <t>VE3_Vent_High_Pressure_Timeout_{fault}</t>
  </si>
  <si>
    <t>PTCL-00613</t>
  </si>
  <si>
    <t>RVX2-SUBR-607</t>
  </si>
  <si>
    <t>&lt;Ambient_too_high&gt;_flag</t>
  </si>
  <si>
    <t>PTCL-00604</t>
  </si>
  <si>
    <t>RVX2-SUBR-151</t>
  </si>
  <si>
    <t>[10-Mar-2021]
CG Comment:
Script has been created as per code drop revision 5
[03-Mar-2021]
CG Comment:
Script has been executed based on earlier code drop (revision 4), but as per later code drop revision 5, we have created the script and we will re-execute the script as per latest code drop
[01-Mar-2021]
CG Comment:
Script has been created as per code drop revision 5 we will re-execute the script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[11-Feb-2021]
CG Comment:
Test case has been executed as per Requirement received 09-Feb-2021 (Code Drop - CantelRevox2_Rev3)
[10-Feb-2021]
CG Comment:
Design script is created as per Requirement received on 09-Feb-2021 (Code Drop - CantelRevox2_Rev3)
[28-Jan-2021] CG Comment: 
The "Design State" and "Test_Status" is modified to "Design in Progress" and "IN_PROGRESS" as we are redesigning and re executing the script as per latest JAMA requirement received on 27-Jan-2021 (Code Drop - CantelRevox2_Rev3)
2021-01-06: Not Released.</t>
  </si>
  <si>
    <t>Chamber_Over_Pressure_Protection</t>
  </si>
  <si>
    <t>PTCL-00614</t>
  </si>
  <si>
    <t>RVX2-SUBR-426</t>
  </si>
  <si>
    <t>Default_values_of_Pre-Injection_Pressure_SetPoints</t>
  </si>
  <si>
    <t>PTCL-00616</t>
  </si>
  <si>
    <t>RVX2-SUBR-383</t>
  </si>
  <si>
    <t xml:space="preserve">[03-Feb-2021]
CG Comment:
Requirement and implementation should match.
Note for  discussion:
Automation. The test can be considered for semi-automatic if required. or automatic based on scope of automation.
Based on the requirement description/Implementation following are the comments.
Considered for Manual. 
</t>
  </si>
  <si>
    <t>Default_values_of_Vent -_High_Pressure_SetPoints</t>
  </si>
  <si>
    <t>PTCL-00617</t>
  </si>
  <si>
    <t>RVX2-SUBR-387</t>
  </si>
  <si>
    <t>[03-Feb-2021]
CG Comment:
Requirement and implementation should match.
Note for  discussion:
Automation. The test can be considered for semi-automatic if required. or automatic based on scope of automation 
Based on the requirement description/Implementation following are the comments.
Considered for Manual. 
1. The default value of parameter is set in web-app 
2. This requirement involves  web-related entry /parameter checks , corresponding  values in the PLC can be checked through automation if required.</t>
  </si>
  <si>
    <t>Functional_Power_Down_Shutdown_Method_Conditions_and_Flow_Test</t>
  </si>
  <si>
    <t>PTCL-00622</t>
  </si>
  <si>
    <t>Out_of_tolerance_response_for_outer_wall_temperature</t>
  </si>
  <si>
    <t>PTCL-00605</t>
  </si>
  <si>
    <t>TMET-00183</t>
  </si>
  <si>
    <t>RVX2-SUBR-141</t>
  </si>
  <si>
    <t>Response_to_ambient_temperature_too_high_with_respect_to_internal_chamber_temperature_SetPoint</t>
  </si>
  <si>
    <t>PTCL-00607</t>
  </si>
  <si>
    <t>RVX2-SUBR-92</t>
  </si>
  <si>
    <t>REV-273</t>
  </si>
  <si>
    <t>[03-March-2021]
CG Comment:
Script has been created as per code drop revision 5
[25-Feb-2021]
CG Comment:
Script has been created as per code drop revision 5 and once machine is available we will execute the script
[23-Feb-2021]
CG Comment:
Script has been created as per code drop revision 4, we are redesigning the script as per revision 5
[28-Jan-2021] CG Comment: 
The "Design State" is marked as "Design in Progress" as per previous JAMA requirement, but we are updating the test case design as per latest JAMA requirement received on 27-Jan-2021 (Code Drop - CantelRevox2_Rev3)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t>
  </si>
  <si>
    <t>Unexpected_Power_Loss_Power_Failure</t>
  </si>
  <si>
    <t>PTCL-00625</t>
  </si>
  <si>
    <t>RVX2-SUBR-656</t>
  </si>
  <si>
    <t xml:space="preserve">[03-March-2021]
CG Comment:
Manual Test Case Design Document created as per Jama requirement received on 02-March-2021
[01-Mar-2021]
CG Comment:
Test Case Created as per Jama requirement received on 09-Feb-2021
[25-Feb-2021]
CG Comment:
Test Case created as per latest requirement received on 09-Feb-2021
</t>
  </si>
  <si>
    <t>Functional Verification of Manual Mode Control Sequences</t>
  </si>
  <si>
    <t>PTCL-00626</t>
  </si>
  <si>
    <t>RVX2-SUBR-654</t>
  </si>
  <si>
    <t>{Filling_Process}_sequence</t>
  </si>
  <si>
    <t>PTCL-00664</t>
  </si>
  <si>
    <t>RVX2-SUBR-122</t>
  </si>
  <si>
    <t xml:space="preserve">[17-Feb-2021] CG Comment: 
The "Design State" and "Test_Type" is marked as "Design in Progress" as per previous JAMA requirement, but we are analysing and redisigning the requirement as per latest JAMA requirement received on 09-Feb-2021 (Code_Rev_01_04)
[28-Jan-2021] CG Comment: 
The "Design State" is marked as "Design in Progress" as per previous JAMA requirement, but we are updating the test case design as per latest JAMA requirement received on 27-Jan-2021 (Code Drop - CantelRevox2_Rev3)
</t>
  </si>
  <si>
    <t>{Heating_Control_Loop}</t>
  </si>
  <si>
    <t>PTCL-00665</t>
  </si>
  <si>
    <t>TMET-00185</t>
  </si>
  <si>
    <t>RVX2-SUBR-152</t>
  </si>
  <si>
    <t>{Initial_temperature_sensor_check}_flow</t>
  </si>
  <si>
    <t>PTCL-00668</t>
  </si>
  <si>
    <t>TMET-00187</t>
  </si>
  <si>
    <t>RVX2-SUBR-155</t>
  </si>
  <si>
    <t>{Injection_Process}_sequence</t>
  </si>
  <si>
    <t>PTCL-00585</t>
  </si>
  <si>
    <t>RVX2-SUBR-136</t>
  </si>
  <si>
    <t>[10-Feb-2021] CG Comment: 
The "Design State" is marked as "Design in Progress" as per previous JAMA requirement, but we are updating the test case design as per latest JAMA requirement received on 09-Feb-2021
[28-Jan-2021] CG Comment: 
The "Design State" is marked as "Design in Progress" as per previous JAMA requirement, but we are updating the test case design as per latest JAMA requirement received on 27-Jan-2021 (Code Drop - CantelRevox2_Rev3)
[04-Jan-2020]
Script has been created as per latest requirement 28-Dec-2020
[07-12-2020]
Out_of_many_checks_which_are_passed,_failures_in_steps_8.3,_10_and_20_can_be_conttolled._Need_to_be_discussed_with_Cantel</t>
  </si>
  <si>
    <t>{Machine_Warm-up_activities}</t>
  </si>
  <si>
    <t>PTCL-00583</t>
  </si>
  <si>
    <t>RVX2-SUBR-222</t>
  </si>
  <si>
    <t>[10-Feb-2021] CG Comment: 
The "Design State" is marked as "Design in Progress" as per previous JAMA requirement, but we are updating the test case design as per latest JAMA requirement received on 09-Feb-2021
[28-Jan-2021] CG Comment: 
The "Design State" is marked as "Design in Progress" as per previous JAMA requirement, but we are updating the test case design as per latest JAMA requirement received on 27-Jan-2021 (Code Drop - CantelRevox2_Rev3)
[20-Jan-2021] CG Comment: 
The "Design State" is marked as "Design in Progress" as per previous JAMA requirement, but we are updating the test case design as per latest JAMA requirement 28-Dec-2020</t>
  </si>
  <si>
    <t>{OPCT_activities}</t>
  </si>
  <si>
    <t>PTCL-00670</t>
  </si>
  <si>
    <t>RVX2-SUBR-629</t>
  </si>
  <si>
    <t>{POST_activities}</t>
  </si>
  <si>
    <t>PTCL-00671</t>
  </si>
  <si>
    <t>RVX2-SUBR-221</t>
  </si>
  <si>
    <t>{Pump_Warm_Up}</t>
  </si>
  <si>
    <t>PTCL-00582</t>
  </si>
  <si>
    <t>TMET-00189</t>
  </si>
  <si>
    <t>RVX2-SUBR-223</t>
  </si>
  <si>
    <t>{Recipe}_download_errors_with_Values_outside_of_the_Allowable_Range</t>
  </si>
  <si>
    <t>PTCL-00557</t>
  </si>
  <si>
    <t>RVX2-SUBR-249</t>
  </si>
  <si>
    <t>(RVX2-PR-6 for RVX2-SUBR-249), (RVX2-PR-10 for RVX2-SUBR-289), (RVX2-100 for RVX2-SUBR-320), (RVX2-PR-105 for RVX2-SUBR-324), (RVX2-PR-106 for RVX2-SUBR-316, RVX2-SUBR-317), (RVX2-PR-107 for RVX2-SUBR-331, RVX2-SUBR-343,RVX2-SUBR-347, RVX2-SUBR-353), (RVX2-PR-140 for RVX2-SUBR-367), (RVX2-PR-179 for RVX2-SUBR-281), (RVX2-PR-184 for RVX2-SUBR-307, RVX2-SUBR-311)</t>
  </si>
  <si>
    <t>[01-Mar-2021]
CG Comment:
Script has been created as per code drop revision 5
[25-Feb-2021]
CG Comment:
Script has been created as per code drop revision 5 and once machine is available we will execute the script
[23-Feb-2021]
CG Comment:
Script has been created as per code drop revision 4, we are redesigning the script as per revision 5
[10-Feb-2021] CG Comment: 
The "Design State" is marked as "Design in Progress" as per previous JAMA requirement, but we are updating the test case design as per latest JAMA requirement received on 09-Feb-2021
[28-Jan-2021] CG Comment: 
The "Design State" is marked as "Design in Progress" as per previous JAMA requirement, but we are updating the test case design as per latest JAMA requirement received on 27-Jan-2021 (Code Drop - CantelRevox2_Rev3)
TC_1354,</t>
  </si>
  <si>
    <t>RVX2-SUBR-251</t>
  </si>
  <si>
    <t>[10-Mar-2021]
CG Comment:
Script has been executed as per code drop revision 5
[01-Mar-2021]
CG Comment:
Script has been created as per code drop revision 5
[25-Feb-2021]
CG Comment:
Script has been created as per code drop revision 5 and once machine is available we will execute the script
[23-Feb-2021]
CG Comment:
Script has been created as per code drop revision 4, we are redesigning the script as per revision 5
[17-Feb-2021] CG Comment: 
Script has been created as per requirement received on 09-Feb-2021 (Code_Rev_01_04)</t>
  </si>
  <si>
    <t>RVX2-SUBR-252</t>
  </si>
  <si>
    <t>RVX2-SUBR-281</t>
  </si>
  <si>
    <t xml:space="preserve">[10-Mar-2021]
CG Comment:
Script has been executed as per code drop revision 5
[03-March-2021]
CG Comment:
Script has been created as per code drop revision 5
</t>
  </si>
  <si>
    <t>RVX2-SUBR-283</t>
  </si>
  <si>
    <t>RVX2-SUBR-289</t>
  </si>
  <si>
    <t>[10-Mar-2021]
CG Comment:
Script has been executed as per code drop revision 5</t>
  </si>
  <si>
    <t>(PTCL-00419)</t>
  </si>
  <si>
    <t>RVX2-SUBR-306</t>
  </si>
  <si>
    <t>Fault response CE130</t>
  </si>
  <si>
    <t>RVX2-SUBR-307</t>
  </si>
  <si>
    <t>(PTCL-00416)</t>
  </si>
  <si>
    <t>RVX2-SUBR-310</t>
  </si>
  <si>
    <t xml:space="preserve">[04-March-2021]
CG comment:
Script has been created as per code drop revision 5
[03-March-2021]
CG Comment:
Automation design document created as per code drop revision 5
</t>
  </si>
  <si>
    <t>Fault response CE131</t>
  </si>
  <si>
    <t>RVX2-SUBR-311</t>
  </si>
  <si>
    <t>(PTCL-00418)</t>
  </si>
  <si>
    <t>RVX2-SUBR-314</t>
  </si>
  <si>
    <t>RVX2-SUBR-318</t>
  </si>
  <si>
    <t>[10-Mar-2021]
CG Comment:
Script has been created as per code drop revision 5
[04-March-2021]
CG Comment:
Automation design document created as per code drop revision 5</t>
  </si>
  <si>
    <t>Fault response CE133</t>
  </si>
  <si>
    <t>RVX2-SUBR-320</t>
  </si>
  <si>
    <t>RVX2-SUBR-322</t>
  </si>
  <si>
    <t>Fault response CE134</t>
  </si>
  <si>
    <t>RVX2-SUBR-324</t>
  </si>
  <si>
    <t>(PTCL-00426)</t>
  </si>
  <si>
    <t>RVX2-SUBR-326</t>
  </si>
  <si>
    <t xml:space="preserve">[03-Mar-2021]
CG Comment:
Script has been executed as per code drop revision 5
</t>
  </si>
  <si>
    <t>Fault Response VE132</t>
  </si>
  <si>
    <t>RVX2-SUBR-328</t>
  </si>
  <si>
    <t xml:space="preserve">[03-March-2021]
CG Comment:
Script has been executed as per code drop revision 5
</t>
  </si>
  <si>
    <t>(PTCL-00427)</t>
  </si>
  <si>
    <t>RVX2-SUBR-330</t>
  </si>
  <si>
    <t>RVX2-SUBR-331</t>
  </si>
  <si>
    <t>(PTCL-00424)</t>
  </si>
  <si>
    <t>RVX2-SUBR-334</t>
  </si>
  <si>
    <t>Fault Response VE134</t>
  </si>
  <si>
    <t>RVX2-SUBR-335</t>
  </si>
  <si>
    <t>(PTCL-00423)</t>
  </si>
  <si>
    <t>RVX2-SUBR-336</t>
  </si>
  <si>
    <t>Fault Response VE135</t>
  </si>
  <si>
    <t>RVX2-SUBR-337</t>
  </si>
  <si>
    <t>(PTCL-00425)</t>
  </si>
  <si>
    <t>RVX2-SUBR-338</t>
  </si>
  <si>
    <t>Fault Response VE230</t>
  </si>
  <si>
    <t>RVX2-SUBR-343</t>
  </si>
  <si>
    <t>(PTCL-00422)</t>
  </si>
  <si>
    <t>RVX2-SUBR-346</t>
  </si>
  <si>
    <t>Fault Response VE231</t>
  </si>
  <si>
    <t>RVX2-SUBR-347</t>
  </si>
  <si>
    <t>[03-March-2021]
CG Comment:
Script has been executed as per code drop revision 5
[10-Feb-2021]
CG Comment:
Santosh:05/08-02-2021
Query/observation:
1.Fault code/Tag is not implemented.
Requirement to be discussed with client on implementation for this requirement. i.e. implementation of fault and prevention of recipe parameters</t>
  </si>
  <si>
    <t>(PTCL-00420)</t>
  </si>
  <si>
    <t>RVX2-SUBR-350</t>
  </si>
  <si>
    <t>(PTCL-00421)</t>
  </si>
  <si>
    <t>RVX2-SUBR-351</t>
  </si>
  <si>
    <t>Fault Response VE330</t>
  </si>
  <si>
    <t>RVX2-SUBR-352</t>
  </si>
  <si>
    <t xml:space="preserve">[10-Feb-2021]
CG Comment:
Santosh:04/08-02-2021
Query/Observation:
1.Fault Code-VE330 not available in the code.
2.Parameter "Number of vent cycles (NVC)" is not available on Web-app. 
is the implementation considers this as a "Iteration count"?
</t>
  </si>
  <si>
    <t>Fault Response VE331</t>
  </si>
  <si>
    <t>RVX2-SUBR-353</t>
  </si>
  <si>
    <t>[10-Feb-2021]
CG Comment:
Santosh:04/08-02-2021
Query/Observation:
1.Fault Code-VE331 not available in the code.
2.Parameter "Number of vent cycles (NVC)" is not available on Web-app. 
is the implementation considers this as a "Iteration count"?</t>
  </si>
  <si>
    <t>(PTCL-00417)</t>
  </si>
  <si>
    <t>RVX2-SUBR-360</t>
  </si>
  <si>
    <t>Fault Response VE137</t>
  </si>
  <si>
    <t>RVX2-SUBR-361</t>
  </si>
  <si>
    <t>Fault Response VE136</t>
  </si>
  <si>
    <t>RVX2-SUBR-367</t>
  </si>
  <si>
    <t>Fault Response CE132</t>
  </si>
  <si>
    <t>(PTCL-00772)</t>
  </si>
  <si>
    <t>RVX2-SUBR-316</t>
  </si>
  <si>
    <t xml:space="preserve">[10-Mar-2021]
CG Comment:
Script has been executed as per code drop revision 5
[04-March-2021]
CG Comment:
Automation design document created as per code drop revision 5
</t>
  </si>
  <si>
    <t>{Recipe}_download_impact_on_heating_subsystem</t>
  </si>
  <si>
    <t>PTCL-00581</t>
  </si>
  <si>
    <t>TMET-00190</t>
  </si>
  <si>
    <t>RVX2-SUBR-154</t>
  </si>
  <si>
    <t>{Recipe}_Status</t>
  </si>
  <si>
    <t>PTCL-00674</t>
  </si>
  <si>
    <t>RVX2-SUBR-405</t>
  </si>
  <si>
    <t>{Vacuum_Pull_Down}_control</t>
  </si>
  <si>
    <t>PTCL-00675</t>
  </si>
  <si>
    <t>RVX2-SUBR-121</t>
  </si>
  <si>
    <t>{Vent}_States</t>
  </si>
  <si>
    <t>PTCL-00676</t>
  </si>
  <si>
    <t>RVX2-SUBR-180</t>
  </si>
  <si>
    <t>Alarm Screen Content and Functionality</t>
  </si>
  <si>
    <t>PTCL-00677</t>
  </si>
  <si>
    <t>RVX2-SUBR-609</t>
  </si>
  <si>
    <t>Ambient_Pressure_Logging_Resolution</t>
  </si>
  <si>
    <t>PTCL-00516</t>
  </si>
  <si>
    <t>RVX2-SUBR-425</t>
  </si>
  <si>
    <t>Automated_{Cycle}_definition</t>
  </si>
  <si>
    <t>PTCL-00679</t>
  </si>
  <si>
    <t>RVX2-SUBR-120</t>
  </si>
  <si>
    <t>Chamber_Pressure_Stability</t>
  </si>
  <si>
    <t>PTCL-00680</t>
  </si>
  <si>
    <t>RVX2-SUBR-623</t>
  </si>
  <si>
    <t>Control_Function_Temperature_Tracking</t>
  </si>
  <si>
    <t>PTCL-00681</t>
  </si>
  <si>
    <t>RVX2-SUBR-613</t>
  </si>
  <si>
    <t>Control_system_control_via_Digital_Output</t>
  </si>
  <si>
    <t>PTCL-00579</t>
  </si>
  <si>
    <t>TMET-00192</t>
  </si>
  <si>
    <t>RVX2-SUBR-199</t>
  </si>
  <si>
    <t>Control_system_monitor_via_Digital_Input</t>
  </si>
  <si>
    <t>PTCL-00559</t>
  </si>
  <si>
    <t>RVX2-SUBR-201</t>
  </si>
  <si>
    <t xml:space="preserve">[03-Mar-2021]
CG Comment:
Script has been executed as per code drop revision 5
[01-Mar-2021]
CG Comment:
Script has been created as per code drop revision 5 we will re-execute the script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[11-Feb-2021]
CG Comment:
Test case has been executed as per Requirement received 09-Feb-2021 (Code Drop - CantelRevox2_Rev3)
[10-Feb-2021]
CG Comment:
Design script is created as per Requirement received on 09-Feb-2021 (Code Drop - CantelRevox2_Rev3)
[28-Jan-2021] CG Comment: 
The "Design State" and "Test_Status" is modified to "Design in Progress" and "IN_PROGRESS" as we are redesigning and re executing the script as per latest JAMA requirement received on 27-Jan-2021 (Code Drop - CantelRevox2_Rev3)
</t>
  </si>
  <si>
    <t>Cycle_Final_Atmospheric_Pressure_Check</t>
  </si>
  <si>
    <t>PTCL-00683</t>
  </si>
  <si>
    <t>RVX2-SUBR-636</t>
  </si>
  <si>
    <t>Default_values_of_Number_of_vent_cycles</t>
  </si>
  <si>
    <t>PTCL-00685</t>
  </si>
  <si>
    <t>RVX2-SUBR-403</t>
  </si>
  <si>
    <t>[10-Feb-2021]
CG Comment:
Santosh:04-02-2021
Query/observations:
1. "Number of vent cycles (NVC)" parameter as described not available on web-app.
2.{Vent block} , {Injection block} requires review for the "{  } used if not part of code implementation.
Need to be discussed with client for the implementation.
Automation:
Based on the requirement description/Implementation following are the comments.
considered for Manual. 
1.This requirement involves  web-related entry /parameter checks.
The parameter is set in web-app so default is assumed to be set from web-app as discussed with client.</t>
  </si>
  <si>
    <t>Entering_{Exposure_Stabilization}_state_Exiting_{Exposure_Stabilization}_state</t>
  </si>
  <si>
    <t>PTCL-00577</t>
  </si>
  <si>
    <t>TMET-00194</t>
  </si>
  <si>
    <t>RVX2-SUBR-207</t>
  </si>
  <si>
    <t xml:space="preserve">[10-Feb-2021]
CG Comment:
The analysis that the requirement can be considered for "Automation" is based as per latest JAMA requirement received on 09-Feb-2021, previously the analysis of the requirement was considered "Manual" and the "Design_State" is marked as "Design In Progress" as previously the test case have been created manually
[03-Feb-2021]
CG Comment:
The “Design State” and “Test Type” is marked as per previous requirement, we are analysing and redesign the requirement again as per latest JAMA requirement received on 27-Jan-2021 (Code Drop - CantelRevox2_Rev3)
</t>
  </si>
  <si>
    <t>RVX2-SUBR-208</t>
  </si>
  <si>
    <t>Entering_{Holding_Time}_state_Exiting_{Holding_Time}_state</t>
  </si>
  <si>
    <t xml:space="preserve"> PTCL-00576</t>
  </si>
  <si>
    <t>TMET-00195</t>
  </si>
  <si>
    <t>RVX2-SUBR-209</t>
  </si>
  <si>
    <t xml:space="preserve">[03-March-2021]
CG Comment:
Script has been created as per code drop revision 5
[10-Feb-2021]
CG Comment:
The analysis that the requirement can be considered for "Automation" is based as per latest JAMA requirement received on 09-Feb-2021, previously the analysis of the requirement was considered "Manual" and the "Design_State" is marked as "Design In Progress" as previously the test case have been created manually
[03-Feb-2021]
CG Comment:
The “Design State” and “Test Type” is marked as per previous requirement, we are analysing and redesign the requirement again as per latest JAMA requirement received on 27-Jan-2021 (Code Drop - CantelRevox2_Rev3)
</t>
  </si>
  <si>
    <t>RVX2-SUBR-210</t>
  </si>
  <si>
    <t xml:space="preserve">[03-March-2021]
CG Comment:
Script has been created as per code drop revision 5
</t>
  </si>
  <si>
    <t>Entering_{Load_temperature_stabilization}_state_Exiting_{Load_temperature_stabilization}_state</t>
  </si>
  <si>
    <t>PTCL-00601</t>
  </si>
  <si>
    <t>RVX2-SUBR-193</t>
  </si>
  <si>
    <t>RVX2-SUBR-194</t>
  </si>
  <si>
    <t>Entering_{Machine_Warm-Up}_state_Exiting_{Machine_Warm-Up}_state</t>
  </si>
  <si>
    <t>PTCL-00558</t>
  </si>
  <si>
    <t>RVX2-SUBR-213</t>
  </si>
  <si>
    <t xml:space="preserve">[10-Feb-2021] CG Comment: 
The "Design State" is marked as "Design in Progress" as per previous JAMA requirement, but we are updating the test case design as per latest JAMA requirement received on 09-Feb-2021
[28-Jan-2021] CG Comment: 
The "Design State" and "Test_Status" is modified to "Design in Progress" and "IN_PROGRESS" as we are redesigning and re executing the script as per latest JAMA requirement received on 27-Jan-2021 (Code Drop - CantelRevox2_Rev3)
</t>
  </si>
  <si>
    <t>RVX2-SUBR-214</t>
  </si>
  <si>
    <t>Entering_{POST}_state_Exiting_{POST}_state</t>
  </si>
  <si>
    <t xml:space="preserve">PTCL-00599 </t>
  </si>
  <si>
    <t>RVX2-SUBR-219</t>
  </si>
  <si>
    <t>RVX2-SUBR-220</t>
  </si>
  <si>
    <t>Entering_{Vacuum_Pull_Down}_state_Exiting_{Vacuum_Pull_Down}_state</t>
  </si>
  <si>
    <t>PTCL-00691</t>
  </si>
  <si>
    <t>RVX2-SUBR-195</t>
  </si>
  <si>
    <t>RVX2-SUBR-196</t>
  </si>
  <si>
    <t>Entering_{Vent}_state_Exiting_{Vent}_state</t>
  </si>
  <si>
    <t>PTCL-00600</t>
  </si>
  <si>
    <t>RVX2-SUBR-211</t>
  </si>
  <si>
    <t>RVX2-SUBR-212</t>
  </si>
  <si>
    <t>Estimate_of_Time_remaining_in_a_cycle</t>
  </si>
  <si>
    <t>PTCL-00692</t>
  </si>
  <si>
    <t>RVX2-SUBR-614</t>
  </si>
  <si>
    <t>2021-01-06: Not Released.</t>
  </si>
  <si>
    <t>Exiting_{OPCT}</t>
  </si>
  <si>
    <t>PTCL-00693</t>
  </si>
  <si>
    <t>RVX2-SUBR-630</t>
  </si>
  <si>
    <t>Functional_Sleep_Mode_Test</t>
  </si>
  <si>
    <t>PTCL-00694</t>
  </si>
  <si>
    <t>General_Reports</t>
  </si>
  <si>
    <t>PTCL-00307</t>
  </si>
  <si>
    <t>TMET-00098</t>
  </si>
  <si>
    <t>PR-223, RVX2-PR-113</t>
  </si>
  <si>
    <t>[17-Feb-2021] CG Comment: 
The "Design State" and "Test_Type" is marked as "Design in Progress" as per previous JAMA requirement, but we are analysing and redisigning the requirement as per latest JAMA requirement received on 09-Feb-2021 (Code_Rev_01_04)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t>
  </si>
  <si>
    <t>Heating_Control_Loop_Machine_Mode  </t>
  </si>
  <si>
    <t>PTCL-00695</t>
  </si>
  <si>
    <t>RVX2-SUBR-588</t>
  </si>
  <si>
    <t>Heating_subsystem_power_control</t>
  </si>
  <si>
    <t>PTCL-00574</t>
  </si>
  <si>
    <t>TMET-00196</t>
  </si>
  <si>
    <t>RVX2-SUBR-230</t>
  </si>
  <si>
    <t>HMI Screen Power Saving Functionality</t>
  </si>
  <si>
    <t>PTCL-00696</t>
  </si>
  <si>
    <t>RVX2-SUBR-595</t>
  </si>
  <si>
    <t>HMI Terminal Operating System Hardening</t>
  </si>
  <si>
    <t>PTCL-00697</t>
  </si>
  <si>
    <t>RVX2-SUBR-594</t>
  </si>
  <si>
    <t>HMI-PLC_Communications_Failure</t>
  </si>
  <si>
    <t>PTCL-00699</t>
  </si>
  <si>
    <t>RVX2-SUBR-423</t>
  </si>
  <si>
    <t>Humidity_monitoring_via_Analog_Current_Input</t>
  </si>
  <si>
    <t>PTCL-00560</t>
  </si>
  <si>
    <t>RVX2-SUBR-198</t>
  </si>
  <si>
    <t xml:space="preserve">[03-Mar-2021]
CG Comment:
Script has been executed as per code drop revision 5
[01-Mar-2021]
CG Comment:
Script has been executed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[10-Feb-2021]
CG Comment:
Test case has been executed as per Requirement received 09-Feb-2021 (Code Drop - CantelRevox2_Rev3)
[03-Feb-2021]
CG Comment:
Re-executed the script as per latest JAMA requirement received on 27-Jan-2021 (Code Drop - CantelRevox2_Rev3)
[28-Jan-2021] CG Comment: 
The "Design State" and "Test_Status" is modified to "Design in Progress" and "IN_PROGRESS" as we are redesigning and re executing the script as per latest JAMA requirement received on 27-Jan-2021 (Code Drop - CantelRevox2_Rev3)
</t>
  </si>
  <si>
    <t>Power_Loss_of_Mains_Power_Supply_{Fault}</t>
  </si>
  <si>
    <t>PTCL-00700</t>
  </si>
  <si>
    <t>RVX2-SUBR-602</t>
  </si>
  <si>
    <t>Injection system control via Digital Output</t>
  </si>
  <si>
    <t>PTCL-00561</t>
  </si>
  <si>
    <t>RVX2-SUBR-97</t>
  </si>
  <si>
    <t>REV-334</t>
  </si>
  <si>
    <t xml:space="preserve">[03-March-2021]
CG Comment:
Script has been created as per code drop revision 5
[25-Feb-2021]
CG Comment:
Script has been created as per code drop revision 5 and once machine is available we will execute the script
[23-Feb-2021]
CG Comment:
Script has been created as per code drop revision 4, we are redesigning the script as per revision 5
[17-Feb-2021] CG Comment: 
Script has been created as per requirement received on 09-Feb-2021 (Code_Rev_01_04)
[28-Jan-2021] CG Comment: 
The "Design State" and "Test_Status" is modified to "Design in Progress" and "IN_PROGRESS" as we are redesigning and re executing the script as per latest JAMA requirement received on 27-Jan-2021 (Code Drop - CantelRevox2_Rev3)
</t>
  </si>
  <si>
    <t xml:space="preserve">Injection_system_control_via_Analog_Voltage_Output
</t>
  </si>
  <si>
    <t>PTCL-00573</t>
  </si>
  <si>
    <t>RVX2-SUBR-99</t>
  </si>
  <si>
    <t xml:space="preserve">[03-March-2021]
CG Comment:
Script has been created as per code drop revision 5
[25-Feb-2021]
CG Comment:
Script has been created as per code drop revision 5 and once machine is available we will execute the script
[23-Feb-2021]
CG Comment:
Script has been created as per code drop revision 4, we are redesigning the script as per revision 5
[17-Feb-2021] CG Comment: 
Script has been created as per requirement received on 09-Feb-2021 (Code_Rev_01_04)
[28-Jan-2021] CG Comment: 
The "Design State" is marked as "Design in Progress" as per previous JAMA requirement, but we are updating the test case design as per latest JAMA requirement received on 27-Jan-2021 (Code Drop - CantelRevox2_Rev3)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
</t>
  </si>
  <si>
    <t xml:space="preserve">Injection_System_P2-P3_Control_by_the_PLC_through_Ethernet
</t>
  </si>
  <si>
    <t>PTCL-00562</t>
  </si>
  <si>
    <t>RVX2-SUBR-98</t>
  </si>
  <si>
    <t>REV-335</t>
  </si>
  <si>
    <t xml:space="preserve">[03-March-2021]
CG Comment:
Script has been created as per code drop revision 5
[25-Feb-2021]
CG Comment:
Script has been created as per code drop revision 5 and once machine is available we will execute the script
[23-Feb-2021]
CG Comment:
Script has been created as per code drop revision 4, we are redesigning the script as per revision 5
[17-Feb-2021] CG Comment: 
Script has been created as per requirement received on 09-Feb-2021 (Code_Rev_01_04)
[28-Jan-2021] CG Comment: 
The "Design State" and "Test_Status" is modified to "Design in Progress" and "IN_PROGRESS" as we are redesigning and re executing the script as per latest JAMA requirement received on 27-Jan-2021 (Code Drop - CantelRevox2_Rev3)
</t>
  </si>
  <si>
    <t>Injection_System_Dosing_Cylinder_Volume_Calculation</t>
  </si>
  <si>
    <t>PTCL-00702</t>
  </si>
  <si>
    <t>RVX2-SUBR-616</t>
  </si>
  <si>
    <t>[10-Feb-2021]
CG Comment:
Santosh:05/08-02-2021
requirement involves user permission levels checks.
So can be made Semi-Automatic if required.
By removing user logins the requirement can be made automatic for the verification of parameters.[Display checks to be done  manually)
To be discussed with client if required.
2021-01-06: Not Released.</t>
  </si>
  <si>
    <t>Injection_system_monitoring_via_Analog_Current_Input</t>
  </si>
  <si>
    <t>PTCL-00563</t>
  </si>
  <si>
    <t>RVX2-SUBR-100</t>
  </si>
  <si>
    <t>Also in Section 3. Review,PTCL#</t>
  </si>
  <si>
    <t>[03-March-2021]
CG Comment:
Script has been created as per code drop revision 5
[25-Feb-2021]
CG Comment:
Script has been created as per code drop revision 5 and once machine is available we will execute the script
[23-Feb-2021]
CG Comment:
Script has been created as per code drop revision 4, we are redesigning the script as per revision 5
[17-Feb-2021] CG Comment: 
The "Design State" and "Test_Type" is marked as "Design in Progress" as per previous JAMA requirement, but we are analysing and redisigning the requirement as per latest JAMA requirement received on 09-Feb-2021 (Code_Rev_01_04)
[28-Jan-2021] CG Comment: 
The "Design State" and "Test_Status" is modified to "Design in Progress" and "IN_PROGRESS" as we are redesigning and re executing the script as per latest JAMA requirement received on 27-Jan-2021 (Code Drop - CantelRevox2_Rev3)</t>
  </si>
  <si>
    <t>Injection_system_monitoring_via_Analog_Voltage_Input</t>
  </si>
  <si>
    <t>RVX2-SUBR-101</t>
  </si>
  <si>
    <t>[03-Mar-2021]
CG Comment:
Script has been executed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[28-Jan-2021] CG Comment: 
The "Design State" and "Test_Status" is modified to "Design in Progress" and "IN_PROGRESS" as we are redesigning and re executing the script as per latest JAMA requirement received on 27-Jan-2021 (Code Drop - CantelRevox2_Rev3)</t>
  </si>
  <si>
    <t>Injection_Volume_Accuracy</t>
  </si>
  <si>
    <t>PTCL-00703</t>
  </si>
  <si>
    <t>RVX2-SUBR-408</t>
  </si>
  <si>
    <t>Internal_chamber_temperature_monitoring_at_the_end_of_{Conditioning_and_Exposure_Stabilization}_and_during_{Holding_Time}_stages</t>
  </si>
  <si>
    <t>PTCL-00704</t>
  </si>
  <si>
    <t>RVX2-SUBR-60</t>
  </si>
  <si>
    <t>Internal_Chamber_temperature_monitoring_at_the_end_of_{Load_Temperature_Stabilization}_stage</t>
  </si>
  <si>
    <t>PTCL-00571</t>
  </si>
  <si>
    <t>TMET-00197</t>
  </si>
  <si>
    <t>RVX2-SUBR-87</t>
  </si>
  <si>
    <t>Logged_Data_Query_Failure</t>
  </si>
  <si>
    <t>PTCL-00705</t>
  </si>
  <si>
    <t>RVX2-SUBR-625</t>
  </si>
  <si>
    <t>Logged_Temperature_Averaging</t>
  </si>
  <si>
    <t>PTCL-00706</t>
  </si>
  <si>
    <t>RVX2-SUBR-75</t>
  </si>
  <si>
    <t>Monitored_Chamber_Pressure_With_Configured_Post_Injection_Pressure_Rise</t>
  </si>
  <si>
    <t>PTCL-00517</t>
  </si>
  <si>
    <t>RVX2-SUBR-597</t>
  </si>
  <si>
    <t>Monitored_Chamber_Pressure_Without_Configured_Post_Injection_Pressure_Rise</t>
  </si>
  <si>
    <t>PTCL-00518</t>
  </si>
  <si>
    <t>RVX2-SUBR-598</t>
  </si>
  <si>
    <t>Post_Cycle_Residual_Sterilant</t>
  </si>
  <si>
    <t>PTCL-00710</t>
  </si>
  <si>
    <t>RVX2-SUBR-429</t>
  </si>
  <si>
    <t>Precision_and_Frequency_of_Logged_and_Reported_Temperatures</t>
  </si>
  <si>
    <t>PTCL-00570</t>
  </si>
  <si>
    <t>TMET-00198</t>
  </si>
  <si>
    <t>RVX2-SUBR-80</t>
  </si>
  <si>
    <t>[17-Feb-2021] CG Comment: 
The "Design State" and "Test_Type" is marked as "Design in Progress" as per previous JAMA requirement, but we are analysing and redisigning the requirement as per latest JAMA requirement received on 09-Feb-2021 (Code_Rev_01_04)
[03-Feb-2021]
CG Comment:
The “Design State” and “Test Type” is marked as per previous requirement, we are analysing and redesign the requirement again as per latest JAMA requirement received on 27-Jan-2021 (Code Drop - CantelRevox2_Rev3)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t>
  </si>
  <si>
    <t>Preheating_the_Chamber</t>
  </si>
  <si>
    <t>PTCL-00569</t>
  </si>
  <si>
    <t>TMET-00199</t>
  </si>
  <si>
    <t>RVX2-SUBR-153</t>
  </si>
  <si>
    <t>Pressure_monitoring_via_Analog_Voltage_Input</t>
  </si>
  <si>
    <t>PTCL-00565</t>
  </si>
  <si>
    <t>RVX2-SUBR-197</t>
  </si>
  <si>
    <t xml:space="preserve">[03-Mar-2021]
CG Comment:
Script has been executed as per code drop revision 5
[01-Mar-2021]
CG Comment:
Script has been created as per code drop reviosion 5 we will re-executed as per code drop revision 5
[25-Feb-2021]
CG Comment:
Script has been executed as per code drop “Code_Rev_01_04”, and once machine is available we will re-execute the script as per code drop revision 5
[23-Feb-2021]
CG Comment:
Script has been executed as per code drop “Code_Rev_01_04”, we have to re-execute the script as per code drop revision 5
[17-Feb-2021]
CG Comment:
Requirement has been executed as per latest requirement received on 09-Feb-2021 (Code_Rev_01_04)
[10-Feb-2021]
CG Comment:
Test case has been executed as per Requirement received 09-Feb-2021 (Code Drop - CantelRevox2_Rev3)
[03-Feb-2021]
CG Comment:
Re-executed the script as per latest JAMA requirement received on 27-Jan-2021 (Code Drop - CantelRevox2_Rev3)
[28-Jan-2021] CG Comment: 
The "Design State" and "Test_Status" is modified to "Design in Progress" and "IN_PROGRESS" as we are redesigning and re executing the script as per latest JAMA requirement received on 27-Jan-2021 (Code Drop - CantelRevox2_Rev3)
</t>
  </si>
  <si>
    <t>Pressure_Units_Definition</t>
  </si>
  <si>
    <t>PTCL-00711</t>
  </si>
  <si>
    <t>RVX2-SUBR-280</t>
  </si>
  <si>
    <t>[03-Feb-2021]
CG Comment:
related to display, log, report</t>
  </si>
  <si>
    <t>Priming_Injection_System_and_Refresh_Sterilant_Cycles</t>
  </si>
  <si>
    <t>PTCL-00716</t>
  </si>
  <si>
    <t>RVX2-SUBR-418</t>
  </si>
  <si>
    <t>Print_{Report}</t>
  </si>
  <si>
    <t>PTCL-00717</t>
  </si>
  <si>
    <t>RVX2-SUBR-532</t>
  </si>
  <si>
    <t>[10-Feb-2021] 
CG Comment: 
09-02-2021:Mangesh
HMI related requirement, can not consider for automation</t>
  </si>
  <si>
    <t>Pump_Idle_State</t>
  </si>
  <si>
    <t>PTCL-00718</t>
  </si>
  <si>
    <t>RVX2-SUBR-620</t>
  </si>
  <si>
    <t>Recipe Search and Selection Screen</t>
  </si>
  <si>
    <t>PTCL-00719</t>
  </si>
  <si>
    <t>RVX2-SUBR-610</t>
  </si>
  <si>
    <t>Recipe_Download Enabled_During_Heating_Control_Loop</t>
  </si>
  <si>
    <t>PTCL-00720</t>
  </si>
  <si>
    <t>RVX2-SUBR-587</t>
  </si>
  <si>
    <t>[10-Feb-2021] 
CG Comment: 
Santosh:04-02-2021
Requirement is categorised as GUI.
Can be supported by semi-automatic Automation.-TBD</t>
  </si>
  <si>
    <t>States_of_Machine</t>
  </si>
  <si>
    <t>PTCL-00722</t>
  </si>
  <si>
    <t>RVX2-SUBR-106</t>
  </si>
  <si>
    <t>Sterilant_Flush_and_Water_Flush_Process_Cycles</t>
  </si>
  <si>
    <t>PTCL-00723</t>
  </si>
  <si>
    <t>RVX2-SUBR-431</t>
  </si>
  <si>
    <t>Temperature_Sampling_Rate</t>
  </si>
  <si>
    <t>PTCL-00566</t>
  </si>
  <si>
    <t>RVX2-SUBR-89</t>
  </si>
  <si>
    <t>REV-336</t>
  </si>
  <si>
    <t xml:space="preserve">[10-Feb-2021] CG Comment: 
The "Design State" is marked as "Design in Progress" as per previous JAMA requirement, but we are updating the test case design as per latest JAMA requirement received on 09-Feb-2021
[28-Jan-2021] CG Comment: 
The "Design State" and "Test_Status" is modified to "Design in Progress" and "IN_PROGRESS" as we are redesigning and re executing the script as per latest JAMA requirement received on 27-Jan-2021 (Code Drop - CantelRevox2_Rev3
</t>
  </si>
  <si>
    <t>Turning_ON_Power_Relay_Box</t>
  </si>
  <si>
    <t>PTCL-00567</t>
  </si>
  <si>
    <t>RVX2-SUBR-82</t>
  </si>
  <si>
    <t xml:space="preserve">[17-Feb-2021]
CG Comment:
Test case is marked as "Design In Progress" as per previous received requirment but we are redesigning the script as per latest Jama Requirement received 09-Feb-2021 (Code_Rev_01_04)
[10-Feb-2021]
CG Comment:
Test case has been executed as per Requirement received 09-Feb-2021 (Code Drop - CantelRevox2_Rev3)
[03-Feb-2021]
CG Comment:
Re-executed the script as per latest JAMA requirement received on 27-Jan-2021 (Code Drop - CantelRevox2_Rev3)
</t>
  </si>
  <si>
    <t>Vacuum_system_control_via_Analog_Voltage_Output</t>
  </si>
  <si>
    <t>PTCL-00727</t>
  </si>
  <si>
    <t>RVX2-SUBR-375</t>
  </si>
  <si>
    <t>Vacuum_system_control_via_Digital_Output</t>
  </si>
  <si>
    <t>PTCL-00596</t>
  </si>
  <si>
    <t>TMET-00200</t>
  </si>
  <si>
    <t>RVX2-SUBR-202</t>
  </si>
  <si>
    <t>Vacuum_system_monitoring_via_Analog_Voltage_Input</t>
  </si>
  <si>
    <t>PTCL-00728</t>
  </si>
  <si>
    <t>RVX2-SUBR-376</t>
  </si>
  <si>
    <t>Variable_frequency_drive_control_via_EtherNet/IP</t>
  </si>
  <si>
    <t xml:space="preserve"> PTCL-00595 </t>
  </si>
  <si>
    <t>TMET-00201</t>
  </si>
  <si>
    <t>RVX2-SUBR-200</t>
  </si>
  <si>
    <t>[17-Feb-2021] CG Comment: 
The "Design State" and "Test_Type" is marked as "Design in Progress" as per previous JAMA requirement, but we are analysing and redisigning the requirement as per latest JAMA requirement received on 09-Feb-2021 (Code_Rev_01_04)
[03-Feb-2021]
CG Comment:
The “Design State” and “Test Type” is marked as per previous requirement, we are analysing and redesign the requirement again as per latest JAMA requirement received on 27-Jan-2021 (Code Drop - CantelRevox2_Rev3)
DAM-DV-Support</t>
  </si>
  <si>
    <t>Entering_{Chamber Loading}_state</t>
  </si>
  <si>
    <t>PTCL-00730</t>
  </si>
  <si>
    <t>RVX2-SUBR-381</t>
  </si>
  <si>
    <t>Exiting_{Chamber Loading}_state</t>
  </si>
  <si>
    <t>PTCL-00731</t>
  </si>
  <si>
    <t>RVX2-SUBR-382</t>
  </si>
  <si>
    <t>Logging_a set_of_temperature_parameters</t>
  </si>
  <si>
    <t>PTCL-00732</t>
  </si>
  <si>
    <t>RVX2-SUBR-90</t>
  </si>
  <si>
    <t>Dosing_Condition_Stabilization_Faults</t>
  </si>
  <si>
    <t>PTCL-00733</t>
  </si>
  <si>
    <t>RVX2-SUBR-659</t>
  </si>
  <si>
    <t>Injection_Faults</t>
  </si>
  <si>
    <t>PTCL-00734</t>
  </si>
  <si>
    <t>RVX2-SUBR-660</t>
  </si>
  <si>
    <t>Injection_Any_Stage_Faults</t>
  </si>
  <si>
    <t>PTCL-00735</t>
  </si>
  <si>
    <t>RVX2-SUBR-661</t>
  </si>
  <si>
    <t>Injection_Not_Dosing_or_Injection_Stage_Faults</t>
  </si>
  <si>
    <t>PTCL-00736</t>
  </si>
  <si>
    <t>RVX2-SUBR-662</t>
  </si>
  <si>
    <t xml:space="preserve">Timing_of_Sterilant_Flush </t>
  </si>
  <si>
    <t>PTCL-00740</t>
  </si>
  <si>
    <t>RVX2-SUBR-663</t>
  </si>
  <si>
    <t>Timing_of_Sterilant_Refresh</t>
  </si>
  <si>
    <t>PTCL-00741</t>
  </si>
  <si>
    <t>RVX2-SUBR-664</t>
  </si>
  <si>
    <t xml:space="preserve">Exiting_{Conditioning_Stabilization}_state </t>
  </si>
  <si>
    <t>PTCL-00754</t>
  </si>
  <si>
    <t>RVX2-SUBR-204</t>
  </si>
  <si>
    <t xml:space="preserve">Vacuum_Faults_Any </t>
  </si>
  <si>
    <t>PTCL-00756</t>
  </si>
  <si>
    <t>RVX2-SUBR-665</t>
  </si>
  <si>
    <t>Vacuum_Injection_Related</t>
  </si>
  <si>
    <t>PTCL-00757</t>
  </si>
  <si>
    <t>RVX2-SUBR-667</t>
  </si>
  <si>
    <t>Machine_Faults_Any</t>
  </si>
  <si>
    <t xml:space="preserve"> PTCL-00758</t>
  </si>
  <si>
    <t>RVX2-SUBR-670</t>
  </si>
  <si>
    <t>Control_of_the_Service_Access_Door</t>
  </si>
  <si>
    <t>PTCL-00759</t>
  </si>
  <si>
    <t>RVX2-SUBR-673</t>
  </si>
  <si>
    <t>User_Login_Timeout</t>
  </si>
  <si>
    <t>PTCL-00760</t>
  </si>
  <si>
    <t>RVX2-SUBR-674</t>
  </si>
  <si>
    <t>Manual_Stage_Advance</t>
  </si>
  <si>
    <t>PTCL-00761</t>
  </si>
  <si>
    <t>RVX2-SUBR-675</t>
  </si>
  <si>
    <t xml:space="preserve">Vacuum_Vent </t>
  </si>
  <si>
    <t xml:space="preserve">PTCL-00762 </t>
  </si>
  <si>
    <t>RVX2-SUBR-668</t>
  </si>
  <si>
    <t>Cycle_Abort_Process</t>
  </si>
  <si>
    <t>PTCL-00763</t>
  </si>
  <si>
    <t>TBD</t>
  </si>
  <si>
    <t>RVX2-SUBR-672</t>
  </si>
  <si>
    <t>Vaccum_Pulldown</t>
  </si>
  <si>
    <t>PTCL-00765</t>
  </si>
  <si>
    <t>RVX2-SUBR-666</t>
  </si>
  <si>
    <t xml:space="preserve">Vacuum_Stage_Not_Active_Faults </t>
  </si>
  <si>
    <t>PTCL-00766</t>
  </si>
  <si>
    <t>RVX2-SUBR-669</t>
  </si>
  <si>
    <t>Machine_Faults_Hold_Conditioning</t>
  </si>
  <si>
    <t>PTCL-00767</t>
  </si>
  <si>
    <t>RVX2-SUBR-671</t>
  </si>
  <si>
    <t>Conditioning_Stabilization_Periods</t>
  </si>
  <si>
    <t>PTCL-00790</t>
  </si>
  <si>
    <t>RVX2-SUBR-182</t>
  </si>
  <si>
    <t>Vent_Low Pressure_SetPoints</t>
  </si>
  <si>
    <t>PTCL-00791</t>
  </si>
  <si>
    <t>RVX2-SUBR-187</t>
  </si>
  <si>
    <t xml:space="preserve">Vent_High_Pressure_SetPoints </t>
  </si>
  <si>
    <t>PTCL-00792</t>
  </si>
  <si>
    <t>RVX2-SUBR-188</t>
  </si>
  <si>
    <t>Chamber_Pressure_Stability_on_Pressure_Rise</t>
  </si>
  <si>
    <t>PTCL-00793</t>
  </si>
  <si>
    <t>RVX2-SUBR-676</t>
  </si>
  <si>
    <t>Dashboard</t>
  </si>
  <si>
    <t>Summary Statistics</t>
  </si>
  <si>
    <t>TEST AND SRS TOTALS</t>
  </si>
  <si>
    <t>All</t>
  </si>
  <si>
    <t>PRIORITY_0</t>
  </si>
  <si>
    <t>Total Tests</t>
  </si>
  <si>
    <t>Total (unique) SRSs to Be Tested</t>
  </si>
  <si>
    <t>TEST DESIGN STATUS</t>
  </si>
  <si>
    <t>(For tests with more than 1 SRS, update the status for each row.)</t>
  </si>
  <si>
    <t>Requirement Already Covered-Not to work</t>
  </si>
  <si>
    <t>Dry Run in Progress</t>
  </si>
  <si>
    <t>Dry Run Completed</t>
  </si>
  <si>
    <t>TOTAL SRSs With Designs COMPLETE</t>
  </si>
  <si>
    <t>Percent SRSs With Designs COMPLETE</t>
  </si>
  <si>
    <t>TEST EXECUTION STATUS</t>
  </si>
  <si>
    <t>ALL</t>
  </si>
  <si>
    <t>FAIL</t>
  </si>
  <si>
    <t>IN_PROGRESS</t>
  </si>
  <si>
    <t>TOTAL</t>
  </si>
  <si>
    <t>PERCENT (FAIL + PASS + IN_PROGRESS) / Total Tests</t>
  </si>
  <si>
    <t>Data_Validation_and_Conditional_Fields</t>
  </si>
  <si>
    <t>Test_Design_Author and/or Reviewer</t>
  </si>
  <si>
    <t>Test Type</t>
  </si>
  <si>
    <t>Code Rev</t>
  </si>
  <si>
    <t>Test_Status</t>
  </si>
  <si>
    <t>Rev 0.0 Initial</t>
  </si>
  <si>
    <t>Adam Sloan</t>
  </si>
  <si>
    <t xml:space="preserve">Rev 2.0 </t>
  </si>
  <si>
    <t>Rev 3.0</t>
  </si>
  <si>
    <t>NOT_TESTED</t>
  </si>
  <si>
    <t>Inner Wall - On Hold</t>
  </si>
  <si>
    <t>5 = DV P5</t>
  </si>
  <si>
    <t>RC2 (Rev 6.0)</t>
  </si>
  <si>
    <t>Other</t>
  </si>
  <si>
    <t>RC3 (Rev 6.2)</t>
  </si>
  <si>
    <t>TBD1 (Rev x.y)</t>
  </si>
  <si>
    <t>Jeff Reed</t>
  </si>
  <si>
    <t>TBD2 (Rev x.y)</t>
  </si>
  <si>
    <t>TBD3 (Rev x.y)</t>
  </si>
  <si>
    <t>Neeraj Maurya</t>
  </si>
  <si>
    <t>TBD4 (Rev x.y)</t>
  </si>
  <si>
    <t>TBD5 (Rev x.y)</t>
  </si>
  <si>
    <t>TBD6 (Rev x.y)</t>
  </si>
  <si>
    <t>SW Test Team</t>
  </si>
  <si>
    <t>TBD7 (Rev x.y)</t>
  </si>
  <si>
    <t>TBD8 (Rev x.y)</t>
  </si>
  <si>
    <t>Other 2</t>
  </si>
  <si>
    <t>TBD9 (Rev x.y)</t>
  </si>
  <si>
    <t>TBD10 (Rev x.y)</t>
  </si>
  <si>
    <t>TBD11 (Rev x.y)</t>
  </si>
  <si>
    <t>TBD12 (Rev x.y)</t>
  </si>
  <si>
    <t> </t>
  </si>
  <si>
    <t>P0 TEST DESIGN STATUS</t>
  </si>
  <si>
    <t>P0 TEST EXECUTION STATUS</t>
  </si>
  <si>
    <t>ALL TEST DESIGN STATUS</t>
  </si>
  <si>
    <t>ALL TEST EXECUTION STATUS</t>
  </si>
  <si>
    <t>Date</t>
  </si>
  <si>
    <t>Designs in Progress</t>
  </si>
  <si>
    <t>Designs Complete</t>
  </si>
  <si>
    <t>% Designs Complete</t>
  </si>
  <si>
    <t>Effort Hours Remaining</t>
  </si>
  <si>
    <t>Effort Hours for 6 Devs</t>
  </si>
  <si>
    <t>Duration Weeks for 6 Devs</t>
  </si>
  <si>
    <t>IN PROGRESS</t>
  </si>
  <si>
    <t>% (F+P)/Total</t>
  </si>
  <si>
    <t>Designs Remaining</t>
  </si>
  <si>
    <t>Duration Weeks for 6.5 Devs</t>
  </si>
  <si>
    <t>Duration Months for 6.5 Devs</t>
  </si>
  <si>
    <t>Duration Monthd for 6.5 Devs</t>
  </si>
  <si>
    <t>Mapping for weekly copy. Copy to the current week of the table; SAVE AS VALUES</t>
  </si>
  <si>
    <t>Due to severe limitations of the on-line Excel charting, charts will be generated with desktop Excel in file Revox2_Test_Trend_Charts.xlsx</t>
  </si>
  <si>
    <t>The desktop chart input data will, however, be THIS sheet's contents.</t>
  </si>
  <si>
    <t>Average Test Dev Effort Hours per SRS:</t>
  </si>
  <si>
    <t>Number of Test Developers:</t>
  </si>
  <si>
    <t>Abjiheet, Satish, Santosh, Tripti, Eric, Darshan (half time), Neeraj (half time, may be leaving soon), Mangesh</t>
  </si>
  <si>
    <t>Hours worked per week (work efficiency):</t>
  </si>
  <si>
    <t>Burndown Hours Predicted Per Week (1170hours/7weeks)</t>
  </si>
  <si>
    <t>Required Dev Weeks</t>
  </si>
  <si>
    <t>Neeed to reduce to 16</t>
  </si>
  <si>
    <t>Total SRSs</t>
  </si>
  <si>
    <t>Target Completion</t>
  </si>
  <si>
    <t>Mapping to Master Test Plan</t>
  </si>
  <si>
    <t>DV-Injection Test Name</t>
  </si>
  <si>
    <t>Downstream SRSs</t>
  </si>
  <si>
    <t>Software Test Name</t>
  </si>
  <si>
    <t>Test Status</t>
  </si>
  <si>
    <t>Jira Issue Key #</t>
  </si>
  <si>
    <t>Fix Verified
(Y/N)</t>
  </si>
  <si>
    <t>PRs, ARCs, Other</t>
  </si>
  <si>
    <t>Configurable_Rate_of_Pressure_Change</t>
  </si>
  <si>
    <t>RVX2-PR-3 Configurable Rate of Pressure Change</t>
  </si>
  <si>
    <t>Chamber_Temperature_Range_and_Increment_Control</t>
  </si>
  <si>
    <t>RVX2-PR-6 Configurable Chamber Air Temperature</t>
  </si>
  <si>
    <t>Sterilant_Injection_Range_and_Increment_Control</t>
  </si>
  <si>
    <t xml:space="preserve">RVX2-PR-10 Configurable Injection Volume </t>
  </si>
  <si>
    <t>No_Chamber_Access_During_Cycles</t>
  </si>
  <si>
    <t>RVX2-PR-25 Chamber Sterilant Safety</t>
  </si>
  <si>
    <t>Operator_Prohibited_from_Editing_Cycle_Parameters</t>
  </si>
  <si>
    <t>RVX2-PR-28 {Operator} shall not be able to edit cycle parameter</t>
  </si>
  <si>
    <t>Probably need a WebApp test for this.</t>
  </si>
  <si>
    <t>Alerts_and_Faults</t>
  </si>
  <si>
    <t>RVX2-PR-62 Machine Cycle Failure Alert</t>
  </si>
  <si>
    <t>Monitored Chamber Pressure</t>
  </si>
  <si>
    <t>RVX2-PR-259 Monitored Chamber Pressure</t>
  </si>
  <si>
    <t>Machine_Cycle_Data</t>
  </si>
  <si>
    <t>RVX2-PR-95 Machine Cycle Data</t>
  </si>
  <si>
    <t>Upper_Temperature_Spec_Limit_of_55_C_Verification</t>
  </si>
  <si>
    <t xml:space="preserve">RVX2-PR-97 Internal Chamber Surface Temperature </t>
  </si>
  <si>
    <t>Holding_Time_Verification</t>
  </si>
  <si>
    <t>RVX2-PR-100 Configurable Holding Time</t>
  </si>
  <si>
    <t>Verify_Exposure_Stabilization_Time_Range_and_Increments</t>
  </si>
  <si>
    <t>RVX2-PR-106 Configurable Exposure Stabilization Period</t>
  </si>
  <si>
    <t>RVX2-SUBR-183</t>
  </si>
  <si>
    <t>Vent_SetPoint_Ranges_and_Increments</t>
  </si>
  <si>
    <t xml:space="preserve">RVX2-PR-107 Configurable Final Venting </t>
  </si>
  <si>
    <t>RVX2-SUBR-409</t>
  </si>
  <si>
    <t>Independent_Door_Temperatures</t>
  </si>
  <si>
    <t xml:space="preserve">RVX2-PR-108 Configurable Heating System </t>
  </si>
  <si>
    <t>Verify_Cycles_Selection_Range</t>
  </si>
  <si>
    <t>Only deferred recipe SRSs are downstream</t>
  </si>
  <si>
    <t>RVX2-PR-112 Cycles Available to Operator</t>
  </si>
  <si>
    <t>See test GUI_40_Cycle_Control</t>
  </si>
  <si>
    <t>Verify_that_Database_Records_Cannot_be_Altered_with_the_HMI_or_WebApp
Note:_User_Permissions_May_Apply._Example,_Cantel_Engineering_should_have_Read,_Write,_Insert,_Update,_and_Delete_access.</t>
  </si>
  <si>
    <t>RVX2-PR-113 Non-editable Records</t>
  </si>
  <si>
    <t>Verify_Empty_Chamber_Half_Cycle_Parameters</t>
  </si>
  <si>
    <t>RVX2-PR-134 Empty Chamber Half Cycle</t>
  </si>
  <si>
    <t>See test GUI_50_Empty_Chamber_Half_Cycle</t>
  </si>
  <si>
    <t>Verify_that_the_Empty_Chamber_Half_Cycle_Cannot_Be_Configured_with_the_HMI_or_the_WebApp</t>
  </si>
  <si>
    <t>RVX2-SUBR-247</t>
  </si>
  <si>
    <t>Empty_chamber_half_cycle_{Recipe}_protection</t>
  </si>
  <si>
    <t>RVX2-PR-139 Fixed Empty Chamber Cycle</t>
  </si>
  <si>
    <t>Verify_Vent_Block_Configurability</t>
  </si>
  <si>
    <t>RVX2-PR-140 Configurable Step Venting</t>
  </si>
  <si>
    <t>RVX2-PR-258 Monitored Chamber Pressure- With Configured Post Injection Pressure Rise</t>
  </si>
  <si>
    <t>Verify_that_the_Machine_Verifies_sensor_and_actuator_operation_once_per_cycle</t>
  </si>
  <si>
    <t xml:space="preserve">RVX2-PR-160 Sensor and Actuator Check </t>
  </si>
  <si>
    <t>Verify_Vent_Block_Confiiguration</t>
  </si>
  <si>
    <t>RVX2-PR-169</t>
  </si>
  <si>
    <t>Operator_Cycle_Changes</t>
  </si>
  <si>
    <t xml:space="preserve">RVX2-PR-170 Restricted Operator Access </t>
  </si>
  <si>
    <t>Notified Dan Rovogin of the no-downstream problem.</t>
  </si>
  <si>
    <t>Power_Failure_and_Doors</t>
  </si>
  <si>
    <t>RVX2-PR-171 Door Lock Safety, RVX2-PR-55 Power Loss Safe Mode</t>
  </si>
  <si>
    <t>Larry Formosa (DAM test support)</t>
  </si>
  <si>
    <t>Power_Failure_and_Controlled_Shutdown</t>
  </si>
  <si>
    <t>RVX2-PR-173 Power Failure Response, RVX2-PR-55 Power Loss Safe Mode</t>
  </si>
  <si>
    <t>RVX2-PR-217 Cooling Circuit Protection</t>
  </si>
  <si>
    <t>Battery_Backup_Energy_Depletion_Faults</t>
  </si>
  <si>
    <t>RVX2-PR-174 Power Loss Safety Mechanisms</t>
  </si>
  <si>
    <t>Data_Retention_of_1_Year_or_More</t>
  </si>
  <si>
    <t xml:space="preserve">RVX2-PR-175 Data Retention </t>
  </si>
  <si>
    <t>Pre-injection_Setpoint_Range_and_Increments</t>
  </si>
  <si>
    <t>RVX2-PR-179 Configurable Pre Injection Pressure</t>
  </si>
  <si>
    <t>Load_Temperature_Stabilization_Period_Range_and_Increments</t>
  </si>
  <si>
    <t>RVX2-PR-184 Configurable Load Temperature Stabilization Period</t>
  </si>
  <si>
    <t>Conditioning_StabilizationTime_Range_and_Increments</t>
  </si>
  <si>
    <t>RVX2-PR-185 Configurable Conditioning Stabilization Period</t>
  </si>
  <si>
    <t>Unique_User_Login</t>
  </si>
  <si>
    <t xml:space="preserve">RVX2-PR-188 Unique User Login </t>
  </si>
  <si>
    <t>User_Roles/Permissions</t>
  </si>
  <si>
    <t xml:space="preserve">RVX2-PR-189 User Permission Levels </t>
  </si>
  <si>
    <t>Machine_Non-Cycle_and_Ambient_Data_Data_Retention</t>
  </si>
  <si>
    <t>RVX2-PR-219 Machine Non-Cycle and Ambient Data</t>
  </si>
  <si>
    <t>RVX2-PR-234 Software Updates</t>
  </si>
  <si>
    <t>Remote Alarm</t>
  </si>
  <si>
    <t>RVX2-PR-213 Remote Alarm Output</t>
  </si>
  <si>
    <t xml:space="preserve">Facility Alarm Cycle Stop </t>
  </si>
  <si>
    <t>RVX2-PR-215 Facility Alarm Cycle Stop</t>
  </si>
  <si>
    <t>Cycle_Completion_GUI_Status_Distinctions</t>
  </si>
  <si>
    <t>RVX2-PR-252 Differentiable Cycle Pass Results</t>
  </si>
  <si>
    <t>Manual_Progression_through_a_Cycle</t>
  </si>
  <si>
    <t>RVX2-PR-251 Manual Control for Service</t>
  </si>
  <si>
    <t>Total UNIQUE SRS's:</t>
  </si>
  <si>
    <t>Total Unique P0 SRSs:</t>
  </si>
  <si>
    <t>Total P0 Tests:</t>
  </si>
  <si>
    <t>Test_Type</t>
  </si>
  <si>
    <t>Final Verification Test (YES/NO)</t>
  </si>
  <si>
    <t>Jira Issue Key</t>
  </si>
  <si>
    <t>Fix Verified
(YES/NO)</t>
  </si>
  <si>
    <t>0 - DV</t>
  </si>
  <si>
    <t xml:space="preserve">Pre-populating_outer_wall temperature_Setpoints_during_recipe_creation_based_on internal_chamber_temperature_Setpoint </t>
  </si>
  <si>
    <t>PTCL-00764</t>
  </si>
  <si>
    <t>RVX2-SUBR-147</t>
  </si>
  <si>
    <t>NO</t>
  </si>
  <si>
    <t xml:space="preserve">2021-01-21 John: This TBD has been sent to ME for analysis. No target date is available.
[20-Jan-2021]
CG Comment: 
1. The Design Status is marked as "Not Started - Query raised", as we are updating the test case design as per latest Jama requirement 28-Dec-2020 and the description contains "TBD" statement
2. This will be the part of web page recipe creation. Can not consider for automation.
</t>
  </si>
  <si>
    <t>Default_{Recipe}_status</t>
  </si>
  <si>
    <t>PTCL-00684</t>
  </si>
  <si>
    <t>RVX2-SUBR-406</t>
  </si>
  <si>
    <t>Number_of_{Recipes}_with_{Validated}_Status</t>
  </si>
  <si>
    <t>PTCL-00488</t>
  </si>
  <si>
    <t>RVX2-SUBR-407</t>
  </si>
  <si>
    <t>[03-Feb-2021]
CG Comment:
This is related to recipe creation and web page development</t>
  </si>
  <si>
    <t>Preventing_cycle_{Recipe}_with_setpoints_outside_the_allowable_range</t>
  </si>
  <si>
    <t>PTCL-00623</t>
  </si>
  <si>
    <t>RVX2-SUBR-631</t>
  </si>
  <si>
    <t>User_Permissions (relative to WebApp)</t>
  </si>
  <si>
    <t>PTCL-00410</t>
  </si>
  <si>
    <t xml:space="preserve"> TMET-00122</t>
  </si>
  <si>
    <t xml:space="preserve">[03-Feb-2021]
CG Comment:
The “Test Type” is marked as “Manual” as per previous requirement, we are analysing and design the requirement as per latest JAMA requirement received on 27-Jan-2021 (Code Drop - CantelRevox2_Rev3)
[20-Jan-2021]
CG Comment:
User permissions is the part of HMI development.
This requirement is not considered in PLC logic code. </t>
  </si>
  <si>
    <t>Recipe_WebApp_Default_Values</t>
  </si>
  <si>
    <t>PTCL-00289</t>
  </si>
  <si>
    <t>TMET-00091</t>
  </si>
  <si>
    <t>RVX2-SUBR-93</t>
  </si>
  <si>
    <t>[28-Jan-2021] CG Comment: 
The "Design State" and "Test_Status" is modified to "Design in Progress" and "IN_PROGRESS" as we are redesigning and re executing the script as per latest JAMA requirement received on 27-Jan-2021 (Code Drop - CantelRevox2_Rev3)
[14-Jan-2021]
We have redesigned and re-executed the script based on latest Jama 28-Dec document.
The requirement is marked as “Fail” because of below mentioned reason
“In script logic is based on Step_Heating.InternalChamberTempSP and its value is coming 0.0.
Santosh/Mangesh, I recommned to recheck if correct tag refered as per requirement, as there is another tag T1_SP”
11-Jan-2021: Requirments RVX2-SUBR-93, RVX2-SUBR-137 has been executed and marked as "Pass"
2021-01-06: -93,-147 Released: TEST READY</t>
  </si>
  <si>
    <t>RVX2-SUBR-137</t>
  </si>
  <si>
    <t xml:space="preserve">[28-Jan-2021] CG Comment: 
The "Design State" and "Test_Status" is modified to "Design in Progress" and "IN_PROGRESS" as we are redesigning and re executing the script as per latest JAMA requirement received on 27-Jan-2021 (Code Drop - CantelRevox2_Rev3)
</t>
  </si>
  <si>
    <t>Injection_Volume_SetPoints</t>
  </si>
  <si>
    <t>PTCL-00483</t>
  </si>
  <si>
    <t xml:space="preserve"> TMET-00148</t>
  </si>
  <si>
    <t>RVX2-SUBR-103</t>
  </si>
  <si>
    <t>Also_in_Sections_2_and_3.</t>
  </si>
  <si>
    <t>[28-Jan-2021] CG Comment:
Setting the setpoint and with 1 °C increment step is part of  web page designing.
[20-Jan-2021]
CG Comment:
SW allowing setting the setpoint and with incremental step is the part of HMI or web page design. In test automation we can check the range of Injection volume SetPoints (IVS) as real numbers greater than or equal to 5.0 ml and smaller than or equal to 15.0 ml.</t>
  </si>
  <si>
    <t>Exposure_Stabilization_Periods</t>
  </si>
  <si>
    <t>PTCL-00439</t>
  </si>
  <si>
    <t xml:space="preserve"> TMET-00131</t>
  </si>
  <si>
    <t>REV-290</t>
  </si>
  <si>
    <t>RVX2-PR-106</t>
  </si>
  <si>
    <t>[28-Jan-2021] CG Comment:
Setting/allowing the setpoint and with 1 s increment step is part of  web page designing.
[20-Jan-2021]
CG Comment:
SW allowing setting the setpoint and with incremental step is the part of HMI or web page design. In test automation we can check the range of Exposure Stabilization Periods (ESP) as integer numbers greater than or equal to 60 s and smaller than or equal to 1800 s.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t>
  </si>
  <si>
    <t>Load_Temperature_Stabilization_Period</t>
  </si>
  <si>
    <t>PTCL-00485</t>
  </si>
  <si>
    <t xml:space="preserve"> TMET-00149</t>
  </si>
  <si>
    <t>RVX2-SUBR-181</t>
  </si>
  <si>
    <t>REV-291</t>
  </si>
  <si>
    <t>RVX2-PR-184</t>
  </si>
  <si>
    <t xml:space="preserve">[28-Jan-2021] CG Comment:
Setting/allowing the setpoint and with 1 s increment step is part of  web page designing.
[20-Jan-2021]
CG Comment:
SW allowing setting the setpoint and with incremental step is the part of HMI or web page design. In test automation we can check the range of Load Temperature Stabilization Period (LTSP) as an integer number greater than or equal to 60 s and smaller than or equal to 3600 s.
LTSP tag is not generated in the logic code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
</t>
  </si>
  <si>
    <t>PTCL-00430</t>
  </si>
  <si>
    <t xml:space="preserve"> TMET-00127</t>
  </si>
  <si>
    <t>REV-292</t>
  </si>
  <si>
    <t>{Holding_Time}_Periods</t>
  </si>
  <si>
    <t>PTCL-00411</t>
  </si>
  <si>
    <t xml:space="preserve"> TMET-00123</t>
  </si>
  <si>
    <t>RVX2-SUBR-184</t>
  </si>
  <si>
    <t>REV-293</t>
  </si>
  <si>
    <t>RVX2-100</t>
  </si>
  <si>
    <t>[28-Jan-2021] CG Comment:
Setting/allowing the setpoint and with 1 s increment step is part of  web page designing.
[20-Jan-2021]
CG Comment:
SW allowing setting the setpoint and with incremental step is the part of HMI or web page design. In test automation we can check the range of {Holding Time} Periods (HTP) as integer numbers greater than or equal to 60 s and smaller than or equal to 36000 s.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t>
  </si>
  <si>
    <t>Vent_High_Pressure_SetPoints</t>
  </si>
  <si>
    <t>PTCL-00508</t>
  </si>
  <si>
    <t xml:space="preserve"> TMET-00160</t>
  </si>
  <si>
    <t>REV-283</t>
  </si>
  <si>
    <t>[28-Jan-2021] CG Comment:
Based on the requirement description/Implementation following are the comments.
This requirement is related with Web app and related checks. So  considered for Manual.
Query to be raised fro point no.1: 
1. The parameter range on web-app differs from that in requirement 
Range Lo limit: 0.1  torr and Hi limit : 550 torr
Implementation doesn't match the description in the requirement for the ranges mentioned. The Cycle definition should match accordingly. Needs discussion on requirement.
On GUI :Description of the parameter in the requirement doesn't match exactly.
2. This requirement involves  web-related entry /parameter checks , corresponding  values in the PLC can be checked through automation.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t>
  </si>
  <si>
    <t>Number_of_Vent_Cycles</t>
  </si>
  <si>
    <t>PTCL-00490</t>
  </si>
  <si>
    <t xml:space="preserve"> TMET-00152</t>
  </si>
  <si>
    <t>RVX2-SUBR-191</t>
  </si>
  <si>
    <t>This might be / should be testable in the machine, PLC, too.
[28-Jan-2021] CG Comment:
Based on the requirement description/Implementation following are the comments.
This requirement is related with Web app and related checks. So  considered for Manual. 
Query to be raised for point no.1
1. The parameter as described in the requirement is not available on web app.
is NVC  related to iteration count? Need to be discussed about requirement implementation.
2. This requirement involves  web-related entry /parameter checks , corresponding  values in the PLC can be checked through automation if required.</t>
  </si>
  <si>
    <t>Vent_Low_Pressure_SetPoints</t>
  </si>
  <si>
    <t>PTCL-00509</t>
  </si>
  <si>
    <t xml:space="preserve"> TMET-00161</t>
  </si>
  <si>
    <t>REV-282</t>
  </si>
  <si>
    <t>[10-Feb-2021]
CG Comment:
Test Case Created as per Jama requirement received on 09-Feb-2021
[28-Jan-2021] CG Comment:
Based on the requirement description/Implementation following are the comments.
This requirement is related with Web app and related checks. So  considered for Manual. 
Query to be raised as per point no.1
1. The parameter as described in the requirement for setting is available on web app. but the implementation for blocks or limits specified are  not as per requirement. To be discussed with client on implementation of blocks.
on web Limits are  LO:0.1 torr , HI:550.0 torr
2. This requirement involves  web-related entry /parameter checks , corresponding  values in the PLC can be checked through automation if required.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t>
  </si>
  <si>
    <t>Outer_Wall_temperature_Setpoint_for_each_heating_zone</t>
  </si>
  <si>
    <t>PTCL-00491</t>
  </si>
  <si>
    <t xml:space="preserve"> TMET-00153</t>
  </si>
  <si>
    <t>RVX2-SUBR-61</t>
  </si>
  <si>
    <t>REV-115</t>
  </si>
  <si>
    <t xml:space="preserve">[17-Feb-2021]
CG Comment:
Test Case Created as per Jama requirement received on 09-Feb-2021
[10-Feb-2021]
CG Comment:
Test Case Created as per Jama requirement received on 09-Feb-2021
[14-Jan-2021]
CG Comment: 
The "Test Status" and "Jira Issue Key" is marked against previous test cases, So we have changed Design Status to "Design in Progress", as we are updating the test case design as per latest Jama requirement 28-Dec-2020
Also the "Test Status" is changed to "IN_PROGRESS" as we need to re-execute the test cases
For now we are not changing Jira Issue Key from tracking purpose
</t>
  </si>
  <si>
    <t>PTCL-00436</t>
  </si>
  <si>
    <t xml:space="preserve"> TMET-00129</t>
  </si>
  <si>
    <t>See the design in EmptyChamberHalfCycleProtectionTestDesign(PTCL-00436).docx</t>
  </si>
  <si>
    <t>Name</t>
  </si>
  <si>
    <t xml:space="preserve">E-Mail </t>
  </si>
  <si>
    <t>Subject Matter</t>
  </si>
  <si>
    <t>Notes2</t>
  </si>
  <si>
    <t>Anoopam Nath</t>
  </si>
  <si>
    <t>Lead, Heating</t>
  </si>
  <si>
    <t>Brandon VanArman</t>
  </si>
  <si>
    <t>Brandon.VanArman@cantel.com</t>
  </si>
  <si>
    <t>General test questions</t>
  </si>
  <si>
    <t>Brett Riske</t>
  </si>
  <si>
    <t xml:space="preserve">Lead, Vacuum and Exhaust </t>
  </si>
  <si>
    <t>DRogovin@medivators.com</t>
  </si>
  <si>
    <t>Software</t>
  </si>
  <si>
    <t>EHarvey@medivators.com</t>
  </si>
  <si>
    <t>Technician, Revox2.0 setup, components, PLC, and Revox2 functionality</t>
  </si>
  <si>
    <t>Judson Herrig</t>
  </si>
  <si>
    <t>JHerrig@medivators.com</t>
  </si>
  <si>
    <t>Engineer, Principal R&amp;D. System Lead</t>
  </si>
  <si>
    <t>Kyle Rodrigues</t>
  </si>
  <si>
    <t>KRodrigues@medivators.com</t>
  </si>
  <si>
    <t>Larry Formosa</t>
  </si>
  <si>
    <t>Lead, Injection</t>
  </si>
  <si>
    <t>Lawrence Formosa</t>
  </si>
  <si>
    <t>LFormosa@medivators.com</t>
  </si>
  <si>
    <t>Engineer, Mechanical</t>
  </si>
  <si>
    <t>Man Nguyen</t>
  </si>
  <si>
    <t>Man.Nguyen@cantel.com</t>
  </si>
  <si>
    <t>Engineer, Principal Software. Software architecture</t>
  </si>
  <si>
    <t>Maruti Sinha</t>
  </si>
  <si>
    <t>MSinha@medivators.com</t>
  </si>
  <si>
    <t>Engineer, Principal R&amp;D</t>
  </si>
  <si>
    <t>Melissa Grose</t>
  </si>
  <si>
    <t>MGrose@medivators.com</t>
  </si>
  <si>
    <t>Engineer, Sr Mechanical. Mechanical test lead.</t>
  </si>
  <si>
    <t>Navjot Sandhu</t>
  </si>
  <si>
    <t>NSandhu@medivators.com</t>
  </si>
  <si>
    <t>Engineer, Principal Design QA</t>
  </si>
  <si>
    <t>Radek Lopusnik</t>
  </si>
  <si>
    <t>Radek.Lopusnik@cantel.com</t>
  </si>
  <si>
    <t>Software and general Revox2.0 operations. Control System Lead/SW</t>
  </si>
  <si>
    <t>Sameer Pai</t>
  </si>
  <si>
    <t>Mechanical Lead (overall)</t>
  </si>
  <si>
    <t>Victor Kotov</t>
  </si>
  <si>
    <t>Victor.Kotov@cantel.com</t>
  </si>
  <si>
    <t>Sr Eng, Mechanical</t>
  </si>
  <si>
    <t>Yuxin Feng</t>
  </si>
  <si>
    <t>YFeng@medivators.com</t>
  </si>
  <si>
    <t>Electrical Lead Engineer, Sr Electrical. Electrical functionality test (i.e. signal level).</t>
  </si>
  <si>
    <t>OtherCantel Contacts</t>
  </si>
  <si>
    <t>Gretchen Lindsley</t>
  </si>
  <si>
    <t>GLindsley@medivators.com</t>
  </si>
  <si>
    <t>Document Control</t>
  </si>
  <si>
    <t>Yasir Muhammad</t>
  </si>
  <si>
    <t>YMuhammad@medivators.com</t>
  </si>
  <si>
    <t>Design QA Manager</t>
  </si>
  <si>
    <t>Joe McDonald</t>
  </si>
  <si>
    <t>Revox VP</t>
  </si>
  <si>
    <t>Chris Perrey</t>
  </si>
  <si>
    <t>Director of Engineering</t>
  </si>
  <si>
    <t>Babu Pothini</t>
  </si>
  <si>
    <t>Program Manager</t>
  </si>
  <si>
    <t>Cybertrol Contacts</t>
  </si>
  <si>
    <t>Matt Norton</t>
  </si>
  <si>
    <t>Project Manager/PLC Technical Lead</t>
  </si>
  <si>
    <t>Luke Weber</t>
  </si>
  <si>
    <t>Web Interface/Database Technical Lead</t>
  </si>
  <si>
    <t>Robert Bernaciak</t>
  </si>
  <si>
    <t>Hardware Design Engineer</t>
  </si>
  <si>
    <t>Travis Hunt</t>
  </si>
  <si>
    <t>Medical Device Technical Lead</t>
  </si>
  <si>
    <t>Jason Skinner</t>
  </si>
  <si>
    <t>Business Development</t>
  </si>
  <si>
    <t>Beckhoff</t>
  </si>
  <si>
    <t>Dennis Sowada</t>
  </si>
  <si>
    <t>D.Sowada@beckhoff.com</t>
  </si>
  <si>
    <t>Werner Electric Contacts (A-B solutions, equipment, software)</t>
  </si>
  <si>
    <t>Wyatt Johnson</t>
  </si>
  <si>
    <t>wjohnson@wernerelec.com</t>
  </si>
  <si>
    <t>Account manager</t>
  </si>
  <si>
    <t>Darin Dills</t>
  </si>
  <si>
    <t>DDills@wernerelec.com</t>
  </si>
  <si>
    <t>Leo Majewski</t>
  </si>
  <si>
    <t>LMajewski@WernerElec.com</t>
  </si>
  <si>
    <t>Wonderware/Aveva</t>
  </si>
  <si>
    <t>Geoff Sdano</t>
  </si>
  <si>
    <t>geoff.sdano@wonderwaremidwest.com&gt;</t>
  </si>
  <si>
    <t>Wonderwear HMI Sales/Licensing</t>
  </si>
  <si>
    <t>OEM Practice Lead
175 N Patrick Blvd, Suite 110
Brookfield, WI 53045
Direct: 920.296.0844 
Office: 262.432.1170 
Tech Support: 866.826.9725 www.wonderwaremidwest.com
chris.roesing@wonderwaremidwest.com</t>
  </si>
  <si>
    <t>Scripting Video - http://www.indusoft.com/Marketing/Article/ArtMID/684/ArticleID/697/Scripting-in-
InduSoft-Web-Studio
Custom Widget Video - https://www.youtube.com/watch?v=N1I2M2zNvUk
eLearning - https://industrialtraining.aveva.com/global/portal/catalog.cfm?calendarId=183&amp;solution=monitoring%20and%20control#courses_info</t>
  </si>
  <si>
    <t>Kepware</t>
  </si>
  <si>
    <t>Kelsey Pietkiewicz</t>
  </si>
  <si>
    <t>kpietkiewicz@ptc.com</t>
  </si>
  <si>
    <t>207.387.2371</t>
  </si>
  <si>
    <t>Territory Account Manager, Kepware Sales</t>
  </si>
  <si>
    <t>Jonathan Sirois</t>
  </si>
  <si>
    <t>jsirois@ptc.com
sales.ae@kepware.com</t>
  </si>
  <si>
    <t>E-mail chain title "Kepware Industrial Connectivity Help"</t>
  </si>
  <si>
    <t>207.387.2279</t>
  </si>
  <si>
    <t>Sales Representative, Kepware Products</t>
  </si>
  <si>
    <t xml:space="preserve">VTI Instruments Div of AMETEK / Dytec Midwest </t>
  </si>
  <si>
    <t xml:space="preserve">Joe Kresse </t>
  </si>
  <si>
    <t>jkresse@dytecmw.com</t>
  </si>
  <si>
    <t>Configurable RTD simulator</t>
  </si>
  <si>
    <t>See e-mail chain "[EXTERNAL] FW: VTI Instruments Div of AMETEK"</t>
  </si>
  <si>
    <t>(612) 799-7450</t>
  </si>
  <si>
    <t>Software Test Team Contacts</t>
  </si>
  <si>
    <t>E-mail</t>
  </si>
  <si>
    <t>Education</t>
  </si>
  <si>
    <t>Skill Sets</t>
  </si>
  <si>
    <t>Experience w/ Cantel</t>
  </si>
  <si>
    <t>Work completed for Cantel</t>
  </si>
  <si>
    <t>Pre-Cantel Experience</t>
  </si>
  <si>
    <t>Total Experience</t>
  </si>
  <si>
    <t>abhijeet.a.sinha@capgemini.com</t>
  </si>
  <si>
    <t>Bachelor of Technology in Electronics and Communication</t>
  </si>
  <si>
    <t>Verification and validation of medical devices
Performance testing, Security testing, automation testing using Concord and scripting using python</t>
  </si>
  <si>
    <t>8 months</t>
  </si>
  <si>
    <t>SOUP/ COTS  template finalization and validation activity for RapidAER, ISA and Advantage</t>
  </si>
  <si>
    <t>Part of verification and validation of medical devices like MRI, CT, Generator Simulator 2.0</t>
  </si>
  <si>
    <t>12 years</t>
  </si>
  <si>
    <t>john.long@cantel.com</t>
  </si>
  <si>
    <t>MASTER OF SCIENCE, MANAGEMENT OF TECHNOLOGY. University of Minnesota
BACHELOR OF COMPUTER ENGINEERING. University of Minnesota -- Duluth
BACHELOR OF ARTS. St. Olaf College.</t>
  </si>
  <si>
    <t>Data Analysis and Statistics
SASJMP, SAS, Tableau
C/C++, Python, SQL
Pressure Transmitters/Software
Hard drives (HDD, SDD)
Oracle Database Design
Test Engineering and Failure Analysis
SAS, CANopen, and Modbus Protocols</t>
  </si>
  <si>
    <t>1 month</t>
  </si>
  <si>
    <t>Revox2.0</t>
  </si>
  <si>
    <t>Emerson (2 years)
Seagate Technology (18 years)</t>
  </si>
  <si>
    <t>20 years</t>
  </si>
  <si>
    <t>santosh.shinde@capgemini.com</t>
  </si>
  <si>
    <t>Darshan Arayakandy
Capgemini lead</t>
  </si>
  <si>
    <t>darshan.arayakandy@capgemini.com</t>
  </si>
  <si>
    <t>Bachelor of Engineering in Computer Science &amp; Engineering</t>
  </si>
  <si>
    <t>Part of development team for human blood related projects like detection of blood clots i.e. thrombosis, immunoassay systems and blood aphaeresis systems.</t>
  </si>
  <si>
    <t>5 months</t>
  </si>
  <si>
    <t>Development, Verification and validation
C, C++, STL, C#,  OOAD, WIN32 &amp; MFC, DLLs, Data Structure, IPC, Multi- Threading, File Handling,  Win32, Architecture and Design Pattern,  MFC,  GUIX Library, VectorCAST automated testing framework and Python
Part of development team for a leading manufacturer of infusion pumps.</t>
  </si>
  <si>
    <t>13 Years</t>
  </si>
  <si>
    <t xml:space="preserve"> </t>
  </si>
  <si>
    <t>Description</t>
  </si>
  <si>
    <t>Module Type</t>
  </si>
  <si>
    <t>Part Number</t>
  </si>
  <si>
    <t>Quote #</t>
  </si>
  <si>
    <t>Units</t>
  </si>
  <si>
    <t>Cost</t>
  </si>
  <si>
    <t>GL and Cost Center</t>
  </si>
  <si>
    <t>Links</t>
  </si>
  <si>
    <t>Contact</t>
  </si>
  <si>
    <t>Revox2 Test Machines (DeDe and a new DVT-level machine)</t>
  </si>
  <si>
    <t>Sub-total</t>
  </si>
  <si>
    <t>Direct Test Station-PLC Test -- Automation</t>
  </si>
  <si>
    <t>Test Station 1. (A custom PC to be ordered through IT) live machine test station</t>
  </si>
  <si>
    <t>LLVM529</t>
  </si>
  <si>
    <t>G/L 660011; Cost Center 102042001</t>
  </si>
  <si>
    <t xml:space="preserve">Lenovo ThinkStation P520 tower
Username is RevoxAdmin
Password is Cantel1RVX
ipv4: 10.96.49.169
Link local ipv6: </t>
  </si>
  <si>
    <t>https://www.cdw.com/product/Lenovo-ThinkStation-P520-tower-Xeon-W-2123-3.6-GHz-16-GB-512-GB-U/5759125?</t>
  </si>
  <si>
    <t>IT ticket # INC1588776-VRT. Matt Saldana</t>
  </si>
  <si>
    <t>Test Station 2. (A custom PC to be ordered through IT) offline/dev test station</t>
  </si>
  <si>
    <t>LRXP748</t>
  </si>
  <si>
    <t>Lab PLC-Controller Setup</t>
  </si>
  <si>
    <t>A-B 5069-L320ERMS2 Compact GuardLogix5380 Safety Controller; SIL2/PLd; 2.0MB Standard AND 1.0MB Safety Memory; 40 nodes; 16 I/Os; 8 axis</t>
  </si>
  <si>
    <t>A-B 5069-L320ERMS2</t>
  </si>
  <si>
    <t>S010307439</t>
  </si>
  <si>
    <t>Radek is handling the purchase</t>
  </si>
  <si>
    <t>Reusable for a simulator or in a Revox2 system</t>
  </si>
  <si>
    <t>https://www.wernermn.com/</t>
  </si>
  <si>
    <t>Werner Electric, Wyatt Johnson
wjohnson@wernerelec.com
651-458-3701</t>
  </si>
  <si>
    <t>DIN RAIL PWR SUPPLY 120W 24V 5A
24V power supply (5A/10A) (SELV/PELV required)</t>
  </si>
  <si>
    <t xml:space="preserve">1736-1105-ND </t>
  </si>
  <si>
    <t>https://www.digikey.com/product-detail/en/puls-lp/CS5-243/1736-1105-ND/6580571</t>
  </si>
  <si>
    <t>Digikey</t>
  </si>
  <si>
    <t>DIN RAIL PWR SUPPLY 240W 24V 10A. 
24V power supply (5A/10A) (SELV/PELV required)</t>
  </si>
  <si>
    <t>1736-1011-ND</t>
  </si>
  <si>
    <t>https://www.digikey.com/product-detail/en/puls-lp/CS10-241/1736-1011-ND/6591513</t>
  </si>
  <si>
    <t>RTB terminal
A-B 5069-RTB64-SCREW 5069 COMPACT, I/O POWER TERM RTB KIT, FOR 4 &amp; 6 PIN SCREW TYPE</t>
  </si>
  <si>
    <t>5069-RTB64-SCREW</t>
  </si>
  <si>
    <t>Rockwell (Werner Electric, Wyatt Johnson)</t>
  </si>
  <si>
    <t>RTB terminal
A-B 5069-RTB6-SCREW 5069 COMPACT, I/O 6 PIN SCREW TYPE RTB</t>
  </si>
  <si>
    <t>5069-RTB6-SCREW</t>
  </si>
  <si>
    <t>End Cap
A-B 5069-ECR COMPACTLOGIX 5380 END CAP; 5069 HIGH PERFORMANCE I/O</t>
  </si>
  <si>
    <t>ECR COMPACTLOGIX 5380 END CAP</t>
  </si>
  <si>
    <t>CIR BRKR THRMMAG 5A 277VAC 60VDC
MCB for input and output side. 5 amp.</t>
  </si>
  <si>
    <t xml:space="preserve"> 277-17341-ND  </t>
  </si>
  <si>
    <t>https://www.digikey.com/product-detail/en/phoenix-contact/2907630/277-11869-ND/6109727</t>
  </si>
  <si>
    <t>CIR BRKR 6A 277VAC 60VDC
MCB for input and output side. 6 amp.</t>
  </si>
  <si>
    <t xml:space="preserve"> 277-16845-ND</t>
  </si>
  <si>
    <t>CIR BRKR 10A 277VAC 60VDC
MCB for input and output side. 10 amp.</t>
  </si>
  <si>
    <t xml:space="preserve"> 277-16840-ND </t>
  </si>
  <si>
    <t>https://www.digikey.com/product-detail/en/phoenix-contact/2907566/277-11882-ND/6109740</t>
  </si>
  <si>
    <t>Power cord 120v mains</t>
  </si>
  <si>
    <t xml:space="preserve"> 	AE10676-ND</t>
  </si>
  <si>
    <t>Din rail stops</t>
  </si>
  <si>
    <t>1920-1243-ND</t>
  </si>
  <si>
    <t>DIN RAIL 3 FT</t>
  </si>
  <si>
    <t>281-1534-ND</t>
  </si>
  <si>
    <t>Should have some in shop or standard supply ordered from digikey will work.</t>
  </si>
  <si>
    <t>Labjack Remote Control Capability BOM. Purpose:</t>
  </si>
  <si>
    <t>1. Control each power bus on the lab PLC setup for remote power cycle capability.</t>
  </si>
  <si>
    <t>2. Control a Revox 2.0 (main power control) for remote power cycle capability.</t>
  </si>
  <si>
    <t>3. Allow expansion: Other relays and other I/O points can be added add to it to control other parts.</t>
  </si>
  <si>
    <t>Power relay</t>
  </si>
  <si>
    <t>Phoenix 2967620</t>
  </si>
  <si>
    <t>One for each power bus (Mod and SA)</t>
  </si>
  <si>
    <t>Digi-Key</t>
  </si>
  <si>
    <t>Dinrail mount for labjack module</t>
  </si>
  <si>
    <t>no PN</t>
  </si>
  <si>
    <t>2 req per labjack</t>
  </si>
  <si>
    <t>Labjack</t>
  </si>
  <si>
    <t>Power Switching Board  (relay) (Labjack Add-on)</t>
  </si>
  <si>
    <t>PS12DC</t>
  </si>
  <si>
    <t>Labjack Relay</t>
  </si>
  <si>
    <t>Labjack (USB data aqu)</t>
  </si>
  <si>
    <t>U6</t>
  </si>
  <si>
    <t>Labjack U6</t>
  </si>
  <si>
    <t>3P CONT S 24V DC 2NO2NC</t>
  </si>
  <si>
    <t>1864-1548-ND (CC40SD24)</t>
  </si>
  <si>
    <t>BOX STEEL GRAY 10"L X 8"W</t>
  </si>
  <si>
    <t>377-1505-ND (SN-3704)</t>
  </si>
  <si>
    <t>SENSOR/ACTUATOR CBL 4POS PVC 3M</t>
  </si>
  <si>
    <t>277-15578-ND (1424976)</t>
  </si>
  <si>
    <t>DIN RAIL 35MMX7.5MM SLOTTED 2M</t>
  </si>
  <si>
    <t>277-2293-ND (801733)</t>
  </si>
  <si>
    <t>CBL FMALE TO WIRE LEAD 4P 1.64'</t>
  </si>
  <si>
    <t>277-2681-ND (1693788)</t>
  </si>
  <si>
    <t>3.10</t>
  </si>
  <si>
    <t>CBL MALE TO WIRE LEAD 4POS 1.64'</t>
  </si>
  <si>
    <t>277-2690-ND  (1693762)</t>
  </si>
  <si>
    <t>ADAPTER USB A RCPT TO USB A RCPT</t>
  </si>
  <si>
    <t>626-1355-ND  (17-200161)</t>
  </si>
  <si>
    <t>RELAY GEN PURPOSE SPDT 10A 24V</t>
  </si>
  <si>
    <t>277-2379-ND  (2967620)</t>
  </si>
  <si>
    <t>CONN TERM BLK END STOP</t>
  </si>
  <si>
    <t>1920-1243-ND  (CA702)</t>
  </si>
  <si>
    <t>CORD 16AWG NEMA 5-15P TO CBL 12'</t>
  </si>
  <si>
    <t>42-1012-ND  (01614.70.01)</t>
  </si>
  <si>
    <t>CABLE GLAND 8-10.5MM M16 BRASS</t>
  </si>
  <si>
    <t>288-1427-ND  (1100.17.105)</t>
  </si>
  <si>
    <t>LOCKNUT NICKEL PLATED BRASS M16</t>
  </si>
  <si>
    <t>288-1464-ND  (8000.17)</t>
  </si>
  <si>
    <t>USB, A-B, 28/28, WHITE, 0.16M</t>
  </si>
  <si>
    <t>A142582-ND  (1487586-3)</t>
  </si>
  <si>
    <t>CABLE USB 2.0 TYPE A M-M 10'</t>
  </si>
  <si>
    <t>380-1423-ND  (SC-2AAE010F)</t>
  </si>
  <si>
    <t>WIRE DUCT SOLID 2PC RIVET 6.56'</t>
  </si>
  <si>
    <t>277-5400-ND  (3240191)</t>
  </si>
  <si>
    <t>3.20</t>
  </si>
  <si>
    <t>DIN RAIL PWR SUPPLY 240W 24V 10A</t>
  </si>
  <si>
    <t>1736-1011-ND  (CS10.241)</t>
  </si>
  <si>
    <t>CIR BRKR 10A 277VAC 60VDC</t>
  </si>
  <si>
    <t>277-16840-ND  (2907487)</t>
  </si>
  <si>
    <t>Polycarbonate Washdown Enclosure with Gray Lift-Off Cover and Screw Closure, 22" x 15" x 7"</t>
  </si>
  <si>
    <t>69945K182</t>
  </si>
  <si>
    <t>mc master carr</t>
  </si>
  <si>
    <t>20-3/8" x 13-1/4" Panel for Polycarbonate Washdown Enclosure</t>
  </si>
  <si>
    <t>69945K98</t>
  </si>
  <si>
    <t>Spiral Sleeving Polyethylene Plastic, 1/16" ID, Clear</t>
  </si>
  <si>
    <t>7432K36</t>
  </si>
  <si>
    <t>10 ft</t>
  </si>
  <si>
    <t>SEOOW Cable - Black Outer Insulation, 6 Gauge, 4 Wires</t>
  </si>
  <si>
    <t>7080K137</t>
  </si>
  <si>
    <t>Cord Grip - Aluminum, for 0.88"-0.97" Cord OD, 1 Knockout Size</t>
  </si>
  <si>
    <t>7529K502</t>
  </si>
  <si>
    <t>Four-Slot Socket, Grounded, NEMA L16-20 480v female plug</t>
  </si>
  <si>
    <t>9081T42</t>
  </si>
  <si>
    <t>Grounded Four-Blade 90 Degree Elbow Plug, NEMA L16-20</t>
  </si>
  <si>
    <t>2351K26</t>
  </si>
  <si>
    <t>Locknut and O-Ring for 1 Knockout Size Cord Grip</t>
  </si>
  <si>
    <t>7466K39</t>
  </si>
  <si>
    <t>Kepware Allen-Bradley Suite &amp; driver</t>
  </si>
  <si>
    <t>KWSABSTE0-SUB</t>
  </si>
  <si>
    <t>Q-644350</t>
  </si>
  <si>
    <t>The Allen-Bradley Suite for KEPServerEX is a collection of Allen-Bradley drivers that have been bundled.</t>
  </si>
  <si>
    <t>https://www.kepware.com/en-us/products/kepserverex/suites/allen-bradley-suite/</t>
  </si>
  <si>
    <t>Jonathan Sirois
jsirois@ptc.com
207.387.2379</t>
  </si>
  <si>
    <t>Rockwell (AB) Studio 5000 Lite</t>
  </si>
  <si>
    <t>Submitted by Radek. Tech support included. 3 subscriptions @910 each.</t>
  </si>
  <si>
    <t>Radek</t>
  </si>
  <si>
    <t>Ethernet drop to Revox2 Lab</t>
  </si>
  <si>
    <t>Needed for networking (Pune involvement). Installed.</t>
  </si>
  <si>
    <t>Lab bench (WSI Laboratory Work Bench PB3696-WB - 96"W x 36"D Adj. Plastic Laminate - Blue)</t>
  </si>
  <si>
    <t>T97B926673</t>
  </si>
  <si>
    <t>https://www.globalindustrial.com/p/work-benches/laboratory/adjustable-height/adjustable-work-bench-pb3696-wb-laboratory-36d-x-96w-x-75h-white-laminate-blue-epoxy</t>
  </si>
  <si>
    <t xml:space="preserve">John / Michelle Martin / Babu Pothini </t>
  </si>
  <si>
    <t>Bench Anti-Static (ESD) Table Mat (and Grounding Cable)</t>
  </si>
  <si>
    <t>S-12742</t>
  </si>
  <si>
    <t>Instrument/PC Cart (Little Giant Mobile Instrument Cart, Tubular Frame 24x36 Poly Locking Whls)</t>
  </si>
  <si>
    <t>WGB288554</t>
  </si>
  <si>
    <t>Transport the Test PC to Revox2 systems for test.</t>
  </si>
  <si>
    <t>https://www.globalindustrial.com/p/office/audio-visual/carts-instrument/mobile-instrument-cart-tubular-frame-22-x-36-polyurethane-locking-wheels</t>
  </si>
  <si>
    <t>Cart Anti-Static (ESD) Table Mat (and Grounding Cable)</t>
  </si>
  <si>
    <t>S-12743</t>
  </si>
  <si>
    <t>https://www.uline.com/Product/Detail/S-12743/Grounders-Static-Control-Equipment/Anti-Static-Table-Mat-Vinyl-2-x-3</t>
  </si>
  <si>
    <t xml:space="preserve">Cart ESD Grounding Kit </t>
  </si>
  <si>
    <t>H-4276</t>
  </si>
  <si>
    <t>https://www.uline.com/BL_450/Wire-Shelving-ESD-Grounding-Kit</t>
  </si>
  <si>
    <t>ESD Wrist Straps</t>
  </si>
  <si>
    <t>H-935</t>
  </si>
  <si>
    <t>https://www.uline.com/BL_7401/Personal-Grounder-Wrist-Straps</t>
  </si>
  <si>
    <t>Lab Power</t>
  </si>
  <si>
    <t>Installed</t>
  </si>
  <si>
    <t>Ethernet Cables (1 for the PLC connection, 1 to connect to the Cantel network)</t>
  </si>
  <si>
    <t>= ~$50. Vendor TBD</t>
  </si>
  <si>
    <t>John / IT</t>
  </si>
  <si>
    <t>Monitor, Keyboard, Mouse</t>
  </si>
  <si>
    <t>Provided by IT with the PC</t>
  </si>
  <si>
    <t xml:space="preserve">USB flash drive </t>
  </si>
  <si>
    <t>Sandisk 32GB</t>
  </si>
  <si>
    <t>for USB boot test and extra for future use.</t>
  </si>
  <si>
    <t>Total</t>
  </si>
  <si>
    <t>Evaluated but not ordered:</t>
  </si>
  <si>
    <t>2. SIMULATOR Test Approach: A-B / Beckhoff Direct Connection Hardware Simulator (bench setup) -- Automation</t>
  </si>
  <si>
    <t>Test Station. (A custom PC to be ordered through IT)</t>
  </si>
  <si>
    <t>LGST495</t>
  </si>
  <si>
    <t>Called out in the automation bring-up BOM</t>
  </si>
  <si>
    <t xml:space="preserve">IT ticket # INC1588776-VRT </t>
  </si>
  <si>
    <t>A-B Compact GuardLogix5380 Safety Controller; SIL2/PLd; 2.0MB Standard AND 1.0MB Safety Memory; 40 nodes; 16 I/Os; 8 axis</t>
  </si>
  <si>
    <t>5069-L340ERS2</t>
  </si>
  <si>
    <t>S010291503</t>
  </si>
  <si>
    <t>A-B 5069-IB16 5069 Compact I/O 16 Channel 24V DC Sink Input Module_x000D_
***6-8 WEEKS TO YOUR DOCK***</t>
  </si>
  <si>
    <t>5069-IB16</t>
  </si>
  <si>
    <t>A-B 5069-OB8 Compact 5000 DC Output Module</t>
  </si>
  <si>
    <t>5069-OB8</t>
  </si>
  <si>
    <t>A-B 5069-IF8 5069 Compact I/O 8 Channel Voltage/Current Analog Input Module</t>
  </si>
  <si>
    <t xml:space="preserve"> 5069-IF8</t>
  </si>
  <si>
    <t>A-B 5069-OF8 5069 Compact I/O 8 Channel Voltage/Current Analog Output Module</t>
  </si>
  <si>
    <t>5069-OF8</t>
  </si>
  <si>
    <t>A-B 5069-RTB18-SCREW 5069 Compact I/O 18 pins Screw type terminal block</t>
  </si>
  <si>
    <t>5069-RTB18-SCREW</t>
  </si>
  <si>
    <t>EtherCAT Coupler for E-Bus-terminal (ELxxxx)</t>
  </si>
  <si>
    <t xml:space="preserve">Bus coupler </t>
  </si>
  <si>
    <t>EK1100</t>
  </si>
  <si>
    <t>8-channel digital input terminal 24 V DC, filter 3.0 ms, 1-wire system</t>
  </si>
  <si>
    <t>Digital input</t>
  </si>
  <si>
    <t>EL1008</t>
  </si>
  <si>
    <t>8 channel digital output terminal 24 V DC, 0.5 A, 1-wire system</t>
  </si>
  <si>
    <t>Digitial output</t>
  </si>
  <si>
    <t>EL2008</t>
  </si>
  <si>
    <t>4-channel-analog-input terminal 0...10 V, single-ended, 12 Bit 4 x 2-wire system</t>
  </si>
  <si>
    <t>Analog input</t>
  </si>
  <si>
    <t>EL3064</t>
  </si>
  <si>
    <t>4-channel-analog-input terminal 4...20 mA, single-ended, 12 Bit 4 x 2-wire system</t>
  </si>
  <si>
    <t>EL3054</t>
  </si>
  <si>
    <t>4-channel analog output terminal 0...10 V, 12 bit, 4 x 2-wire system</t>
  </si>
  <si>
    <t>Analog output</t>
  </si>
  <si>
    <t>EL4004</t>
  </si>
  <si>
    <t>4-channel analog output terminal 4...20 mA, 12 bit, 4 x 2-wire system</t>
  </si>
  <si>
    <t>EL4024</t>
  </si>
  <si>
    <t>Bus end cover for e-bus contacts</t>
  </si>
  <si>
    <t>end cover</t>
  </si>
  <si>
    <t>EL9011</t>
  </si>
  <si>
    <t>Resistance Temperature Detector (RTD)</t>
  </si>
  <si>
    <t>https://www.powerandtest.com/ate-data-acq/platforms/lxi/ex1200-family/ex1200-instruments/ex12007008</t>
  </si>
  <si>
    <t>Power Supply 120/240VAC 100W</t>
  </si>
  <si>
    <t xml:space="preserve">power supply </t>
  </si>
  <si>
    <t>Estimate</t>
  </si>
  <si>
    <t>Ethernet drop to Revox Lab</t>
  </si>
  <si>
    <t>Facilities/IT</t>
  </si>
  <si>
    <t>Lab bench</t>
  </si>
  <si>
    <t>Facilities</t>
  </si>
  <si>
    <t>IT</t>
  </si>
  <si>
    <t>Kepware Beckhoof TwinCAT License (KepServerEx)</t>
  </si>
  <si>
    <t>KWP-BCFTC0-SUB</t>
  </si>
  <si>
    <t>Yearly licence, no support. $1425 for a permament license with 1 year support.</t>
  </si>
  <si>
    <t xml:space="preserve">https://www.kepware.com/en-us/products/kepserverex/drivers/beckhoff-twincat/
II)From Beckhoff website -As Kepware  is third party software for them _x000D_
https://infosys.beckhoff.com/english.php?content=../content/1033/appnoteinfosys/html/thirdparty_kepware.htm&amp;id=3025223361849817380_x000D_
</t>
  </si>
  <si>
    <t>Development Studio 5000 Lite</t>
  </si>
  <si>
    <t>Submitted by Radek</t>
  </si>
  <si>
    <t>4. Simulator Test Approach: A-B / A-B Direct Connection Hardware Simulator (bench setup) -- Automation</t>
  </si>
  <si>
    <t>Cybertrol CompactLogix 2MB Safety Motion Controller GuardLogix 5380</t>
  </si>
  <si>
    <t>Processor</t>
  </si>
  <si>
    <t>5069-L320ERMS2</t>
  </si>
  <si>
    <t>Cybertrol A-B I/O Modules</t>
  </si>
  <si>
    <t>CompactLogix 24vdc Input 16pt</t>
  </si>
  <si>
    <t>CompactLogix 24vdc Output 16pt</t>
  </si>
  <si>
    <t>5069-OB16</t>
  </si>
  <si>
    <t>CompactLogix Analog Input 8ch</t>
  </si>
  <si>
    <t>5069-IF8</t>
  </si>
  <si>
    <t>CompactLogix Analog Output 8ch</t>
  </si>
  <si>
    <t xml:space="preserve">Power Supply 120/240VAC 100W </t>
  </si>
  <si>
    <t>vendor reccomendation.</t>
  </si>
  <si>
    <t>I/O Field Potential Distribution</t>
  </si>
  <si>
    <t>Field bus power distribution</t>
  </si>
  <si>
    <t>5069-FPD</t>
  </si>
  <si>
    <t>18 pin terminal connector - screw</t>
  </si>
  <si>
    <t>connector</t>
  </si>
  <si>
    <t>6 pin terminal connector -screw</t>
  </si>
  <si>
    <t xml:space="preserve">Terminal connector -screw </t>
  </si>
  <si>
    <t>Test Station (Desktop PC for the bench setup)</t>
  </si>
  <si>
    <t>Waiting for a second quote from IT</t>
  </si>
  <si>
    <t>Kepware License</t>
  </si>
  <si>
    <t>Studio 5000 Lite</t>
  </si>
  <si>
    <t>This includes access to Rockwell phone support team, access to the Rockwell knowledgebase as well as any software updates released during your support period. Phone support as quoted is 8AM-5PM. This can be upgraded to 24-7 phone support for an additional This can be upgraded to 24-7 phone support for an additional $227.00/User/Year. Perpetual license pricing for the Lite package is $2,130/User. 8AM-5PM support will be added at a cost of $426.00/User/Year. This can be upgraded to 24-7 phone support for an additional $213.00/User/Year.</t>
  </si>
  <si>
    <t>Test Need: Source Code Root Cause Analysis for HMI Issues</t>
  </si>
  <si>
    <t>Wonderware Midwest -- Aveva InTouch Edge HMI</t>
  </si>
  <si>
    <t>https://sw.aveva.com/monitor-and-control/hmi-supervisory-and-control/intouch-edge-hmi</t>
  </si>
  <si>
    <t>Geoff Sdano &lt;geoff.sdano@wonderwaremidwest.com&gt;</t>
  </si>
  <si>
    <t>Test Need: DeeDee Revox2.0 Lab System</t>
  </si>
  <si>
    <t>Revox2.0 System with Cybertrol HW/SW</t>
  </si>
  <si>
    <t>Test Need: Other Revox2.0 (471L) Lab Systems</t>
  </si>
  <si>
    <t>1. Test Approach: Cybertrol PLC Logic Emulator</t>
  </si>
  <si>
    <t>Studio 5000 Logix Emulate</t>
  </si>
  <si>
    <t xml:space="preserve">This is the Logix controller emulation package that can be used for program evaluation and training. There are several offerings in the Emulate 5000 arena. The single-controller version subscription price is $675.00/User/Year and the perpetual offering starts at $1590.00/User/Year.  </t>
  </si>
  <si>
    <t>Wyatt Johnson, wjohnson@wernerelec.com</t>
  </si>
  <si>
    <t>Old</t>
  </si>
  <si>
    <t>Recipe Manager / Web Interface Testing</t>
  </si>
  <si>
    <t>Visual Studio, C#.NET (can be free)</t>
  </si>
  <si>
    <t>Microsoft SQL Server Express (free)</t>
  </si>
  <si>
    <t>https://www.microsoft.com/en-us/download/details.aspx?id=55994</t>
  </si>
  <si>
    <t>Aveva InTouch Edge HMI (perpetual development license)</t>
  </si>
  <si>
    <t>HMI / Operator Interface Testing</t>
  </si>
  <si>
    <t>A-B Controller (Compact GuardLogix 5380 Safety-version, p/n 5069-L340ERS2)</t>
  </si>
  <si>
    <t>Test Station (Desktop PC)</t>
  </si>
  <si>
    <t>This includes access to Rockwell phone support team, access to the Rockwell knowledgebase as well as any software updates released during your support period. Phone support as quoted is 8AM-5PM. This can be upgraded to 24-7 phone support for an additional This can be upgraded to 24-7 phone support for an additional $227.00/User/Year Perpetual license pricing for the Lite package is $2,130/User. 8AM-5PM support will be added at a cost of $426.00/User/Year. This can be upgraded to 24-7 phone support for an additional $213.00/User/Year.</t>
  </si>
  <si>
    <t xml:space="preserve">    </t>
  </si>
  <si>
    <t>Proface PLCs (in the lab). Contact: Jared, Proface, 800-289-9266 option 2, Case # 69672872</t>
  </si>
  <si>
    <t>Item</t>
  </si>
  <si>
    <t>Part No</t>
  </si>
  <si>
    <t>Review</t>
  </si>
  <si>
    <t>HMI / PLCPre-process (Master PLC)</t>
  </si>
  <si>
    <t>ProFace PFXSP5400WAD with built-in PLCPFXSP5B10</t>
  </si>
  <si>
    <t>7" 800 x 480 touchscreen PFXSP5B10PLC module - RTOS</t>
  </si>
  <si>
    <t>PFXSP5B10 Runs the main ladder logic control code compiled with GP-Pro ExRTOS based system. Intel® AtomTM E6x0 1.3GHz (Single core/Dual thread)</t>
  </si>
  <si>
    <t>Jared, Proface, 800-289-9266 option 2</t>
  </si>
  <si>
    <t>HMI / IPCPost-process (Slave PLC)</t>
  </si>
  <si>
    <t>ProFace PFXSP5400WAD with built-in PCPFXSP5B41</t>
  </si>
  <si>
    <t>7" 800 x 480 touchscreenPFXSP5B41PC module - Windows</t>
  </si>
  <si>
    <t>PFXSP5B41 Runs some simple control code in a PLC runtime engine. Runs Blue Open Studio code Windows Embedded Standard 7. Intel Atom Processor E3825 1.33 GHz (Dual core/Dual thread)</t>
  </si>
  <si>
    <t>ODVA -- industry standard. Ethernet IP.</t>
  </si>
  <si>
    <t>Kepware isn't compatible</t>
  </si>
  <si>
    <t>Modbus (e.g., EasyModbus?)</t>
  </si>
  <si>
    <t>support@profaceamerica.com</t>
  </si>
  <si>
    <t>BlueOpenStudio -- built in drivers</t>
  </si>
  <si>
    <t xml:space="preserve">For BU </t>
  </si>
  <si>
    <t>A-B 5069-IB16 5069 Compact I/O 16 Channel 24V DC Sink Input Module
***6-8 WEEKS TO YOUR DOCK***</t>
  </si>
  <si>
    <t>Reusable for the simulator</t>
  </si>
  <si>
    <t>Wyatt Johnson
wjohnson@wernerelec.com</t>
  </si>
  <si>
    <t>Schedule and Test Plan</t>
  </si>
  <si>
    <t>Test Design ID
(PCTL #)</t>
  </si>
  <si>
    <t>Test Scenario and Test Steps</t>
  </si>
  <si>
    <t>Test Status 
(Pass or Fail)</t>
  </si>
  <si>
    <t>Issue ID #</t>
  </si>
  <si>
    <t>Test Design Author</t>
  </si>
  <si>
    <t>This is COMMISSIONING AND FIRST SAT TESTING. Testing was for basic checkout only and is not, therefore, considered official test execution.</t>
  </si>
  <si>
    <t>Commissioning</t>
  </si>
  <si>
    <t>Review software test plan, schedule, and documentation practices</t>
  </si>
  <si>
    <t>Review Issue Resolution Process</t>
  </si>
  <si>
    <t>John will manage the list on a spreadsheet. Cybertrol will own the CA. 
All issues will be tracked with Resolution. If it getds fixed right away, mark it as fixed and move on.</t>
  </si>
  <si>
    <t>Test List</t>
  </si>
  <si>
    <t>Cybertrol on site for start of commissioning</t>
  </si>
  <si>
    <t>IO Checks, Communication Checks completed</t>
  </si>
  <si>
    <t>Verify Recipe Creation/Editing on machine</t>
  </si>
  <si>
    <t>Download Recipe</t>
  </si>
  <si>
    <t>Monday Follow-up Discussion</t>
  </si>
  <si>
    <t>Fix Verification Testing</t>
  </si>
  <si>
    <t>Continued from yesterday:</t>
  </si>
  <si>
    <t>80 - 90% done.</t>
  </si>
  <si>
    <t>Kevin to do Cantel Verification of IO</t>
  </si>
  <si>
    <t>In progress. Verifying as the work is being done.</t>
  </si>
  <si>
    <t>Half day of work</t>
  </si>
  <si>
    <t>same as above.</t>
  </si>
  <si>
    <t>Today's Test List</t>
  </si>
  <si>
    <t>Test Individual Machine Functions</t>
  </si>
  <si>
    <t>Test subsystem -- Heating, Vacuum Pull-down, cylinder dosing -- using recipe functionality.</t>
  </si>
  <si>
    <t>IO Checks, Communication Checks</t>
  </si>
  <si>
    <t>Maybe 1/2 day remaining</t>
  </si>
  <si>
    <t>Test Individual Machine Functions (did not get to this yet)</t>
  </si>
  <si>
    <t>Recap Meeting</t>
  </si>
  <si>
    <t xml:space="preserve">1. I/O checking, cv4/5 figured out; 
2. Flow controller FC1 works with 0...5 volts output to the PLC. May need a document update to change from mA. Jumper change may be necessary; Radek will look into this. FC1 is working.
3. E-stop. Seeing inputs toggle. Need an update in the code. 
4. Injection system tests --  tested P2 and P3. Need to know the speed setpoint for each (mL/min). Radek will help provide the information.
5. Tested V1 and V10 -- both work fine.
6. Flow controller valve, part of FC1. The digital part is not working. Can turn it off, but not off. Can modulate it, however.
7. Humidity -- it works, but have additional testing to verify it. 
8. VFD yet to test, safety door locks, empty I/O points (spare, external I/O). 
9. GUI hang: Started a tech help session with Aveva -- blocking recipe download work. </t>
  </si>
  <si>
    <t>Discussion/Updates</t>
  </si>
  <si>
    <t>Today's Plan:</t>
  </si>
  <si>
    <t>Verify Recipe Creation/Editing on machine/Download-to-Database</t>
  </si>
  <si>
    <t>On Hold due to the HMI hang</t>
  </si>
  <si>
    <t>Recap Meeting at 4:30</t>
  </si>
  <si>
    <t>HMI</t>
  </si>
  <si>
    <t>Cybertrol has been asked to send the HMI-IPC back to the manufacturer. Cybertrol is setting up one of the HMIs from an additional system and will swap them to complete the RMA on the defective unit.</t>
  </si>
  <si>
    <t>Blocked by HMI issue</t>
  </si>
  <si>
    <t xml:space="preserve">SAT </t>
  </si>
  <si>
    <t>Blocked by incomplete commissioning work</t>
  </si>
  <si>
    <t>Heating Subsystem</t>
  </si>
  <si>
    <t>Heating control loop as originally requested (driven solely by outer wall temperature) will not work.
The heat transfer between jacket and the wall is very slow and thus the heater jacket temp is reaching its tripping point much faster than the chamber responds to. The design needs to change and it is not trivial change (two different regimes etc.). 
It will be part of the next iteration which is changing the scope even more.</t>
  </si>
  <si>
    <t>Vacuum Pump</t>
  </si>
  <si>
    <t>Can't get the pump to change from 30 Hz. Is the VFD not getting the communication? Or can't talk to the VFD? Can't start pulling vacuum yet. Will take another half a day. It is communicating, but it is not clear it is getting the data.</t>
  </si>
  <si>
    <t>Door Lock</t>
  </si>
  <si>
    <t>Door Lock -- still not solved. Andrew says this is working -- follow up with Kevin. Still need a release command put in from the HMI, but the PLC code is good.</t>
  </si>
  <si>
    <t>Today's Overall Status</t>
  </si>
  <si>
    <t>Everything is running now. FC1 relay works. Optical sensor works, but need a resistor (Andrew will handle this). Vacuum pump was pumped to vacuum, down to 18 Torr. There are a few things to clean up. Dosing pump worked with water. PS4 pressure sensor is working; had to switch some wires; Yuxin has been notified to change the documentation.</t>
  </si>
  <si>
    <t>Download to the PLC is working now. Have not run a recipe yet, however.</t>
  </si>
  <si>
    <t>Started this today manually. Have not run the sequences yet; can do so now because recipes should be working. Will encounter the heating issue, however. Andrew could set the PLC heating code so that we could get through the heating state.</t>
  </si>
  <si>
    <t>Next Week's Plan</t>
  </si>
  <si>
    <t>Test Individual Machine Functions -- depends on what people want. Larry, should be there to talk to Andrew about what checkout is needed.</t>
  </si>
  <si>
    <t>Issues</t>
  </si>
  <si>
    <t>HMI update</t>
  </si>
  <si>
    <t xml:space="preserve">Brandon replaced the HMI with a new one. It is working. Need to compare the part number to the planned part number. </t>
  </si>
  <si>
    <t>?</t>
  </si>
  <si>
    <t>Review Issues list below</t>
  </si>
  <si>
    <t>Today's Status</t>
  </si>
  <si>
    <t>Tested Individual Machine Functions</t>
  </si>
  <si>
    <t>Started this today manually. Have not run the sequences yet; can do so now because recipes should be working. Will encounter the heating issue, however. Andrew could set the PLC heating code so that we could get through the heating state.
Running sequences this afternoon. Checking valve positions etc. May take the whole day; SAT might begin Tuesday late or on Wednesday morning.</t>
  </si>
  <si>
    <t xml:space="preserve">T1S work-around: Chamber SetPoint change in PLC code to 19C (lab ambient). Set the default. If we run a recipe, don't set the temperature recipe Step type to adjust it. </t>
  </si>
  <si>
    <t>Allows us to continue test and learning. Heater should not turn on, and heating-related tests are blocked, but we can use recipes to progress through cycles.
Andrew has tested the new setpoint -- it doesn't do anything (as intended!).</t>
  </si>
  <si>
    <t>Current Cantel SAT plan has been shared with Cybertrol</t>
  </si>
  <si>
    <t>Tomorrow's Plan</t>
  </si>
  <si>
    <t>Review the SAT plan with Andrew and Darshan</t>
  </si>
  <si>
    <t>Review the Recipe test with Jud &amp; Darshan.</t>
  </si>
  <si>
    <t>Andrew will continue running sequences &amp; verifying equipment operation.</t>
  </si>
  <si>
    <t>Travis will discuss SAT policy with Eric M and Dave V.</t>
  </si>
  <si>
    <t>SAT</t>
  </si>
  <si>
    <t>End-to-End Recipe Test_RVX2-SUBR-179
PTCL-00293
TMET-00092</t>
  </si>
  <si>
    <t>Note: Check RVX2-PR-181	Doors Locked During the Cycle
1. Create a cycle recipe with the following settings. Use default settings if the variable is not in this group (WebApp)
Include Stages: Load Temperature Stabilization, Vacuum Pull Down, Conditioning Stabilization, Injection, Exposure Stabilization, 
2. Save the Recipe to the database (WebApp)
3. Download the Recipe from the HMI to the PLC
4. Run the cycle
5. Verify Expected Results on the display, reports, and logs
6. Verify that the recipe completes with no errors
Were able to configure and download the recipe.
Flow control issue. A requirements problem. -- raised in today's meeting. The system waits for a temp to be reached, say 500 Torr, it doesn't come up to that level even after 4 hours (would take hours to complete). Opened a flow valve manually, which enabled the cycle to complete.
No "cycle complete" message
The logs are showing an issue -- trouble opening them.
Same problem for the reports.
The rounding requirement has not been implemented.
Post Injection Dribble setpoint, set to 480.
Post Injection Delta Setpoint, set to 120
Dosing Time, 100s
No way to repeat cycles, have to enter it twice.
Is the cycle time a requirement? don't know how long it should take.</t>
  </si>
  <si>
    <t>Fail</t>
  </si>
  <si>
    <t>PTCL-00282_A_PLC Software Downloads_Step1</t>
  </si>
  <si>
    <t>Set T1S to 27C  (spec range: 25C &lt;= T1S &lt;= 37C, default = 25C)</t>
  </si>
  <si>
    <t>Planned 10/1</t>
  </si>
  <si>
    <t>PTCL-00282_A_PLC Software Downloads_Step2</t>
  </si>
  <si>
    <t>Verify that a new code drop can be loaded over an older code drop</t>
  </si>
  <si>
    <t>PTCL-00282_A_PLC Software Downloads_Step3</t>
  </si>
  <si>
    <t>Verify the new code drop's name and version (HMI)</t>
  </si>
  <si>
    <t>PTCL-00282_A_PLC Software Downloads_Step4</t>
  </si>
  <si>
    <t>Verify that default values have not changed (HMI)
1. Default value of internal chamber temperature SetPoint (RVX2-SUBR-93)
2. Default values of outer wall temperature SetPoints (RVX2-SUBR-137)
3. Default values of offset bounds between inner and outer wall temperatures for each zone (RVX2-SUBR-138)</t>
  </si>
  <si>
    <t>PTCL-00282_A_PLC Software Downloads_Step5</t>
  </si>
  <si>
    <t>Verify that TS1 has been set to its default</t>
  </si>
  <si>
    <t>PTCL-00282_A_PLC Software Downloads_Step6</t>
  </si>
  <si>
    <t>Set T1S to 22C</t>
  </si>
  <si>
    <t>PTCL-00282_A_PLC Software Downloads_Step7</t>
  </si>
  <si>
    <t>Verify that a prior code drop can be loaded over the current code drop</t>
  </si>
  <si>
    <t>PTCL-00282_A_PLC Software Downloads_Step8</t>
  </si>
  <si>
    <t>Verify the prior code drop's name and version (HMI)</t>
  </si>
  <si>
    <t>PTCL-00282_A_PLC Software Downloads_Step9</t>
  </si>
  <si>
    <t>PTCL-00282_A_PLC Software Downloads_Step10</t>
  </si>
  <si>
    <t>Verify that default values have not changed (HMI)</t>
  </si>
  <si>
    <t>PTCL-00283_01_Power Cycles (Controller)</t>
  </si>
  <si>
    <t xml:space="preserve">Verify that default values are loaded on Power Up (HMI).
1. Default value of internal chamber temperature SetPoint (RVX2-SUBR-93)
2. Default values of outer wall temperature SetPoints (RVX2-SUBR-137)
3. Default values of offset bounds between inner and outer wall temperatures for each zone (RVX2-SUBR-138)
</t>
  </si>
  <si>
    <t>Verify the Controller, after a power cycle, reconnects to the IPC and HMI IPC</t>
  </si>
  <si>
    <t>PTCL-00283_01_Power Cycles (IPC)</t>
  </si>
  <si>
    <t>Verify the IPC, after a power cycle, reconnects to the PLC and HMI</t>
  </si>
  <si>
    <t>PTCL-00283_01_Power Cycles (HMI IPC)</t>
  </si>
  <si>
    <t>Verify the HMI IPC, after a power cycle, reconnects to the PLC and IPC</t>
  </si>
  <si>
    <t>PTCL-00283_01_Signal Loss (Controller)</t>
  </si>
  <si>
    <t>Verify the Controller, after its Ethernet cable is disconnected from the router, reconnects to the IPC and HMI IPC (gracefully reconnecting is an implicit networking requirement)</t>
  </si>
  <si>
    <t>PTCL-00283_01_Signal Loss (IPC)</t>
  </si>
  <si>
    <t>Verify the IPC, after its Ethernet cable is disconnected from the router, reconnects to the PLC and HMI (gracefully reconnecting is an implicit networking requirement)</t>
  </si>
  <si>
    <t>PTCL-00283_01_Signal Loss (HMI IPC)</t>
  </si>
  <si>
    <t>Verify the HMI IPC, after its Ethernet cable is disconnected from the router, reconnects to the PLC and IPC (gracefully reconnecting is an implicit networking requirement)</t>
  </si>
  <si>
    <t>PTCL-00284 _01 (Recipe WebApp Download Errors_RVX2-SUBR-114)
TMET-00085 01 (PTCL-00284 Recipe WebApp Download Errors_RVX2-SUBR-114)</t>
  </si>
  <si>
    <t>Verify recipe download errors: Preventing cycle recipe with outer wall temperature too high (RVX2-SUBR-114)</t>
  </si>
  <si>
    <t>PTCL-00299_01 (Recipe WebApp Download Errors_RVX2-SUBR-111)
TMET-00094 01 (PTCL-00299 Recipe WebApp Download Errors_RVX2-SUBR-111)</t>
  </si>
  <si>
    <t>Verify recipe download errors: Preventing cycle recipe with internal chamber temperature outside the allowable range (RVX2-SUBR-111)</t>
  </si>
  <si>
    <t>PTCL-00300_01 (Recipe WebApp Download Errors_RVX2-SUBR-116)
TMET-00095_01 (PTCL-00300_01 Recipe WebApp Download Errors_RVX2-SUBR-116)</t>
  </si>
  <si>
    <t>Verify recipe download errors: Preventing cycle recipe with inner wall temperature too high (RVX2-SUBR-116)</t>
  </si>
  <si>
    <t>PTCL-00301_01 (Recipe WebApp Download Errors_RVX2-SUBR-143)
TMET-00096_01 (PTCL-00301_01 Recipe WebApp Download Errors_RVX2-SUBR-143)</t>
  </si>
  <si>
    <t>Verify recipe download errors: Preventing cycle recipe with outer wall temperature too low (RVX2-SUBR-143)</t>
  </si>
  <si>
    <t>PTCL-00302_01 (Recipe WebApp Download Errors_RVX2-SUBR-144)
TMET-00097_01 (PTCL-00302_01 Recipe WebApp Download Errors_RVX2-SUBR-144)</t>
  </si>
  <si>
    <t>Verify recipe download errors: Preventing cycle recipe with inner wall temperature too low (RVX2-SUBR-144)</t>
  </si>
  <si>
    <t>PTCL-00289_01_Recipe_WebApp_Default_Values_RVX2-SUBR-93-137-138-147
TMET-00091</t>
  </si>
  <si>
    <t xml:space="preserve">Verify recipe default values
1. Default value of internal chamber temperature SetPoint (RVX2-SUBR-93)
2. Default values of outer wall temperature SetPoints (RVX2-SUBR-137)
3. Default values of offset bounds between inner and outer wall temperatures for each zone (RVX2-SUBR-138)
4. Pre-populating outer wall temperature Setpoints during recipe creation based on internal chamber temperature Setpoint (RVX2-SUBR-147) </t>
  </si>
  <si>
    <t>PTCL-00287_01_General_Logging_RVX2-SUBR-74-90-76-117-73-88-64-RVX2-PR-223
TMET-00088 01
PTCL-00287 01</t>
  </si>
  <si>
    <t>Objective: Verify Logging is correct 
1. During a cycle SW shall log temperatures with 1 s period (RVX2-SUBR-74)
2. SW shall log once per cycle following parameters (RVX2-SUBR-90):
2.1  internal chamber temperature SetPoint (TS1), 
2.2  outer wall temperature SetPoint (ZnTWS) for each zone,  
2.3 offset bounds (ZnHO) and (ZnLO) between inner (Z n IW) and outer (Z n TW) wall temperatures for each zone 
3. Logging internal chamber temperature during a cycle (RVX2-SUBR-76):
3.1	 the internal chamber temperature (T1), 
3.2	 the chamber ambient temperature (T2), 
3.3	 the outer wall temperature for each zone (Z n TW), 
3.4	 the heater jacket temperature for each zone (Z n TJ), 
3.5	 the bounds (Z n IWL) and (Z n IWH) for inner wall temperature of each zone,  
4. When ON but not running a cycle, SW shall log following temperatures with 1 minute period (RVX2-SUBR-117): 
4.1	 the internal chamber temperature (T1)
4.2	 the chamber ambient temperature (T2)
5. SW shall log all the temperatures with 4 decimal places precision. (RVX2-SUBR-73)
6. SW shall round all displayed, logged, and reported temperatures with decimal place precision specified for those temperatures (RVX2-SUBR-88) (May need code inspection)
7. SW shall display, log, and report all temperature in degrees of Celsius (°C) (RVX2-SUBR-64) (code inspection of the setup module/screen)
8. Format of time and date shall be hh“:”mm“:”ss and YYYY-MM-DD, respectively (RVX2-PR-223)</t>
  </si>
  <si>
    <t>General_Reports_RVX2-SUBR-80-81-96-64-88-RVX2-PR-223_RVX2-PR-113
PTCL-00307_01
TMET-00098_01</t>
  </si>
  <si>
    <t>Verify Reporting is correct 
1. SW shall report all the temperatures with 2 decimal places precision (RVX2-SUBR-80)
2. SW shall report minimum and maximum internal chamber temperature (T1) during each stage of the sterilization cycle (RVX2-SUBR-81)
3. SW shall report internal chamber temperature SetPoint (TS1) for following stages of the sterilization cycle (RVX2-SUBR-96) 
3.1	 {Load Temperature Stabilization}, 
3.2	 {Conditioning Stabilization}, 
3.3	 {Exposure Stabilization}, and 
3.4	 {Holding Time}. 
4. SW shall display, log, and report all temperature in degrees of Celsius (°C) (RVX2-SUBR-64) (may require code inspection)
5. SW shall round all displayed, logged, and reported temperatures with decimal place precision specified for those temperatures (RVX2-SUBR-88) (may require code inspection)
6. Format of time and date shall be hh“:”mm“:”ss and YYYY-MM-DD, respectively (RVX2-PR-223)
7. Records retained by the sterilizer shall not be able to be altered after their original creation as to maintain integrity (RVX2-PR-113) (PDF files. What about database?)</t>
  </si>
  <si>
    <t>General_Display_RVX2-SUBR-67-70-68-SUBR-66-65-88-119_RVX2-PR-223-RVX2-PR-203_RVX2-PR-61_RVX2-PR-70_RVX2-PR-72
TMET-00093 01 
PTCL-00294 01</t>
  </si>
  <si>
    <t>Verify that the Display/HMI is correct 
1. All displayed temperatures shall be 1 s running average (RVX2-SUBR-67 and RVX2-SUBR-119) (may require code inspection)
2. SW shall display (RVX2-SUBR-70): 
2.1	 the outer wall temperature for each zone (Z n TW), 
2.2	 bounds (Z n IWL) and (Z n IWH) for inner wall temperature for each zone, 
2.3	 the heater jacket temperature for each zone (Z n TJ), 
3. SW shall display ( RVX2-SUBR-68): 
3.1	 the internal chamber temperature (T1),  
3.2	 the ambient temperature (T2).
4. SW shall update the displayed temperatures with 1 s period (RVX2-SUBR-66) (may require code inspection)
5. SW shall display all the temperatures with 1 decimal place precision (RVX2-SUBR-65)
6. SW shall round all displayed, logged, and reported temperatures with decimal place precision specified for those temperatures (RVX2-SUBR-88) (may require code inspection)
8. Format of time and date shall be hh“:”mm“:”ss and YYYY-MM-DD, respectively (RVX2-PR-223)
9. Machine displayed or exported data shall be in the following languages: English (RVX2-PR-61)
10. Machine shall display the following, at a minimum, on the home screen: (RVX2-PR-70)
10.1 A way to 'start' a cycle
10.2 A way to access system information and make permissable changes
10.3 Time
10.4 Date
10.5 Current cycle number</t>
  </si>
  <si>
    <t>Wrap Up: Result Documentation Review and Issue Resolution Plans</t>
  </si>
  <si>
    <t>Test Follow-up Discussion</t>
  </si>
  <si>
    <t>Software Heater Temperature Limit Test_RVX2-SUBR-84</t>
  </si>
  <si>
    <t>PTCL-00304 01</t>
  </si>
  <si>
    <t>TMET-00099 01</t>
  </si>
  <si>
    <t>Test Scenario: One of the outer wall sensors is greater than or equal to 55°C and, for a safety response to a maximum temperature limit, SW turns off the main power to the heater relay box
Test Steps:
1. Heat gun on an outer wall temperature sensor &gt;  55°C
2. Change any of the six outer wall temperatures (ZnTW) to greater than or equal to 55 °C during any stage of the machine
3. Expected Response:  Fault HExxx, depending on the sensor affected (TBD) shown on the HMI
4. Expected Response: The heater is off.
5. Logging is correct for this test
6. Reporting is correct for this test
7. Display/HMI is correct for this test</t>
  </si>
  <si>
    <t>Planned week of 10/5</t>
  </si>
  <si>
    <t>Faults and Safety _RVX2-SUBR-113</t>
  </si>
  <si>
    <t>Test Scenario: One of the outer wall sensors is greater than or equal to 55°C and; verify that software prevents a cycle start 
Test Steps:
1. Need to change a PLC tag temperature value. -- Cybertrol
2. Change any of the six outer wall temperatures (ZnTW) to greater than or equal to 55 °C during any stage of the machine
3. Expected Response:  The Cycle does not start.
5. Logging is correct for this test
6. Reporting is correct for this test
7. Display/HMI is correct for this test</t>
  </si>
  <si>
    <t xml:space="preserve">Faults and Safety_RVX2-SUBR-91-148-149_RVX2-PR-211
</t>
  </si>
  <si>
    <t>PTCL-00292 01</t>
  </si>
  <si>
    <t>TMET-00090 01</t>
  </si>
  <si>
    <t>Test Scenario: Fault issued if the ambient temperature (T2) is outside the range of 18°C to 25°C During Machine Warm up.
Test Steps:
1. Begin Machine Warm-up stage
2. Cold air and (next test case) hot air on ambient temperature sensor &lt; 18°C
3. Expected Response: 
3.1 RVX2-SUBR-148: SW shall display a message "Ambient temperature out of specified allowable range," issue Fault response HE800, and turn {Ambient out of spec} flag ON. 
3.2. Expected Response: RXV2-SUBR-91: Issue a fault response HE800 if the &lt;Ambient out of spec&gt; flag is ON when the machine is in any state other than those listed as a part of Automated {Cycle} (Candidates: POST, Machine Warm-up, _____)
5. Logging is correct for this test
6. Reporting is correct for this test
7. Display/HMI is correct for this test
Details: 
 &lt;Ambient out of spec&gt; OFF if the ambient temperature (T2) is &gt;= 18°C and &lt;= 25°C, 
 &lt;Ambient out of spec&gt; ON if the ambient temperature (T2) is smaller than 18°C or greater than 25°C.
The definition and states of {Ambient out of spec} flag are captured in RVX2-SUBR-149. </t>
  </si>
  <si>
    <t>Faults and Safety_RVX2-SUBR-150_RVX2-SUBR-59</t>
  </si>
  <si>
    <t>Test Scenario: Ambient temperature greater than internal chamber setpoint (RVX2-SUBR-59)
Test Steps:
1. Begin a Cycle
2. Set T1S (chamber set point) to 30C (spec range: 25C &lt;= T1S &lt;= 37C)
3. Heat gun on ambient temperature sensor at &gt; 25C
3. Expected Response: 
3.1 Fault response HE801 
3.2 SW shall display a message "Ambient temperature greater than internal chamber setpoint"
3.3 Turn {Ambient too high} flag ON (internal PLC verification required)
5. Logging is correct for this test
6. Reporting is correct for this test
7. Display/HMI is correct for this test</t>
  </si>
  <si>
    <t>Faults and Safety _RVX2-SUBR-111-112</t>
  </si>
  <si>
    <t>Test Scenario: Prevent the cycle from starting if the internal chamber setpoint, TS1, is outside the spec range: 25C &lt;= T1S &lt;= 37C. Because the TS1 checks prevent this, the TS1 PLC temperature tag needs to be set directly (Cybertrol action).
Test Case 1 Steps:
1. Start a recipe cycle RVX2-SUBR-111
2. Set TS1 Tag to 24C (Cybertrol)
3. Expected response: Cycle does not start.
Test Case 2 Steps:
1. Set TS1 tag to 38C
2. Start a manual cycle (RVX2-SUBR-112, if Manual is defined in Rev0)
3. Expected response: Cycle does not start.
5. Logging is correct for this test
6. Reporting is correct for this test
7. Display/HMI is correct for this test</t>
  </si>
  <si>
    <t>Faults and Safety _RVX2-SUBR-145</t>
  </si>
  <si>
    <t>Test Scenario: Lower an outer wall temperature sensor &lt; 25C and determine if a cycle starts or not
Test Steps:
1. Cool air on an outer wall temperature sensor at &lt; 25C
2. Start a cycle
3. Expected Response: Cycle does not start.
5. Logging is correct for this test_x000D_
6. Reporting is correct for this test_x000D_
7. Display/HMI is correct for this test</t>
  </si>
  <si>
    <t>Faults and Safety _Injection_JE4_Pump_Failure_Injection System functionality 05162020.docx_SAT</t>
  </si>
  <si>
    <t>Test Scenario: Pump failure (blocked, locked rotor) as defined by no signal received for 3 seconds
Test Steps:
1. Load with water, not sterilant.
2. Start an sterilant injection cycle.
3. Disconnect the optical encoder (better method for circuit control).
4. Expected Response: 
4.1 Stop cycle and abort to safe state (not defined yet)
4.2 Error requires a service call -- verify on the HMI
4.3 Report shows which input detected the error (P2, P3)
4.4 HMI and Reports show fault JE4.</t>
  </si>
  <si>
    <t>Requirements will change in the next rev; test will have to be redesigned.
Can't do this now -- the pump optical sensors are not ready.</t>
  </si>
  <si>
    <t>Faults and Safety _Injection_JE7_Pump_Failure_Injection System functionality 05162020.docx_SAT</t>
  </si>
  <si>
    <t>Test Scenario: An insufficient -- or no -- amount of sterilant, which triggers a JE7 sterilant pressure dispense error.
Test Steps:
1. Set the desired volume of sterilant to be injected &gt; the volume available (RVX2-SUBR-103 allows setting volume)
2. Start a sterilant injection cycle.
3. Have P3 discharge into a bucket. (so at atmospheric pressure on PS4)
4. Expected Response: 
4.1 HMI shows a "JE7 — Sterilant pressure dispense error"
4.2 HMI and/or Logs indicate type of incorrect operation from pressure sensor PS4
4.3 The cycle is stopped and aborted to safe state.
4.4 HMI shows an "Error require a service call."</t>
  </si>
  <si>
    <t>Faults and Safety_VE4_Pump_temperature_exceeds_maximum limit_Vacuum System functionality 053020.docx</t>
  </si>
  <si>
    <t>PTCL-00291 01</t>
  </si>
  <si>
    <t xml:space="preserve">TMET-00084 01 </t>
  </si>
  <si>
    <t xml:space="preserve">Test Scenario: The vacuum pump temperature exceeds a maximum limit above TS1 or TS2. TS1 and TS2 is a digital thermal switch to turn off the power to the pump (prevent pump overheating. TS1 is the pump external temperature switch. TS2 is the pump temp switch.
Test Steps:
1. Begin a vacuum stage
2. (Eric will provide the methodolgy in jumpering the terminals; Cybertrol will assist in identifying the terminals).
3. Expected Response: 
3.1 HMI shows an Unrecoverable error (error code not defined)
3.2 VFD is shut off
3.3.  Machine aborts to a safe state
3.4. HMI shows that a Service call is required
3.5. Logs properly records the error, including the service call 
</t>
  </si>
  <si>
    <t>Ambient Temperature Sensor Failure (gross failure in the circuitry)</t>
  </si>
  <si>
    <t>PTCL-00288 01</t>
  </si>
  <si>
    <t>TMET-00087 01</t>
  </si>
  <si>
    <t>Test Scenario: Remove Power from the Ambient Temperature Sensor
Test Steps:
1. Remove Power/introduce a failure from the ambient temperature sensor
--disconnect a connetor; or
--disconnect a wire from the terminal (Cybertrol will identify the wire) (preferred method)
2. Power on 
3. Expected Response: 
Discuss with Cybertrol
HE800 fault (ambient temperature (T2) is outside the range of 18°C to 25°C exclusive). Note: POST was not a Rev0 requirement.
5. Logging is correct for this test
6. Reporting is correct for this test
7. Display/HMI is correct for this test</t>
  </si>
  <si>
    <t>PTCL-00288_01_Outer Wall Temperature Sensor Failure_RVX2-SUBR-141</t>
  </si>
  <si>
    <t>Test Scenario: Remove Power from an Outer Wall Temperature Sensor
See initial sensor temp check requirement and during cycle.
Test Steps:
1. Remove Power from an Outer Wall Temperature Sensor during a {Holding Time} stage
--disconnect a connetor; or_x000D_
--disconnect a wire from the terminal (Cybertrol will identify the wire) (preferred method)2.Expected Response: HExxx Fault (as defined in RVX2-SUBR-141) observed on the Display
5. Logging is correct for this test
6. Reporting is correct for this test
7. Display/HMI is correct for this test</t>
  </si>
  <si>
    <t>PTCL-00288_01_Heater Jacket Temperature Sensor Failure</t>
  </si>
  <si>
    <t>Test Scenario: Remove Power from a Jacket Temperature Sensor
Test Steps:
1. Remove Power from an Heating Jacket Temperature Sensor
--disconnect a connetor; or_x000D_
--disconnect a wire from the terminal (Cybertrol will identify the wire) (preferred method)
2.Expected Response: TBD observed on the Display
5. Logging is correct for this test
6. Reporting is correct for this test
7. Display/HMI is correct for this test</t>
  </si>
  <si>
    <t>E-Stop_RVX2-PR-103_RVX2-PR-102</t>
  </si>
  <si>
    <t>E-stop(s) functionality shall not create new hazards while initiating a controlled shutdown and allow the machine to keep track of the previous system state.
Machine needs to resume to a safe state (e.g. clear chamber of chemistry).  Per IEC 61010:
       IEC 61010-02-040
         7.110 Emergency shut-down device 
               If a HAZARD could arise from the function of the equipment, or be caused by an OPERATOR error or a single fault, there shall be an easily reached and prominently placed push-button or other actuator at one or more appropriate locations to operate an emergency shutdown device.  
                The shutdown device shall:  
                a)  not disconnect auxiliary circuits (such as cooling) which are necessary to protect against HAZARD; 
                b)  disconnect accessories necessary for the correct function of the equipment and which if disconnected separately could cause a HAZARD.               
                Installation instructions shall specify to the RESPONSIBLE BODY requirements for the interconnection of accessories necessary for the correct function of the equipment.  
                If a mechanical HAZARD could occur, there shall be an actuator within 1 m of the hazardous moving part. This actuator shall be designed to withstand a force of 250 N sustained for a minimum period of 0,75 s.  
                If the power supply to any door or conveyor is interrupted during operation, the shutdown device shall operate automatically if a HAZARD could arise. 
                While an emergency shutdown device is in operation:               
                1)  residual movement of any powered part such as a door or conveyor shall not create a HAZARD; 
                2)  potentially hazardous parts of the equipment shall return to a state in which a HAZARD cannot occur. In addition to mechanical devices, such parts include valves, seals and other components which are used to control compressed air, steam, liquids and contaminated materials;
                Unless an interlock system prevents restoration of normal operation until the hazardous   conditions are eliminated, a key, code or other equivalent means shall be required to reset  the shut-down device.</t>
  </si>
  <si>
    <t>Unfinished SAT's</t>
  </si>
  <si>
    <t>Result Documentation Review</t>
  </si>
  <si>
    <t>Open Issues and Resolution Plans</t>
  </si>
  <si>
    <t>Transfer of Cybertrol SAT-level Code (IPC, HMI, PLC, WebApp)</t>
  </si>
  <si>
    <t xml:space="preserve">Transfer of Cybertrol documentation (SW install instructions, user manuals, design docs, other) </t>
  </si>
  <si>
    <t>Final Signoffs</t>
  </si>
  <si>
    <t>Celebration :)</t>
  </si>
  <si>
    <t>End of Test Plan</t>
  </si>
  <si>
    <t>Issue Tracker</t>
  </si>
  <si>
    <t>Title</t>
  </si>
  <si>
    <t>Status</t>
  </si>
  <si>
    <t>Root Cause</t>
  </si>
  <si>
    <t>Corrective Action</t>
  </si>
  <si>
    <t>Fix Verification</t>
  </si>
  <si>
    <t>Issue Discovery Date</t>
  </si>
  <si>
    <t>Issue Resolution Date</t>
  </si>
  <si>
    <t>Priority</t>
  </si>
  <si>
    <t>VFD Ethernet Address</t>
  </si>
  <si>
    <t>VFD -- needs an IP address. Question is should Cantel or Cybertrol set the Etherned IP addredss</t>
  </si>
  <si>
    <t>Closed - Resolved</t>
  </si>
  <si>
    <t>Resolved. Cybertrol will choose the IP Address and document it.</t>
  </si>
  <si>
    <t>Manual Mode is missing</t>
  </si>
  <si>
    <t>Manual Mode was called out in Revox 2.0 System Functionality 2-25-20_Rev0.pdf, but has not been implemented. Manual mode provides an additional screen where certain components may be activated separate from a cycle.</t>
  </si>
  <si>
    <t>Open (Cybertrol)</t>
  </si>
  <si>
    <t>Machine Configurability is incorrect: Stages are not implemented as designed.</t>
  </si>
  <si>
    <t>(Discovered prior to SAT): Meaning of the variables may be different from intended. For example, the required "conditioning stabilization" stage was subdivided by Cybertrol into "Fill Dosing Cylinder" and "Hold" stages.
o	Theoretically we can still achieve the same behavior as hold is adjustable so the original conditioning stabilization period that was intended to allow for enough time for the system to stabilize is broken into two different times, one being defined as a timer duration but the other one being “unknown” as it is event driven (duration to fill cylinder which is not defined as time but as ultrasonic sensor reaching defined level). 
o	Application team could adjust time to account make sure that by the end of that stage the system is stable and thus the system behavior in the background would not change, the only change would be the meaning of variables which may (or not) impact PR.
o	I need a feedback on this before we move to the next SW iteration but note that redoing their design may be serious undertaking. 
(Source: See e-mail title "FW: Meeting outcomes from architecture update")</t>
  </si>
  <si>
    <t>Open (Cantel / Cybertrol)</t>
  </si>
  <si>
    <t>A-B Studio 5000 crashes and Prevents Communication to Components</t>
  </si>
  <si>
    <t>A-B Studio 5000 crashes and Prevents Communication to RTD Components. Matt will be talking to Allen Bradely this evening.
9/22: A-B is sending a new AOP profile, will install today. Matt said it worked for him.</t>
  </si>
  <si>
    <t>Mechnical Revox Door Lock Misalignment</t>
  </si>
  <si>
    <t xml:space="preserve">9/24: Fix is still planned
9/23: Fix is still planned
9/22 Recap Meeting: Code redesign needed for the 3 states needed. Should be fixed tomorrow. Fix is required for SAT testing.
Door lock -- needs to be aligned better. Mechanically not aligned. If a spare door lock component is slotted in, the electrial &amp; software door lock works.
Root cause: a mechanical misalignment. Will be fixed today or tomorrow morning.
9/22: Kevin: Both are corrected and will be veriifed this morning. 
9/22 e-mail from Radek: Door lock wiring
a.	It is my understanding that the door lock wiring was changed between Revox 1.0 test beds and Revox 2.0.
b.	Presumably the wiring in reality was done like for like with respect to what was it on Revox 1.0 test beds. 
c.	Need investigation and results what has really happened and why.
</t>
  </si>
  <si>
    <t>Open (Cantel)</t>
  </si>
  <si>
    <t>3 wire RTDs -- need to update wire colors to match Cantel's colors.</t>
  </si>
  <si>
    <t xml:space="preserve">Cantel to review the drawing to determine the cause. Chamber wall RTDs.
9/22 update: Michael changed the wires to match the spec. </t>
  </si>
  <si>
    <t>No light tower installed.</t>
  </si>
  <si>
    <t>Not planned for Revox2. 3 I/O ports will become spares.</t>
  </si>
  <si>
    <t>Chiller (DO5, DI1)</t>
  </si>
  <si>
    <t>9/23: Out of scope. Will just check if the points respond and then close.
9/22 Recap Meeting: No software will be available for this. Ryan will check the I/O points. Close if these check out.</t>
  </si>
  <si>
    <t>I/O List</t>
  </si>
  <si>
    <t>9/22: Need a list of all functionalities that will not be implemented and that will be implemented from the I/O list, aka ARC-0006 or what the number is that list of components currently highlighted under “Control System subsystems”. We have talked about this for last 4 months and it is requested right now because a lot of I/O are not connected on the Delano machine which means we cannot test its functionality in the delivered SW. 
See e-mail title "RE: URGENT!!! SAT issues with missing functionalities!" for the IOs that will not be implemented in REV01 Build.</t>
  </si>
  <si>
    <t>No E-Stop on the test machine</t>
  </si>
  <si>
    <t>9/22: Part has not been arrive for SAT.
From Yuxin: The E-stop has been ordered and it is on the way; Test it. The 1.0 wiring of the Door lock should work. The part is here and will be wired tomorrow. The buzzer is included.</t>
  </si>
  <si>
    <t>V4 and V5 Valves</t>
  </si>
  <si>
    <t>Values do not actuate. Will swap some wires tomorrow -- establish is the valve is bad. Does another valve function with the current wiring.</t>
  </si>
  <si>
    <t>HMI Periodically Hangs (freezes, locks up)</t>
  </si>
  <si>
    <t>9/24: Cybertrol has been asked to send the HMI-IPC back to the manufacturer. Cybertrol is setting up one of the HMIs from an additional system and will swap them to complete the RMA on the defective unit.
9/23: Frequent, but intermittent. Root cause is unknown. The failing scenario is unknown. Cybertrol has opened a ticket with Aveva/Wonderware, but no progress yet. Cybertrol may try swapping out the HMI IPC with another unit to see if it HW specific.</t>
  </si>
  <si>
    <t>FC1 Output Mode (volts or mA)</t>
  </si>
  <si>
    <t xml:space="preserve">
9/24: It is volts; the documentation has to be changed. 
9/23: Flow controller FC1 works with 0...5 volts output to the PLC. May need a document update to change from mA. Jumper change may be necessary; Radek will look into this. FC1 is working.</t>
  </si>
  <si>
    <t>E-stop software update</t>
  </si>
  <si>
    <t xml:space="preserve">9/24: code changes has been made. The change has been sent to Yuxin. 
9/23: E-stop. Seeing inputs toggle. Need an update in the code. </t>
  </si>
  <si>
    <t>FC1 Can't Be Turned Off</t>
  </si>
  <si>
    <t xml:space="preserve">
9/23:  Flow controller valve, part of FC1. The digital part is not working. Can turn it off, but not off. Can modulate it, however.</t>
  </si>
  <si>
    <t>P2/P3 Setpoints Neeed</t>
  </si>
  <si>
    <t>9/23: Injection system tests --  tested P2 and P3. Need to know the speed setpoint for each (mL/min). Radek will help provide the information.</t>
  </si>
  <si>
    <t>TB3 and TB4</t>
  </si>
  <si>
    <t>TB3 (INPUT SECTION) and TB4 (OUTPUT SECTION) were swapped on the CTE drawing compared to the CTE hardware, which is very confusing during the wire connection.</t>
  </si>
  <si>
    <t>FC1 design change</t>
  </si>
  <si>
    <t>Extra relay was added to the main panel by CTE for the FC1 valve control function.</t>
  </si>
  <si>
    <t>Optical Sensor design change</t>
  </si>
  <si>
    <t>Extra resistor was added to the main panel hardware by CTE for the P2 and P3 pump rotary sensing.</t>
  </si>
  <si>
    <t>V4, V5 and PS4 mapping</t>
  </si>
  <si>
    <t xml:space="preserve">Cantel IO list requested for voltage control, but CTE mapped as current control on the design/drawing. Rewiring during the test made them work. Definitely need drawing update. </t>
  </si>
  <si>
    <t>FC1 Valve State -- Requirementds Request Change</t>
  </si>
  <si>
    <t>9/30: Advised Cybertrol to implement Jud's recommendation: "FC1 closes at the end of the injection stage unless there is the optional post injection pressure rise.  If there is, it stays open until the pressure rise is achieved.  Note that V5 also opens if the pressure rise is large."
9/29: Flow control issue during the End-to-End_Recipe test. A requirements problem. -- disucssed in raised in 9/29 meeting. The system waits for a temp to be reached, say 500 Torr, it doesn't come up to that level even after 4 hours (would take hours to complete). Opened a flow valve manually, which enabled the cycle to complete.
9/29: e-mail sent to Jud.
In the flow chart below, when we get to the step “Keep FC1 open”, should we open FC1 if it’s currently closed? Right now we just leave the state of FC1 alone so this will work after injection when FC1 is already open. However, when we run multiple pressure rise iterations FC1 has already been closed near then end of the sequence so the pressure will not rise.</t>
  </si>
  <si>
    <t>Missing Cycle Complete Message</t>
  </si>
  <si>
    <t>No "cycle complete" message. Is the cycle time a requirement? don't know how long it should take.</t>
  </si>
  <si>
    <t>Logging Fails After A Cycle</t>
  </si>
  <si>
    <t>The logs are showing an issue -- trouble opening them._x000D_
Same problem for the reports.</t>
  </si>
  <si>
    <t>Rounding Missing</t>
  </si>
  <si>
    <t>The rounding requirement has not been implemented.</t>
  </si>
  <si>
    <t>Unknown SetPoints</t>
  </si>
  <si>
    <t>Post Injection Dribble setpoint, set to 480._x000D_
Post Injection Delta Setpoint, set to 120_x000D_
Dosing Time, 100s</t>
  </si>
  <si>
    <t>Removed from Test Plan. Requirements are not available until Rev1.
Faults and Safety: Controlled Safe Shutdown RVX2-PR-171_RVX2-PR-173_RVX2-PR-96 RVX2-PR-174_No_Related_SRS</t>
  </si>
  <si>
    <t>No test design required. This is an experiment to identify gaps.
Scenario: After an unexpected power loss, verify safe shutdown
1. Turn it off. See what V4/5 and other components do.
2. Verify the power off event is logged in the 90s of the UPS (battery), and other events are logged (RVX2-PR-174). 
3. Verify BOTH doors cannot be opened after 90s (battery is depleted)
4. Power on. Ensure the prior failure is recorded and displayed.</t>
  </si>
  <si>
    <t>SAT Rev0 Test Status</t>
  </si>
  <si>
    <t>37 SRS requirments tested (includes a few PRs)</t>
  </si>
  <si>
    <t>59 Heating and Injection SRS were available in Rev0</t>
  </si>
  <si>
    <t>63% SRS coverage (again, a few PRs make this look higher than it should be)</t>
  </si>
  <si>
    <t>SW Test provided considerable support to both Cantel engineers and to Cybertrol engineers</t>
  </si>
  <si>
    <t>Cybertrol, doing FA and fix ver, used ~50% of the time allocated to software test.</t>
  </si>
  <si>
    <t>System level tested (doesn't map to requirment, but was time intensive)</t>
  </si>
  <si>
    <t>Many tests could not be completed due to the failure rate.</t>
  </si>
  <si>
    <t>A number of issues were found through using the device, not through desgined tests</t>
  </si>
  <si>
    <t>19 bugs found (as of 10/11)</t>
  </si>
  <si>
    <t>Considerable learning occurred -- how to write test designs, how to create and download Recipes, HMI usage, PLC code, the use of tag forces with the AB Studio.</t>
  </si>
  <si>
    <t>Mangesh Kardile</t>
  </si>
  <si>
    <t>NA</t>
  </si>
  <si>
    <t>Anna Dingler</t>
  </si>
  <si>
    <t>Chad Cummings</t>
  </si>
  <si>
    <t>Philip Tweh</t>
  </si>
  <si>
    <t>Other 1</t>
  </si>
  <si>
    <t>(Chad, Test Designs only)</t>
  </si>
  <si>
    <t>(Jeff, Test Execution only)</t>
  </si>
  <si>
    <t>(Philip, Test Execution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</si>
</sst>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0.0"/>
    <numFmt numFmtId="165" formatCode="yyyy\-mm\-dd;@"/>
    <numFmt numFmtId="166" formatCode="&quot;$&quot;#,##0"/>
    <numFmt numFmtId="167" formatCode="[$-F800]dddd\,\ mmmm\ dd\,\ yyyy"/>
  </numFmts>
  <fonts count="89" x14ac:knownFonts="1">
    <font>
      <sz val="11"/>
      <color theme="1"/>
      <name val="Calibri"/>
      <family val="2"/>
      <scheme val="minor"/>
    </font>
    <font>
      <b/>
      <sz val="11"/>
      <color theme="1"/>
      <name val="Calibri"/>
      <family val="2"/>
      <scheme val="minor"/>
    </font>
    <font>
      <u/>
      <sz val="11"/>
      <color theme="10"/>
      <name val="Calibri"/>
      <family val="2"/>
      <scheme val="minor"/>
    </font>
    <font>
      <b/>
      <i/>
      <sz val="11"/>
      <color theme="1"/>
      <name val="Calibri"/>
      <family val="2"/>
      <scheme val="minor"/>
    </font>
    <font>
      <i/>
      <sz val="11"/>
      <color theme="1"/>
      <name val="Calibri"/>
      <family val="2"/>
      <scheme val="minor"/>
    </font>
    <font>
      <sz val="12"/>
      <color theme="1"/>
      <name val="Calibri"/>
      <family val="2"/>
      <scheme val="minor"/>
    </font>
    <font>
      <sz val="11"/>
      <color rgb="FFFF0000"/>
      <name val="Calibri"/>
      <family val="2"/>
      <scheme val="minor"/>
    </font>
    <font>
      <sz val="10"/>
      <color theme="1"/>
      <name val="Calibri"/>
      <family val="2"/>
      <scheme val="minor"/>
    </font>
    <font>
      <b/>
      <sz val="10"/>
      <color theme="1"/>
      <name val="Calibri"/>
      <family val="2"/>
      <scheme val="minor"/>
    </font>
    <font>
      <b/>
      <sz val="11"/>
      <color rgb="FFFF0000"/>
      <name val="Calibri"/>
      <family val="2"/>
      <scheme val="minor"/>
    </font>
    <font>
      <b/>
      <u/>
      <sz val="11"/>
      <color theme="10"/>
      <name val="Calibri"/>
      <family val="2"/>
      <scheme val="minor"/>
    </font>
    <font>
      <b/>
      <sz val="11"/>
      <color rgb="FFFFFFFF"/>
      <name val="Calibri"/>
      <family val="2"/>
      <scheme val="minor"/>
    </font>
    <font>
      <sz val="11"/>
      <color rgb="FF000000"/>
      <name val="Calibri"/>
      <family val="2"/>
      <scheme val="minor"/>
    </font>
    <font>
      <sz val="11"/>
      <name val="Calibri"/>
      <family val="2"/>
      <scheme val="minor"/>
    </font>
    <font>
      <sz val="11"/>
      <color indexed="8"/>
      <name val="Calibri"/>
      <family val="2"/>
    </font>
    <font>
      <sz val="11"/>
      <color indexed="2"/>
      <name val="Calibri"/>
      <family val="2"/>
    </font>
    <font>
      <b/>
      <sz val="11"/>
      <color indexed="8"/>
      <name val="Calibri"/>
      <family val="2"/>
    </font>
    <font>
      <b/>
      <sz val="11"/>
      <color indexed="9"/>
      <name val="Calibri"/>
      <family val="2"/>
    </font>
    <font>
      <sz val="11"/>
      <color indexed="9"/>
      <name val="Calibri"/>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b/>
      <sz val="16"/>
      <color theme="1"/>
      <name val="Calibri"/>
      <family val="2"/>
      <scheme val="minor"/>
    </font>
    <font>
      <b/>
      <u/>
      <sz val="11"/>
      <color rgb="FF000000"/>
      <name val="Calibri"/>
      <family val="2"/>
      <scheme val="minor"/>
    </font>
    <font>
      <b/>
      <sz val="12"/>
      <color rgb="FFFFFFFF"/>
      <name val="Calibri"/>
      <family val="2"/>
      <scheme val="minor"/>
    </font>
    <font>
      <u/>
      <sz val="10"/>
      <color theme="10"/>
      <name val="Calibri"/>
      <family val="2"/>
      <scheme val="minor"/>
    </font>
    <font>
      <b/>
      <u/>
      <sz val="10"/>
      <color theme="10"/>
      <name val="Calibri"/>
      <family val="2"/>
      <scheme val="minor"/>
    </font>
    <font>
      <u/>
      <sz val="8"/>
      <color theme="10"/>
      <name val="Calibri"/>
      <family val="2"/>
      <scheme val="minor"/>
    </font>
    <font>
      <sz val="8"/>
      <color theme="1"/>
      <name val="Calibri"/>
      <family val="2"/>
      <scheme val="minor"/>
    </font>
    <font>
      <i/>
      <sz val="10"/>
      <color theme="1"/>
      <name val="Calibri"/>
      <family val="2"/>
      <scheme val="minor"/>
    </font>
    <font>
      <strike/>
      <sz val="10"/>
      <color theme="1"/>
      <name val="Calibri"/>
      <family val="2"/>
      <scheme val="minor"/>
    </font>
    <font>
      <sz val="10"/>
      <color theme="1"/>
      <name val="Calibri"/>
      <family val="2"/>
    </font>
    <font>
      <b/>
      <sz val="10"/>
      <color theme="1"/>
      <name val="Calibri"/>
      <family val="2"/>
    </font>
    <font>
      <sz val="10"/>
      <color rgb="FF000000"/>
      <name val="Calibri"/>
      <family val="2"/>
    </font>
    <font>
      <sz val="10"/>
      <color rgb="FF000000"/>
      <name val="Calibri"/>
      <family val="2"/>
      <scheme val="minor"/>
    </font>
    <font>
      <b/>
      <sz val="10"/>
      <color rgb="FFFFFFFF"/>
      <name val="Calibri"/>
      <family val="2"/>
      <scheme val="minor"/>
    </font>
    <font>
      <sz val="10"/>
      <color rgb="FFFF0000"/>
      <name val="Calibri"/>
      <family val="2"/>
      <scheme val="minor"/>
    </font>
    <font>
      <b/>
      <i/>
      <sz val="10"/>
      <color rgb="FFFFFFFF"/>
      <name val="Calibri"/>
      <family val="2"/>
    </font>
    <font>
      <sz val="11"/>
      <color rgb="FF000000"/>
      <name val="Calibri"/>
      <family val="2"/>
    </font>
    <font>
      <b/>
      <sz val="10"/>
      <color rgb="FF000000"/>
      <name val="Calibri"/>
      <family val="2"/>
      <scheme val="minor"/>
    </font>
    <font>
      <b/>
      <sz val="16"/>
      <color rgb="FFFFFFFF"/>
      <name val="Calibri"/>
      <family val="2"/>
      <scheme val="minor"/>
    </font>
    <font>
      <sz val="11"/>
      <name val="Calibri"/>
      <family val="2"/>
    </font>
    <font>
      <b/>
      <i/>
      <sz val="12"/>
      <color theme="1"/>
      <name val="Calibri"/>
      <family val="2"/>
      <scheme val="minor"/>
    </font>
    <font>
      <b/>
      <i/>
      <sz val="10"/>
      <color theme="1"/>
      <name val="Calibri"/>
      <family val="2"/>
      <scheme val="minor"/>
    </font>
    <font>
      <sz val="10"/>
      <color rgb="FFFFFFFF"/>
      <name val="Calibri"/>
      <family val="2"/>
      <scheme val="minor"/>
    </font>
    <font>
      <b/>
      <sz val="20"/>
      <color theme="1"/>
      <name val="Calibri"/>
      <family val="2"/>
      <scheme val="minor"/>
    </font>
    <font>
      <sz val="9"/>
      <color theme="1"/>
      <name val="Calibri"/>
      <family val="2"/>
      <scheme val="minor"/>
    </font>
    <font>
      <b/>
      <sz val="10"/>
      <color rgb="FFFF0000"/>
      <name val="Calibri"/>
      <family val="2"/>
      <scheme val="minor"/>
    </font>
    <font>
      <b/>
      <i/>
      <sz val="10"/>
      <color rgb="FFFF0000"/>
      <name val="Calibri"/>
      <family val="2"/>
      <scheme val="minor"/>
    </font>
    <font>
      <strike/>
      <sz val="10"/>
      <color rgb="FF000000"/>
      <name val="Calibri"/>
      <family val="2"/>
      <scheme val="minor"/>
    </font>
    <font>
      <b/>
      <i/>
      <sz val="10"/>
      <color rgb="FFC00000"/>
      <name val="Calibri"/>
      <family val="2"/>
      <scheme val="minor"/>
    </font>
    <font>
      <i/>
      <sz val="10"/>
      <color rgb="FFC00000"/>
      <name val="Calibri"/>
      <family val="2"/>
      <scheme val="minor"/>
    </font>
    <font>
      <i/>
      <strike/>
      <sz val="10"/>
      <color rgb="FFC00000"/>
      <name val="Calibri"/>
      <family val="2"/>
      <scheme val="minor"/>
    </font>
    <font>
      <i/>
      <sz val="10"/>
      <color rgb="FFFF0000"/>
      <name val="Calibri"/>
      <family val="2"/>
      <scheme val="minor"/>
    </font>
    <font>
      <b/>
      <i/>
      <sz val="10"/>
      <color rgb="FFFFFFFF"/>
      <name val="Calibri"/>
      <family val="2"/>
      <scheme val="minor"/>
    </font>
    <font>
      <sz val="9"/>
      <color theme="1"/>
      <name val="Times New Roman"/>
      <family val="1"/>
    </font>
    <font>
      <sz val="10"/>
      <color theme="1"/>
      <name val="Times New Roman"/>
      <family val="1"/>
    </font>
    <font>
      <sz val="11"/>
      <color theme="1"/>
      <name val="Calibri"/>
      <family val="2"/>
    </font>
    <font>
      <b/>
      <sz val="14"/>
      <color rgb="FFFFFFFF"/>
      <name val="Calibri"/>
      <family val="2"/>
      <scheme val="minor"/>
    </font>
    <font>
      <sz val="10"/>
      <color rgb="FFFF0000"/>
      <name val="Calibri"/>
      <family val="2"/>
    </font>
    <font>
      <b/>
      <sz val="10"/>
      <color rgb="FF000000"/>
      <name val="Calibri"/>
      <family val="2"/>
    </font>
    <font>
      <strike/>
      <sz val="10"/>
      <color rgb="FF000000"/>
      <name val="Calibri"/>
      <family val="2"/>
    </font>
    <font>
      <strike/>
      <sz val="11"/>
      <color theme="1"/>
      <name val="Calibri"/>
      <family val="2"/>
      <scheme val="minor"/>
    </font>
    <font>
      <sz val="10"/>
      <name val="Calibri"/>
      <family val="2"/>
    </font>
    <font>
      <i/>
      <sz val="10"/>
      <color rgb="FFFF0000"/>
      <name val="Calibri"/>
      <family val="2"/>
    </font>
    <font>
      <i/>
      <sz val="10"/>
      <color rgb="FF000000"/>
      <name val="Calibri"/>
      <family val="2"/>
    </font>
    <font>
      <b/>
      <sz val="10"/>
      <color rgb="FFFFFFFF"/>
      <name val="Calibri"/>
      <family val="2"/>
    </font>
    <font>
      <b/>
      <i/>
      <sz val="10"/>
      <color rgb="FF000000"/>
      <name val="Calibri"/>
      <family val="2"/>
    </font>
    <font>
      <u/>
      <sz val="10"/>
      <color rgb="FF0563C1"/>
      <name val="Calibri"/>
      <family val="2"/>
    </font>
    <font>
      <sz val="10"/>
      <color rgb="FF9C0006"/>
      <name val="Calibri"/>
      <family val="2"/>
    </font>
    <font>
      <sz val="10"/>
      <color rgb="FF444444"/>
      <name val="Calibri"/>
      <family val="2"/>
      <charset val="1"/>
    </font>
    <font>
      <b/>
      <sz val="10"/>
      <color rgb="FFFF0000"/>
      <name val="Calibri"/>
      <family val="2"/>
    </font>
    <font>
      <b/>
      <i/>
      <sz val="11"/>
      <color rgb="FFFFFFFF"/>
      <name val="Calibri"/>
      <family val="2"/>
      <scheme val="minor"/>
    </font>
    <font>
      <sz val="10"/>
      <color rgb="FFFFFFFF"/>
      <name val="Calibri"/>
      <family val="2"/>
    </font>
    <font>
      <b/>
      <sz val="12"/>
      <color rgb="FFFFFFFF"/>
      <name val="Calibri"/>
      <family val="2"/>
    </font>
    <font>
      <b/>
      <i/>
      <sz val="12"/>
      <color rgb="FFFFFFFF"/>
      <name val="Calibri"/>
      <family val="2"/>
    </font>
    <font>
      <b/>
      <sz val="11"/>
      <color theme="1"/>
      <name val="Calibri"/>
      <family val="2"/>
    </font>
    <font>
      <sz val="11"/>
      <color rgb="FF444444"/>
      <name val="Calibri"/>
      <family val="2"/>
      <charset val="1"/>
    </font>
    <font>
      <sz val="11"/>
      <color theme="1"/>
      <name val="Calibri"/>
      <family val="2"/>
      <scheme val="minor"/>
    </font>
    <font>
      <strike/>
      <sz val="10"/>
      <color rgb="FF9C0006"/>
      <name val="Calibri"/>
      <family val="2"/>
    </font>
  </fonts>
  <fills count="67">
    <fill>
      <patternFill patternType="none"/>
    </fill>
    <fill>
      <patternFill patternType="gray125"/>
    </fill>
    <fill>
      <patternFill patternType="solid">
        <fgColor rgb="FFB4C6E7"/>
        <bgColor indexed="64"/>
      </patternFill>
    </fill>
    <fill>
      <patternFill patternType="solid">
        <fgColor rgb="FFD9D9D9"/>
        <bgColor indexed="64"/>
      </patternFill>
    </fill>
    <fill>
      <patternFill patternType="solid">
        <fgColor rgb="FFD0CECE"/>
        <bgColor indexed="64"/>
      </patternFill>
    </fill>
    <fill>
      <patternFill patternType="solid">
        <fgColor rgb="FFFF0000"/>
        <bgColor indexed="64"/>
      </patternFill>
    </fill>
    <fill>
      <patternFill patternType="solid">
        <fgColor rgb="FFBFBFBF"/>
        <bgColor indexed="64"/>
      </patternFill>
    </fill>
    <fill>
      <patternFill patternType="solid">
        <fgColor rgb="FFC6E0B4"/>
        <bgColor indexed="64"/>
      </patternFill>
    </fill>
    <fill>
      <patternFill patternType="solid">
        <fgColor rgb="FFA9D08E"/>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BDD7EE"/>
        <bgColor indexed="64"/>
      </patternFill>
    </fill>
    <fill>
      <patternFill patternType="solid">
        <fgColor rgb="FFDDEBF7"/>
        <bgColor indexed="64"/>
      </patternFill>
    </fill>
    <fill>
      <patternFill patternType="solid">
        <fgColor rgb="FFFFE699"/>
        <bgColor indexed="64"/>
      </patternFill>
    </fill>
    <fill>
      <patternFill patternType="solid">
        <fgColor theme="9" tint="0.39997558519241921"/>
        <bgColor indexed="64"/>
      </patternFill>
    </fill>
    <fill>
      <patternFill patternType="solid">
        <fgColor rgb="FF00B0F0"/>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indexed="26"/>
        <bgColor indexed="64"/>
      </patternFill>
    </fill>
    <fill>
      <patternFill patternType="solid">
        <fgColor indexed="47"/>
        <bgColor indexed="64"/>
      </patternFill>
    </fill>
    <fill>
      <patternFill patternType="solid">
        <fgColor theme="4" tint="0.79995117038483843"/>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rgb="FFC6E0B4"/>
        <bgColor rgb="FF000000"/>
      </patternFill>
    </fill>
    <fill>
      <patternFill patternType="solid">
        <fgColor rgb="FF000000"/>
        <bgColor indexed="64"/>
      </patternFill>
    </fill>
    <fill>
      <patternFill patternType="solid">
        <fgColor rgb="FFFFD966"/>
        <bgColor indexed="64"/>
      </patternFill>
    </fill>
    <fill>
      <patternFill patternType="solid">
        <fgColor rgb="FF70AD47"/>
        <bgColor indexed="64"/>
      </patternFill>
    </fill>
    <fill>
      <patternFill patternType="solid">
        <fgColor rgb="FFFFF2CC"/>
        <bgColor indexed="64"/>
      </patternFill>
    </fill>
    <fill>
      <patternFill patternType="solid">
        <fgColor rgb="FFC00000"/>
        <bgColor indexed="64"/>
      </patternFill>
    </fill>
    <fill>
      <patternFill patternType="solid">
        <fgColor rgb="FFE2EFDA"/>
        <bgColor indexed="64"/>
      </patternFill>
    </fill>
    <fill>
      <patternFill patternType="solid">
        <fgColor rgb="FFED7D31"/>
        <bgColor indexed="64"/>
      </patternFill>
    </fill>
    <fill>
      <patternFill patternType="solid">
        <fgColor rgb="FF000000"/>
        <bgColor rgb="FF000000"/>
      </patternFill>
    </fill>
    <fill>
      <patternFill patternType="solid">
        <fgColor rgb="FFFFFF00"/>
        <bgColor rgb="FF000000"/>
      </patternFill>
    </fill>
    <fill>
      <patternFill patternType="solid">
        <fgColor rgb="FFD9D9D9"/>
        <bgColor rgb="FF000000"/>
      </patternFill>
    </fill>
    <fill>
      <patternFill patternType="solid">
        <fgColor rgb="FFA9D08E"/>
        <bgColor rgb="FF000000"/>
      </patternFill>
    </fill>
    <fill>
      <patternFill patternType="solid">
        <fgColor rgb="FFB4C6E7"/>
        <bgColor rgb="FF000000"/>
      </patternFill>
    </fill>
    <fill>
      <patternFill patternType="solid">
        <fgColor rgb="FFC00000"/>
        <bgColor rgb="FF000000"/>
      </patternFill>
    </fill>
    <fill>
      <patternFill patternType="solid">
        <fgColor rgb="FFFFE699"/>
        <bgColor rgb="FF000000"/>
      </patternFill>
    </fill>
    <fill>
      <patternFill patternType="solid">
        <fgColor rgb="FF92D050"/>
        <bgColor rgb="FF000000"/>
      </patternFill>
    </fill>
    <fill>
      <patternFill patternType="solid">
        <fgColor rgb="FFBFBFBF"/>
        <bgColor rgb="FF000000"/>
      </patternFill>
    </fill>
    <fill>
      <patternFill patternType="solid">
        <fgColor rgb="FFFFC000"/>
        <bgColor rgb="FF000000"/>
      </patternFill>
    </fill>
    <fill>
      <patternFill patternType="solid">
        <fgColor theme="0" tint="-4.9989318521683403E-2"/>
        <bgColor indexed="64"/>
      </patternFill>
    </fill>
  </fills>
  <borders count="3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5422223578601"/>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medium">
        <color indexed="64"/>
      </top>
      <bottom/>
      <diagonal/>
    </border>
  </borders>
  <cellStyleXfs count="45">
    <xf numFmtId="0" fontId="0" fillId="0" borderId="0"/>
    <xf numFmtId="0" fontId="2" fillId="0" borderId="0" applyNumberFormat="0" applyFill="0" applyBorder="0" applyAlignment="0" applyProtection="0"/>
    <xf numFmtId="0" fontId="14" fillId="0" borderId="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18" fillId="34" borderId="0" applyNumberFormat="0" applyBorder="0" applyAlignment="0" applyProtection="0"/>
    <xf numFmtId="0" fontId="18" fillId="19" borderId="0" applyNumberFormat="0" applyBorder="0" applyAlignment="0" applyProtection="0"/>
    <xf numFmtId="0" fontId="18" fillId="35" borderId="0" applyNumberFormat="0" applyBorder="0" applyAlignment="0" applyProtection="0"/>
    <xf numFmtId="0" fontId="18" fillId="18" borderId="0" applyNumberFormat="0" applyBorder="0" applyAlignment="0" applyProtection="0"/>
    <xf numFmtId="0" fontId="18" fillId="36" borderId="0" applyNumberFormat="0" applyBorder="0" applyAlignment="0" applyProtection="0"/>
    <xf numFmtId="0" fontId="18" fillId="15" borderId="0" applyNumberFormat="0" applyBorder="0" applyAlignment="0" applyProtection="0"/>
    <xf numFmtId="0" fontId="18" fillId="37" borderId="0" applyNumberFormat="0" applyBorder="0" applyAlignment="0" applyProtection="0"/>
    <xf numFmtId="0" fontId="18" fillId="38" borderId="0" applyNumberFormat="0" applyBorder="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9" fillId="43" borderId="0" applyNumberFormat="0" applyBorder="0" applyAlignment="0" applyProtection="0"/>
    <xf numFmtId="0" fontId="20" fillId="44" borderId="18" applyNumberFormat="0" applyAlignment="0" applyProtection="0"/>
    <xf numFmtId="0" fontId="17" fillId="45" borderId="21" applyNumberFormat="0" applyAlignment="0" applyProtection="0"/>
    <xf numFmtId="0" fontId="21" fillId="0" borderId="0" applyNumberFormat="0" applyFill="0" applyBorder="0" applyAlignment="0" applyProtection="0"/>
    <xf numFmtId="0" fontId="22" fillId="46" borderId="0" applyNumberFormat="0" applyBorder="0" applyAlignment="0" applyProtection="0"/>
    <xf numFmtId="0" fontId="23" fillId="0" borderId="16" applyNumberFormat="0" applyFill="0" applyAlignment="0" applyProtection="0"/>
    <xf numFmtId="0" fontId="24" fillId="0" borderId="24" applyNumberFormat="0" applyFill="0" applyAlignment="0" applyProtection="0"/>
    <xf numFmtId="0" fontId="25" fillId="0" borderId="17" applyNumberFormat="0" applyFill="0" applyAlignment="0" applyProtection="0"/>
    <xf numFmtId="0" fontId="25" fillId="0" borderId="0" applyNumberFormat="0" applyFill="0" applyBorder="0" applyAlignment="0" applyProtection="0"/>
    <xf numFmtId="0" fontId="26" fillId="21" borderId="18" applyNumberFormat="0" applyAlignment="0" applyProtection="0"/>
    <xf numFmtId="0" fontId="27" fillId="0" borderId="20" applyNumberFormat="0" applyFill="0" applyAlignment="0" applyProtection="0"/>
    <xf numFmtId="0" fontId="28" fillId="47" borderId="0" applyNumberFormat="0" applyBorder="0" applyAlignment="0" applyProtection="0"/>
    <xf numFmtId="0" fontId="14" fillId="20" borderId="22" applyNumberFormat="0" applyAlignment="0" applyProtection="0"/>
    <xf numFmtId="0" fontId="29" fillId="44" borderId="19" applyNumberFormat="0" applyAlignment="0" applyProtection="0"/>
    <xf numFmtId="0" fontId="30" fillId="0" borderId="0" applyNumberFormat="0" applyFill="0" applyBorder="0" applyAlignment="0" applyProtection="0"/>
    <xf numFmtId="0" fontId="16" fillId="0" borderId="23" applyNumberFormat="0" applyFill="0" applyAlignment="0" applyProtection="0"/>
    <xf numFmtId="0" fontId="15" fillId="0" borderId="0" applyNumberFormat="0" applyFill="0" applyBorder="0" applyAlignment="0" applyProtection="0"/>
    <xf numFmtId="9" fontId="87" fillId="0" borderId="0" applyFont="0" applyFill="0" applyBorder="0" applyAlignment="0" applyProtection="0"/>
  </cellStyleXfs>
  <cellXfs count="830">
    <xf numFmtId="0" fontId="0" fillId="0" borderId="0" xfId="0"/>
    <xf numFmtId="0" fontId="0" fillId="0" borderId="0" xfId="0" applyAlignment="1">
      <alignment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0" xfId="0" applyFont="1" applyAlignment="1">
      <alignment vertical="center"/>
    </xf>
    <xf numFmtId="0" fontId="0" fillId="0" borderId="0" xfId="0" applyAlignment="1">
      <alignment vertical="center" wrapText="1"/>
    </xf>
    <xf numFmtId="0" fontId="2" fillId="0" borderId="0" xfId="1" applyAlignment="1">
      <alignment vertical="center"/>
    </xf>
    <xf numFmtId="0" fontId="0" fillId="3" borderId="0" xfId="0" applyFill="1" applyAlignment="1">
      <alignment vertical="center"/>
    </xf>
    <xf numFmtId="0" fontId="0" fillId="0" borderId="0" xfId="0" applyFill="1" applyAlignment="1">
      <alignment vertical="center"/>
    </xf>
    <xf numFmtId="0" fontId="1" fillId="4" borderId="0" xfId="0" applyFont="1" applyFill="1" applyAlignment="1">
      <alignment vertical="center"/>
    </xf>
    <xf numFmtId="0" fontId="0" fillId="0" borderId="0" xfId="0" applyFill="1" applyAlignment="1">
      <alignment horizontal="center" vertical="center"/>
    </xf>
    <xf numFmtId="0" fontId="2" fillId="0" borderId="0" xfId="1" applyBorder="1" applyAlignment="1">
      <alignment vertical="center" wrapText="1"/>
    </xf>
    <xf numFmtId="0" fontId="0" fillId="0" borderId="0" xfId="0" applyBorder="1" applyAlignment="1">
      <alignment vertical="center" wrapText="1"/>
    </xf>
    <xf numFmtId="0" fontId="0" fillId="0" borderId="0" xfId="0" applyBorder="1" applyAlignment="1">
      <alignment vertical="center"/>
    </xf>
    <xf numFmtId="0" fontId="0" fillId="0" borderId="0" xfId="0" applyFill="1" applyBorder="1" applyAlignment="1">
      <alignment vertical="center"/>
    </xf>
    <xf numFmtId="0" fontId="0" fillId="0" borderId="0" xfId="0" applyAlignment="1">
      <alignment horizontal="left" vertical="center"/>
    </xf>
    <xf numFmtId="0" fontId="1" fillId="2" borderId="0" xfId="0" applyFont="1" applyFill="1" applyBorder="1" applyAlignment="1">
      <alignment horizontal="center" vertical="center"/>
    </xf>
    <xf numFmtId="0" fontId="0" fillId="0" borderId="0" xfId="0" applyFill="1" applyBorder="1" applyAlignment="1">
      <alignment horizontal="center" vertical="center"/>
    </xf>
    <xf numFmtId="0" fontId="2" fillId="0" borderId="0" xfId="1" applyFill="1" applyBorder="1" applyAlignment="1">
      <alignment vertical="center"/>
    </xf>
    <xf numFmtId="0" fontId="0" fillId="0" borderId="0" xfId="0" applyFill="1" applyBorder="1" applyAlignment="1">
      <alignment horizontal="left" vertical="center"/>
    </xf>
    <xf numFmtId="0" fontId="2" fillId="0" borderId="0" xfId="1" applyFill="1" applyBorder="1" applyAlignment="1">
      <alignment horizontal="left" vertical="center"/>
    </xf>
    <xf numFmtId="0" fontId="0" fillId="0" borderId="0" xfId="0" applyFill="1" applyBorder="1" applyAlignment="1">
      <alignment vertical="center" wrapText="1"/>
    </xf>
    <xf numFmtId="0" fontId="0" fillId="0" borderId="0" xfId="0" applyAlignment="1">
      <alignment horizontal="center" vertical="center"/>
    </xf>
    <xf numFmtId="0" fontId="0" fillId="0" borderId="0" xfId="0" applyFont="1" applyAlignment="1">
      <alignment vertical="center"/>
    </xf>
    <xf numFmtId="0" fontId="0" fillId="0" borderId="0" xfId="0" applyFill="1" applyAlignment="1">
      <alignment horizontal="left" vertical="center"/>
    </xf>
    <xf numFmtId="0" fontId="0" fillId="9" borderId="0" xfId="0" applyFill="1" applyAlignment="1">
      <alignment vertical="center"/>
    </xf>
    <xf numFmtId="0" fontId="0" fillId="9" borderId="0" xfId="0" applyFill="1" applyAlignment="1">
      <alignment vertical="center" wrapText="1"/>
    </xf>
    <xf numFmtId="0" fontId="6" fillId="0" borderId="0" xfId="0" applyFont="1" applyAlignment="1">
      <alignment vertical="center"/>
    </xf>
    <xf numFmtId="0" fontId="1" fillId="0" borderId="0" xfId="0" applyFont="1" applyFill="1" applyAlignment="1">
      <alignment vertical="center"/>
    </xf>
    <xf numFmtId="0" fontId="0" fillId="0" borderId="0" xfId="0" applyFont="1" applyFill="1" applyAlignment="1">
      <alignment horizontal="left" vertical="center"/>
    </xf>
    <xf numFmtId="0" fontId="0" fillId="12" borderId="0" xfId="0" applyFill="1" applyAlignment="1">
      <alignment horizontal="center" vertical="center"/>
    </xf>
    <xf numFmtId="0" fontId="1" fillId="6" borderId="0" xfId="0" applyFont="1" applyFill="1" applyAlignment="1">
      <alignment horizontal="center" vertical="center"/>
    </xf>
    <xf numFmtId="0" fontId="1" fillId="3" borderId="0" xfId="0" applyFont="1" applyFill="1" applyAlignment="1">
      <alignment horizontal="center" vertical="center"/>
    </xf>
    <xf numFmtId="0" fontId="0" fillId="12" borderId="0" xfId="0" applyFill="1" applyAlignment="1">
      <alignment vertical="center"/>
    </xf>
    <xf numFmtId="0" fontId="1" fillId="3" borderId="0" xfId="0" applyFont="1" applyFill="1" applyAlignment="1">
      <alignment vertical="center"/>
    </xf>
    <xf numFmtId="0" fontId="2" fillId="0" borderId="0" xfId="1" applyFill="1" applyAlignment="1">
      <alignment horizontal="left" vertical="center"/>
    </xf>
    <xf numFmtId="0" fontId="0" fillId="0" borderId="0" xfId="0" applyFill="1" applyAlignment="1">
      <alignment vertical="center" wrapText="1"/>
    </xf>
    <xf numFmtId="0" fontId="2" fillId="0" borderId="0" xfId="1" applyFill="1" applyAlignment="1">
      <alignment vertical="center"/>
    </xf>
    <xf numFmtId="0" fontId="1" fillId="12" borderId="0" xfId="0" applyFont="1" applyFill="1" applyAlignment="1">
      <alignment horizontal="center" vertical="center"/>
    </xf>
    <xf numFmtId="0" fontId="1" fillId="12" borderId="0" xfId="0" applyFont="1" applyFill="1" applyAlignment="1">
      <alignment vertical="center"/>
    </xf>
    <xf numFmtId="0" fontId="9" fillId="0" borderId="0" xfId="0" applyFont="1" applyAlignment="1">
      <alignment vertical="center"/>
    </xf>
    <xf numFmtId="1" fontId="0" fillId="0" borderId="0" xfId="0" applyNumberFormat="1" applyAlignment="1">
      <alignment horizontal="center" vertical="center"/>
    </xf>
    <xf numFmtId="0" fontId="1" fillId="2" borderId="0" xfId="0" applyFont="1" applyFill="1" applyAlignment="1">
      <alignment horizontal="center" vertical="center"/>
    </xf>
    <xf numFmtId="1" fontId="0" fillId="0" borderId="0" xfId="0" applyNumberFormat="1" applyFill="1" applyAlignment="1">
      <alignment horizontal="center" vertical="center"/>
    </xf>
    <xf numFmtId="0" fontId="0" fillId="0" borderId="0" xfId="0" applyFont="1" applyFill="1" applyAlignment="1">
      <alignment vertical="center"/>
    </xf>
    <xf numFmtId="0" fontId="0" fillId="0" borderId="0" xfId="0" applyFont="1" applyFill="1" applyAlignment="1">
      <alignment horizontal="center" vertical="center"/>
    </xf>
    <xf numFmtId="0" fontId="1" fillId="12" borderId="0" xfId="0" applyFont="1" applyFill="1" applyAlignment="1">
      <alignment horizontal="left" vertical="center"/>
    </xf>
    <xf numFmtId="0" fontId="10" fillId="0" borderId="0" xfId="1" applyFont="1" applyFill="1" applyAlignment="1">
      <alignment vertical="center"/>
    </xf>
    <xf numFmtId="0" fontId="9" fillId="0" borderId="0" xfId="0" applyFont="1" applyFill="1" applyAlignment="1">
      <alignment vertical="center"/>
    </xf>
    <xf numFmtId="0" fontId="12" fillId="0" borderId="0" xfId="0" applyFont="1" applyFill="1" applyAlignment="1">
      <alignment vertical="center"/>
    </xf>
    <xf numFmtId="0" fontId="12" fillId="0" borderId="0" xfId="0" applyFont="1" applyAlignment="1">
      <alignment vertical="center"/>
    </xf>
    <xf numFmtId="0" fontId="1" fillId="0" borderId="0" xfId="0" applyFont="1" applyFill="1" applyBorder="1" applyAlignment="1">
      <alignment vertical="center"/>
    </xf>
    <xf numFmtId="0" fontId="0" fillId="0" borderId="0" xfId="0" applyBorder="1" applyAlignment="1">
      <alignment horizontal="left" vertical="center"/>
    </xf>
    <xf numFmtId="0" fontId="2" fillId="0" borderId="0" xfId="1" applyBorder="1" applyAlignment="1">
      <alignment horizontal="left" vertical="center"/>
    </xf>
    <xf numFmtId="0" fontId="0" fillId="0" borderId="0" xfId="0" applyBorder="1" applyAlignment="1">
      <alignment horizontal="center" vertical="center"/>
    </xf>
    <xf numFmtId="0" fontId="1" fillId="15" borderId="0" xfId="0" applyFont="1" applyFill="1" applyAlignment="1">
      <alignment vertical="center"/>
    </xf>
    <xf numFmtId="0" fontId="0" fillId="15" borderId="0" xfId="0" applyFill="1" applyAlignment="1">
      <alignment vertical="center"/>
    </xf>
    <xf numFmtId="0" fontId="0" fillId="15" borderId="0" xfId="0" applyFill="1" applyBorder="1" applyAlignment="1">
      <alignment vertical="center"/>
    </xf>
    <xf numFmtId="0" fontId="1" fillId="16" borderId="0" xfId="0" applyFont="1" applyFill="1" applyBorder="1" applyAlignment="1">
      <alignment horizontal="center" vertical="center" wrapText="1"/>
    </xf>
    <xf numFmtId="0" fontId="1" fillId="16" borderId="0" xfId="0" applyFont="1" applyFill="1" applyAlignment="1">
      <alignment horizontal="center" vertical="center" wrapText="1"/>
    </xf>
    <xf numFmtId="0" fontId="0" fillId="0" borderId="0" xfId="0" applyFont="1" applyFill="1" applyBorder="1" applyAlignment="1">
      <alignment horizontal="center" vertical="center"/>
    </xf>
    <xf numFmtId="0" fontId="13" fillId="0" borderId="0" xfId="0" applyFont="1" applyBorder="1" applyAlignment="1">
      <alignment vertical="center" wrapText="1"/>
    </xf>
    <xf numFmtId="0" fontId="13" fillId="0" borderId="0" xfId="0" applyFont="1" applyBorder="1" applyAlignment="1">
      <alignment vertical="center"/>
    </xf>
    <xf numFmtId="0" fontId="12" fillId="0" borderId="0" xfId="0" applyFont="1" applyBorder="1" applyAlignment="1">
      <alignment vertical="center" wrapText="1"/>
    </xf>
    <xf numFmtId="0" fontId="1" fillId="17" borderId="0" xfId="0" applyFont="1" applyFill="1" applyBorder="1" applyAlignment="1">
      <alignment vertical="center"/>
    </xf>
    <xf numFmtId="0" fontId="1" fillId="17" borderId="0" xfId="0" applyFont="1" applyFill="1" applyAlignment="1">
      <alignment vertical="center"/>
    </xf>
    <xf numFmtId="0" fontId="0" fillId="17" borderId="0" xfId="0" applyFill="1" applyBorder="1" applyAlignment="1">
      <alignment vertical="center"/>
    </xf>
    <xf numFmtId="0" fontId="1" fillId="18" borderId="0" xfId="0" applyFont="1" applyFill="1" applyAlignment="1">
      <alignment vertical="center"/>
    </xf>
    <xf numFmtId="0" fontId="0" fillId="18" borderId="0" xfId="0" applyFill="1" applyAlignment="1">
      <alignment vertical="center"/>
    </xf>
    <xf numFmtId="0" fontId="0" fillId="18" borderId="0" xfId="0" applyFill="1" applyBorder="1" applyAlignment="1">
      <alignment vertical="center"/>
    </xf>
    <xf numFmtId="0" fontId="1" fillId="19" borderId="0" xfId="0" applyFont="1" applyFill="1" applyBorder="1" applyAlignment="1">
      <alignment vertical="center"/>
    </xf>
    <xf numFmtId="0" fontId="0" fillId="19" borderId="0" xfId="0" applyFill="1" applyAlignment="1">
      <alignment vertical="center"/>
    </xf>
    <xf numFmtId="0" fontId="0" fillId="19" borderId="0" xfId="0" applyFill="1" applyBorder="1" applyAlignment="1">
      <alignment vertical="center"/>
    </xf>
    <xf numFmtId="0" fontId="0" fillId="17" borderId="0" xfId="0" applyFill="1" applyAlignment="1">
      <alignment vertical="center"/>
    </xf>
    <xf numFmtId="0" fontId="11" fillId="49" borderId="0" xfId="0" applyFont="1" applyFill="1" applyAlignment="1">
      <alignment vertical="center"/>
    </xf>
    <xf numFmtId="0" fontId="1" fillId="50" borderId="0" xfId="0" applyFont="1" applyFill="1" applyAlignment="1">
      <alignment horizontal="left" vertical="center"/>
    </xf>
    <xf numFmtId="0" fontId="1" fillId="50" borderId="0" xfId="0" applyFont="1" applyFill="1" applyAlignment="1">
      <alignment horizontal="center" vertical="center"/>
    </xf>
    <xf numFmtId="0" fontId="1" fillId="50" borderId="0" xfId="0" applyFont="1" applyFill="1" applyAlignment="1">
      <alignment vertical="center"/>
    </xf>
    <xf numFmtId="0" fontId="0" fillId="0" borderId="0" xfId="0" applyFont="1" applyFill="1" applyAlignment="1">
      <alignment vertical="center" wrapText="1"/>
    </xf>
    <xf numFmtId="0" fontId="31" fillId="12" borderId="0" xfId="0" applyFont="1" applyFill="1" applyAlignment="1">
      <alignment horizontal="left" vertical="center"/>
    </xf>
    <xf numFmtId="0" fontId="0" fillId="50" borderId="0" xfId="0" applyFill="1" applyAlignment="1">
      <alignment vertical="center"/>
    </xf>
    <xf numFmtId="0" fontId="32" fillId="19" borderId="0" xfId="1" applyFont="1" applyFill="1" applyAlignment="1">
      <alignment vertical="center"/>
    </xf>
    <xf numFmtId="0" fontId="5" fillId="0" borderId="0" xfId="0" applyFont="1" applyAlignment="1">
      <alignment vertical="center"/>
    </xf>
    <xf numFmtId="0" fontId="5" fillId="51" borderId="0" xfId="0" applyFont="1" applyFill="1" applyAlignment="1">
      <alignment vertical="center"/>
    </xf>
    <xf numFmtId="0" fontId="2" fillId="51" borderId="0" xfId="1" applyFill="1" applyAlignment="1">
      <alignment horizontal="left" vertical="center"/>
    </xf>
    <xf numFmtId="0" fontId="0" fillId="51" borderId="0" xfId="0" applyFont="1" applyFill="1" applyAlignment="1">
      <alignment horizontal="left" vertical="center"/>
    </xf>
    <xf numFmtId="0" fontId="0" fillId="51" borderId="0" xfId="0" applyFill="1" applyAlignment="1">
      <alignment vertical="center" wrapText="1"/>
    </xf>
    <xf numFmtId="0" fontId="33" fillId="51" borderId="0" xfId="0" applyFont="1" applyFill="1" applyAlignment="1">
      <alignment vertical="center"/>
    </xf>
    <xf numFmtId="0" fontId="7" fillId="0" borderId="0" xfId="0" applyFont="1" applyFill="1" applyAlignment="1">
      <alignment vertical="center"/>
    </xf>
    <xf numFmtId="0" fontId="8" fillId="12" borderId="0" xfId="0" applyFont="1" applyFill="1" applyAlignment="1">
      <alignment vertical="center"/>
    </xf>
    <xf numFmtId="0" fontId="34" fillId="0" borderId="0" xfId="1" applyFont="1" applyFill="1" applyAlignment="1">
      <alignment vertical="center" wrapText="1"/>
    </xf>
    <xf numFmtId="0" fontId="34" fillId="0" borderId="0" xfId="1" applyFont="1" applyFill="1" applyAlignment="1">
      <alignment vertical="center"/>
    </xf>
    <xf numFmtId="0" fontId="8" fillId="0" borderId="0" xfId="0" applyFont="1" applyFill="1" applyAlignment="1">
      <alignment vertical="center"/>
    </xf>
    <xf numFmtId="0" fontId="34" fillId="0" borderId="0" xfId="1" applyFont="1" applyAlignment="1">
      <alignment vertical="center"/>
    </xf>
    <xf numFmtId="0" fontId="8" fillId="3" borderId="0" xfId="0" applyFont="1" applyFill="1" applyAlignment="1">
      <alignment vertical="center"/>
    </xf>
    <xf numFmtId="0" fontId="35" fillId="0" borderId="0" xfId="1" applyFont="1" applyAlignment="1">
      <alignment vertical="center"/>
    </xf>
    <xf numFmtId="0" fontId="7" fillId="12" borderId="0" xfId="0" applyFont="1" applyFill="1" applyAlignment="1">
      <alignment vertical="center"/>
    </xf>
    <xf numFmtId="0" fontId="34" fillId="12" borderId="0" xfId="1" applyFont="1" applyFill="1" applyAlignment="1">
      <alignment vertical="center"/>
    </xf>
    <xf numFmtId="0" fontId="1" fillId="4" borderId="0" xfId="0" applyFont="1" applyFill="1" applyAlignment="1">
      <alignment horizontal="center" vertical="center"/>
    </xf>
    <xf numFmtId="0" fontId="8" fillId="4" borderId="0" xfId="0" applyFont="1" applyFill="1" applyAlignment="1">
      <alignment vertical="center"/>
    </xf>
    <xf numFmtId="0" fontId="2" fillId="0" borderId="0" xfId="1" applyAlignment="1">
      <alignment vertical="center" wrapText="1"/>
    </xf>
    <xf numFmtId="166" fontId="1" fillId="4" borderId="0" xfId="0" applyNumberFormat="1" applyFont="1" applyFill="1" applyAlignment="1">
      <alignment horizontal="center" vertical="center"/>
    </xf>
    <xf numFmtId="0" fontId="0" fillId="52" borderId="0" xfId="0" applyFont="1" applyFill="1" applyAlignment="1">
      <alignment horizontal="center" vertical="center"/>
    </xf>
    <xf numFmtId="0" fontId="0" fillId="52" borderId="0" xfId="0" applyFont="1" applyFill="1" applyAlignment="1">
      <alignment vertical="center"/>
    </xf>
    <xf numFmtId="1" fontId="0" fillId="52" borderId="0" xfId="0" applyNumberFormat="1" applyFont="1" applyFill="1" applyAlignment="1">
      <alignment horizontal="center" vertical="center"/>
    </xf>
    <xf numFmtId="0" fontId="0" fillId="0" borderId="0" xfId="0" applyFill="1"/>
    <xf numFmtId="0" fontId="2" fillId="0" borderId="0" xfId="1" applyFill="1" applyAlignment="1">
      <alignment vertical="center" wrapText="1"/>
    </xf>
    <xf numFmtId="0" fontId="2" fillId="0" borderId="0" xfId="1" applyFill="1" applyAlignment="1">
      <alignment horizontal="left" vertical="center" wrapText="1"/>
    </xf>
    <xf numFmtId="0" fontId="1" fillId="6" borderId="0" xfId="0" applyFont="1" applyFill="1" applyAlignment="1">
      <alignment horizontal="center" vertical="center" wrapText="1"/>
    </xf>
    <xf numFmtId="0" fontId="0" fillId="0" borderId="0" xfId="0" applyAlignment="1">
      <alignment horizontal="left" vertical="top"/>
    </xf>
    <xf numFmtId="0" fontId="2" fillId="9" borderId="0" xfId="1" applyFill="1" applyAlignment="1">
      <alignment horizontal="left" vertical="center"/>
    </xf>
    <xf numFmtId="0" fontId="0" fillId="9" borderId="0" xfId="0" applyFont="1" applyFill="1" applyAlignment="1">
      <alignment horizontal="left" vertical="center"/>
    </xf>
    <xf numFmtId="0" fontId="1" fillId="9" borderId="0" xfId="0" applyFont="1" applyFill="1" applyAlignment="1">
      <alignment horizontal="left" vertical="center"/>
    </xf>
    <xf numFmtId="0" fontId="31" fillId="12" borderId="1" xfId="0" applyFont="1" applyFill="1" applyBorder="1" applyAlignment="1">
      <alignment horizontal="left" vertical="center"/>
    </xf>
    <xf numFmtId="0" fontId="1" fillId="12" borderId="2" xfId="0" applyFont="1" applyFill="1" applyBorder="1" applyAlignment="1">
      <alignment vertical="center"/>
    </xf>
    <xf numFmtId="0" fontId="1" fillId="12" borderId="2" xfId="0" applyFont="1" applyFill="1" applyBorder="1" applyAlignment="1">
      <alignment horizontal="center" vertical="center"/>
    </xf>
    <xf numFmtId="0" fontId="8" fillId="12" borderId="2" xfId="0" applyFont="1" applyFill="1" applyBorder="1" applyAlignment="1">
      <alignment vertical="center"/>
    </xf>
    <xf numFmtId="0" fontId="1" fillId="12" borderId="3" xfId="0" applyFont="1" applyFill="1" applyBorder="1" applyAlignment="1">
      <alignment vertical="center"/>
    </xf>
    <xf numFmtId="0" fontId="40" fillId="0" borderId="0" xfId="0" applyFont="1" applyAlignment="1">
      <alignment horizontal="center" vertical="center"/>
    </xf>
    <xf numFmtId="0" fontId="40" fillId="0" borderId="0" xfId="0" applyFont="1" applyAlignment="1">
      <alignment vertical="center"/>
    </xf>
    <xf numFmtId="0" fontId="41"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vertical="center"/>
    </xf>
    <xf numFmtId="0" fontId="8" fillId="8" borderId="7" xfId="0" applyFont="1" applyFill="1" applyBorder="1" applyAlignment="1">
      <alignment horizontal="center" vertical="center" wrapText="1"/>
    </xf>
    <xf numFmtId="0" fontId="40" fillId="0" borderId="0" xfId="0" applyFont="1" applyAlignment="1">
      <alignment vertical="top"/>
    </xf>
    <xf numFmtId="0" fontId="44" fillId="53" borderId="0" xfId="0" applyFont="1" applyFill="1" applyBorder="1" applyAlignment="1">
      <alignment horizontal="center" vertical="center" wrapText="1"/>
    </xf>
    <xf numFmtId="0" fontId="43" fillId="0" borderId="0" xfId="0" applyFont="1" applyAlignment="1">
      <alignment vertical="top" wrapText="1"/>
    </xf>
    <xf numFmtId="166" fontId="1" fillId="0" borderId="0" xfId="0" applyNumberFormat="1" applyFont="1" applyFill="1" applyAlignment="1">
      <alignment horizontal="center" vertical="center"/>
    </xf>
    <xf numFmtId="0" fontId="11" fillId="49" borderId="0" xfId="0" applyFont="1" applyFill="1" applyAlignment="1">
      <alignment horizontal="center" vertical="center"/>
    </xf>
    <xf numFmtId="166" fontId="11" fillId="49" borderId="0" xfId="0" applyNumberFormat="1" applyFont="1" applyFill="1" applyAlignment="1">
      <alignment horizontal="center" vertical="center"/>
    </xf>
    <xf numFmtId="0" fontId="44" fillId="49" borderId="0" xfId="0" applyFont="1" applyFill="1" applyAlignment="1">
      <alignment vertical="center"/>
    </xf>
    <xf numFmtId="0" fontId="49" fillId="49" borderId="0" xfId="0" applyFont="1" applyFill="1" applyAlignment="1">
      <alignment horizontal="left" vertical="center"/>
    </xf>
    <xf numFmtId="0" fontId="7" fillId="0" borderId="0" xfId="0" applyFont="1" applyBorder="1" applyAlignment="1">
      <alignment vertical="center"/>
    </xf>
    <xf numFmtId="49" fontId="0" fillId="52" borderId="4" xfId="0" applyNumberFormat="1" applyFill="1" applyBorder="1" applyAlignment="1">
      <alignment horizontal="center" vertical="center"/>
    </xf>
    <xf numFmtId="0" fontId="0" fillId="52" borderId="4" xfId="0" applyFill="1" applyBorder="1" applyAlignment="1">
      <alignment horizontal="center" vertical="center"/>
    </xf>
    <xf numFmtId="0" fontId="0" fillId="52" borderId="0" xfId="0" applyFill="1" applyBorder="1" applyAlignment="1">
      <alignment horizontal="center" vertical="center"/>
    </xf>
    <xf numFmtId="0" fontId="31" fillId="4" borderId="0" xfId="0" applyFont="1" applyFill="1" applyAlignment="1">
      <alignment horizontal="center" vertical="center"/>
    </xf>
    <xf numFmtId="0" fontId="36" fillId="52" borderId="0" xfId="1" applyFont="1" applyFill="1" applyBorder="1" applyAlignment="1">
      <alignment horizontal="left" vertical="center" wrapText="1"/>
    </xf>
    <xf numFmtId="0" fontId="12" fillId="52" borderId="5" xfId="1" applyFont="1" applyFill="1" applyBorder="1" applyAlignment="1">
      <alignment horizontal="left" vertical="center" wrapText="1"/>
    </xf>
    <xf numFmtId="0" fontId="0" fillId="0" borderId="0" xfId="0" applyAlignment="1">
      <alignment vertical="top"/>
    </xf>
    <xf numFmtId="0" fontId="0" fillId="0" borderId="0" xfId="0" applyFill="1" applyAlignment="1">
      <alignment horizontal="center" vertical="top"/>
    </xf>
    <xf numFmtId="0" fontId="0" fillId="0" borderId="0" xfId="0" applyFill="1" applyAlignment="1">
      <alignment vertical="top" wrapText="1"/>
    </xf>
    <xf numFmtId="0" fontId="0" fillId="0" borderId="0" xfId="0" applyFill="1" applyAlignment="1">
      <alignment vertical="top"/>
    </xf>
    <xf numFmtId="1" fontId="0" fillId="0" borderId="0" xfId="0" applyNumberFormat="1" applyFill="1" applyAlignment="1">
      <alignment horizontal="center" vertical="top"/>
    </xf>
    <xf numFmtId="1" fontId="0" fillId="0" borderId="0" xfId="0" applyNumberFormat="1" applyFill="1" applyAlignment="1">
      <alignment horizontal="left" vertical="top" wrapText="1"/>
    </xf>
    <xf numFmtId="0" fontId="36" fillId="0" borderId="0" xfId="1" applyFont="1" applyFill="1" applyAlignment="1">
      <alignment vertical="top" wrapText="1"/>
    </xf>
    <xf numFmtId="0" fontId="2" fillId="0" borderId="0" xfId="1" applyFill="1" applyAlignment="1">
      <alignment vertical="top" wrapText="1"/>
    </xf>
    <xf numFmtId="1" fontId="0" fillId="0" borderId="0" xfId="0" applyNumberFormat="1" applyFill="1" applyAlignment="1">
      <alignment horizontal="left" vertical="top"/>
    </xf>
    <xf numFmtId="0" fontId="37"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vertical="top" wrapText="1"/>
    </xf>
    <xf numFmtId="0" fontId="0" fillId="0" borderId="0" xfId="0" applyAlignment="1">
      <alignment horizontal="center" vertical="top"/>
    </xf>
    <xf numFmtId="0" fontId="37" fillId="0" borderId="0" xfId="0" applyFont="1" applyAlignment="1">
      <alignment vertical="top"/>
    </xf>
    <xf numFmtId="0" fontId="0" fillId="0" borderId="0" xfId="0" applyFill="1" applyAlignment="1">
      <alignment horizontal="left" vertical="top"/>
    </xf>
    <xf numFmtId="0" fontId="0" fillId="0" borderId="0" xfId="0" quotePrefix="1" applyFill="1" applyAlignment="1">
      <alignment vertical="top" wrapText="1"/>
    </xf>
    <xf numFmtId="0" fontId="9" fillId="52" borderId="0" xfId="0" applyFont="1" applyFill="1" applyBorder="1" applyAlignment="1">
      <alignment vertical="center"/>
    </xf>
    <xf numFmtId="0" fontId="0" fillId="52" borderId="0" xfId="0" applyFill="1" applyBorder="1" applyAlignment="1">
      <alignment vertical="center" wrapText="1"/>
    </xf>
    <xf numFmtId="0" fontId="0" fillId="52" borderId="0" xfId="0" applyFill="1" applyBorder="1" applyAlignment="1">
      <alignment vertical="center"/>
    </xf>
    <xf numFmtId="2" fontId="0" fillId="52" borderId="0" xfId="0" applyNumberFormat="1" applyFill="1" applyBorder="1" applyAlignment="1">
      <alignment horizontal="center" vertical="center"/>
    </xf>
    <xf numFmtId="1" fontId="0" fillId="52" borderId="0" xfId="0" applyNumberFormat="1" applyFill="1" applyBorder="1" applyAlignment="1">
      <alignment horizontal="left" vertical="center" wrapText="1"/>
    </xf>
    <xf numFmtId="0" fontId="12" fillId="52" borderId="0" xfId="1" applyFont="1" applyFill="1" applyBorder="1" applyAlignment="1">
      <alignment horizontal="left" vertical="center" wrapText="1"/>
    </xf>
    <xf numFmtId="0" fontId="2" fillId="52" borderId="0" xfId="1" applyFill="1" applyBorder="1" applyAlignment="1">
      <alignment vertical="center" wrapText="1"/>
    </xf>
    <xf numFmtId="0" fontId="2" fillId="52" borderId="0" xfId="1" applyFill="1" applyBorder="1" applyAlignment="1">
      <alignment vertical="center"/>
    </xf>
    <xf numFmtId="0" fontId="50" fillId="52" borderId="0" xfId="0" applyFont="1" applyFill="1" applyBorder="1" applyAlignment="1">
      <alignment vertical="center"/>
    </xf>
    <xf numFmtId="0" fontId="50" fillId="52" borderId="0" xfId="0" applyFont="1" applyFill="1" applyBorder="1" applyAlignment="1">
      <alignment vertical="center" wrapText="1"/>
    </xf>
    <xf numFmtId="0" fontId="50" fillId="52" borderId="0" xfId="0" applyFont="1" applyFill="1" applyBorder="1" applyAlignment="1">
      <alignment horizontal="center" vertical="center"/>
    </xf>
    <xf numFmtId="2" fontId="50" fillId="52" borderId="0" xfId="0" applyNumberFormat="1" applyFont="1" applyFill="1" applyBorder="1" applyAlignment="1">
      <alignment horizontal="center" vertical="center"/>
    </xf>
    <xf numFmtId="0" fontId="0" fillId="54" borderId="4" xfId="0" applyFill="1" applyBorder="1" applyAlignment="1">
      <alignment horizontal="center" vertical="top"/>
    </xf>
    <xf numFmtId="0" fontId="0" fillId="54" borderId="0" xfId="0" applyFill="1" applyBorder="1" applyAlignment="1">
      <alignment vertical="top" wrapText="1"/>
    </xf>
    <xf numFmtId="0" fontId="9" fillId="54" borderId="0" xfId="0" applyFont="1" applyFill="1" applyBorder="1" applyAlignment="1">
      <alignment vertical="top"/>
    </xf>
    <xf numFmtId="0" fontId="0" fillId="54" borderId="0" xfId="0" applyFill="1" applyBorder="1" applyAlignment="1">
      <alignment vertical="top"/>
    </xf>
    <xf numFmtId="0" fontId="0" fillId="54" borderId="0" xfId="0" applyFill="1" applyBorder="1" applyAlignment="1">
      <alignment horizontal="center" vertical="top"/>
    </xf>
    <xf numFmtId="1" fontId="0" fillId="54" borderId="0" xfId="0" applyNumberFormat="1" applyFill="1" applyBorder="1" applyAlignment="1">
      <alignment horizontal="left" vertical="top" wrapText="1"/>
    </xf>
    <xf numFmtId="0" fontId="36" fillId="54" borderId="0" xfId="1" applyFont="1" applyFill="1" applyBorder="1" applyAlignment="1">
      <alignment horizontal="left" vertical="top" wrapText="1"/>
    </xf>
    <xf numFmtId="0" fontId="2" fillId="54" borderId="5" xfId="1" applyFill="1" applyBorder="1" applyAlignment="1">
      <alignment vertical="top" wrapText="1"/>
    </xf>
    <xf numFmtId="0" fontId="12" fillId="54" borderId="5" xfId="1" applyFont="1" applyFill="1" applyBorder="1" applyAlignment="1">
      <alignment horizontal="left" vertical="top" wrapText="1"/>
    </xf>
    <xf numFmtId="1" fontId="0" fillId="54" borderId="0" xfId="0" applyNumberFormat="1" applyFill="1" applyBorder="1" applyAlignment="1">
      <alignment horizontal="center" vertical="top"/>
    </xf>
    <xf numFmtId="0" fontId="12" fillId="54" borderId="0" xfId="0" applyFont="1" applyFill="1" applyBorder="1" applyAlignment="1">
      <alignment vertical="top"/>
    </xf>
    <xf numFmtId="0" fontId="36" fillId="54" borderId="0" xfId="1" applyFont="1" applyFill="1" applyBorder="1" applyAlignment="1">
      <alignment vertical="top" wrapText="1"/>
    </xf>
    <xf numFmtId="0" fontId="0" fillId="54" borderId="5" xfId="0" applyFill="1" applyBorder="1" applyAlignment="1">
      <alignment vertical="top" wrapText="1"/>
    </xf>
    <xf numFmtId="0" fontId="51" fillId="54" borderId="4" xfId="0" applyFont="1" applyFill="1" applyBorder="1" applyAlignment="1">
      <alignment horizontal="left" vertical="top"/>
    </xf>
    <xf numFmtId="0" fontId="51" fillId="52" borderId="4" xfId="0" applyFont="1" applyFill="1" applyBorder="1" applyAlignment="1">
      <alignment vertical="center"/>
    </xf>
    <xf numFmtId="0" fontId="5" fillId="52" borderId="0" xfId="0" applyFont="1" applyFill="1" applyBorder="1" applyAlignment="1">
      <alignment vertical="center"/>
    </xf>
    <xf numFmtId="0" fontId="5" fillId="52" borderId="4" xfId="0" applyFont="1" applyFill="1" applyBorder="1" applyAlignment="1">
      <alignment vertical="center"/>
    </xf>
    <xf numFmtId="0" fontId="0" fillId="0" borderId="0" xfId="0" applyFont="1" applyBorder="1" applyAlignment="1">
      <alignment vertical="center"/>
    </xf>
    <xf numFmtId="0" fontId="47" fillId="52" borderId="0" xfId="0" applyFont="1" applyFill="1" applyBorder="1" applyAlignment="1">
      <alignment vertical="center" wrapText="1"/>
    </xf>
    <xf numFmtId="0" fontId="47" fillId="52" borderId="0" xfId="0" applyFont="1" applyFill="1" applyBorder="1" applyAlignment="1">
      <alignment vertical="top" wrapText="1"/>
    </xf>
    <xf numFmtId="0" fontId="0" fillId="52" borderId="0" xfId="0" applyFill="1" applyBorder="1" applyAlignment="1">
      <alignment vertical="top" wrapText="1"/>
    </xf>
    <xf numFmtId="0" fontId="0" fillId="52" borderId="6" xfId="0" applyFill="1" applyBorder="1" applyAlignment="1">
      <alignment horizontal="center" vertical="center"/>
    </xf>
    <xf numFmtId="0" fontId="0" fillId="52" borderId="7" xfId="0" applyFill="1" applyBorder="1" applyAlignment="1">
      <alignment vertical="center"/>
    </xf>
    <xf numFmtId="0" fontId="9" fillId="52" borderId="7" xfId="0" applyFont="1" applyFill="1" applyBorder="1" applyAlignment="1">
      <alignment vertical="center"/>
    </xf>
    <xf numFmtId="0" fontId="0" fillId="52" borderId="7" xfId="0" applyFill="1" applyBorder="1" applyAlignment="1">
      <alignment vertical="center" wrapText="1"/>
    </xf>
    <xf numFmtId="0" fontId="0" fillId="52" borderId="7" xfId="0" applyFill="1" applyBorder="1" applyAlignment="1">
      <alignment horizontal="center" vertical="center"/>
    </xf>
    <xf numFmtId="2" fontId="0" fillId="52" borderId="7" xfId="0" applyNumberFormat="1" applyFill="1" applyBorder="1" applyAlignment="1">
      <alignment horizontal="center" vertical="center"/>
    </xf>
    <xf numFmtId="1" fontId="0" fillId="52" borderId="7" xfId="0" applyNumberFormat="1" applyFill="1" applyBorder="1" applyAlignment="1">
      <alignment horizontal="left" vertical="center" wrapText="1"/>
    </xf>
    <xf numFmtId="0" fontId="2" fillId="52" borderId="7" xfId="1" applyFill="1" applyBorder="1" applyAlignment="1">
      <alignment vertical="center"/>
    </xf>
    <xf numFmtId="0" fontId="12" fillId="52" borderId="8" xfId="1" applyFont="1" applyFill="1" applyBorder="1" applyAlignment="1">
      <alignment horizontal="left" vertical="center" wrapText="1"/>
    </xf>
    <xf numFmtId="0" fontId="0" fillId="54" borderId="6" xfId="0" applyFill="1" applyBorder="1" applyAlignment="1">
      <alignment horizontal="center" vertical="top"/>
    </xf>
    <xf numFmtId="0" fontId="0" fillId="54" borderId="7" xfId="0" applyFill="1" applyBorder="1" applyAlignment="1">
      <alignment vertical="top" wrapText="1"/>
    </xf>
    <xf numFmtId="0" fontId="9" fillId="54" borderId="7" xfId="0" applyFont="1" applyFill="1" applyBorder="1" applyAlignment="1">
      <alignment vertical="top"/>
    </xf>
    <xf numFmtId="0" fontId="0" fillId="54" borderId="7" xfId="0" applyFill="1" applyBorder="1" applyAlignment="1">
      <alignment vertical="top"/>
    </xf>
    <xf numFmtId="0" fontId="0" fillId="54" borderId="7" xfId="0" applyFill="1" applyBorder="1" applyAlignment="1">
      <alignment horizontal="center" vertical="top"/>
    </xf>
    <xf numFmtId="1" fontId="0" fillId="54" borderId="7" xfId="0" applyNumberFormat="1" applyFill="1" applyBorder="1" applyAlignment="1">
      <alignment horizontal="center" vertical="top"/>
    </xf>
    <xf numFmtId="1" fontId="0" fillId="54" borderId="7" xfId="0" applyNumberFormat="1" applyFill="1" applyBorder="1" applyAlignment="1">
      <alignment horizontal="left" vertical="top" wrapText="1"/>
    </xf>
    <xf numFmtId="0" fontId="36" fillId="54" borderId="7" xfId="1" applyFont="1" applyFill="1" applyBorder="1" applyAlignment="1">
      <alignment horizontal="left" vertical="top" wrapText="1"/>
    </xf>
    <xf numFmtId="0" fontId="12" fillId="54" borderId="8" xfId="1" applyFont="1" applyFill="1" applyBorder="1" applyAlignment="1">
      <alignment horizontal="left" vertical="top" wrapText="1"/>
    </xf>
    <xf numFmtId="0" fontId="0" fillId="0" borderId="12" xfId="0" applyFill="1" applyBorder="1" applyAlignment="1">
      <alignment horizontal="center" vertical="top"/>
    </xf>
    <xf numFmtId="0" fontId="0" fillId="0" borderId="13" xfId="0" applyFill="1" applyBorder="1" applyAlignment="1">
      <alignment vertical="top" wrapText="1"/>
    </xf>
    <xf numFmtId="0" fontId="9" fillId="0" borderId="13" xfId="0" applyFont="1" applyFill="1" applyBorder="1" applyAlignment="1">
      <alignment vertical="top"/>
    </xf>
    <xf numFmtId="0" fontId="12" fillId="0" borderId="13" xfId="0" applyFont="1" applyFill="1" applyBorder="1" applyAlignment="1">
      <alignment vertical="top"/>
    </xf>
    <xf numFmtId="0" fontId="0" fillId="0" borderId="13" xfId="0" applyFill="1" applyBorder="1" applyAlignment="1">
      <alignment horizontal="center" vertical="top"/>
    </xf>
    <xf numFmtId="1" fontId="0" fillId="0" borderId="13" xfId="0" applyNumberFormat="1" applyFill="1" applyBorder="1" applyAlignment="1">
      <alignment horizontal="center" vertical="top"/>
    </xf>
    <xf numFmtId="0" fontId="36" fillId="0" borderId="13" xfId="1" applyFont="1" applyFill="1" applyBorder="1" applyAlignment="1">
      <alignment vertical="top" wrapText="1"/>
    </xf>
    <xf numFmtId="0" fontId="0" fillId="0" borderId="14" xfId="0" applyFill="1" applyBorder="1" applyAlignment="1">
      <alignment vertical="top" wrapText="1"/>
    </xf>
    <xf numFmtId="2" fontId="2" fillId="52" borderId="0" xfId="1" applyNumberFormat="1" applyFill="1" applyBorder="1" applyAlignment="1">
      <alignment vertical="center" wrapText="1"/>
    </xf>
    <xf numFmtId="0" fontId="7" fillId="0" borderId="0" xfId="0" applyFont="1" applyAlignment="1">
      <alignment horizontal="left" vertical="center"/>
    </xf>
    <xf numFmtId="167" fontId="8" fillId="0" borderId="0" xfId="0" applyNumberFormat="1" applyFont="1" applyAlignment="1">
      <alignment horizontal="left" vertical="center"/>
    </xf>
    <xf numFmtId="0" fontId="7" fillId="3" borderId="0" xfId="0" applyFont="1" applyFill="1" applyAlignment="1">
      <alignment vertical="center"/>
    </xf>
    <xf numFmtId="0" fontId="7" fillId="0" borderId="0" xfId="0" applyFont="1" applyFill="1" applyAlignment="1">
      <alignment horizontal="left" vertical="center"/>
    </xf>
    <xf numFmtId="167" fontId="8" fillId="3" borderId="0" xfId="0" applyNumberFormat="1" applyFont="1" applyFill="1" applyAlignment="1">
      <alignment horizontal="left" vertical="center"/>
    </xf>
    <xf numFmtId="0" fontId="7" fillId="0" borderId="0" xfId="0" applyFont="1" applyAlignment="1">
      <alignment vertical="center" wrapText="1"/>
    </xf>
    <xf numFmtId="0" fontId="53" fillId="5" borderId="0" xfId="0" applyFont="1" applyFill="1" applyAlignment="1">
      <alignment horizontal="left" vertical="center"/>
    </xf>
    <xf numFmtId="0" fontId="53" fillId="5" borderId="0" xfId="0" applyFont="1" applyFill="1" applyAlignment="1">
      <alignment vertical="center"/>
    </xf>
    <xf numFmtId="0" fontId="44" fillId="53" borderId="0" xfId="0" applyFont="1" applyFill="1" applyAlignment="1">
      <alignment horizontal="center" vertical="center" wrapText="1"/>
    </xf>
    <xf numFmtId="0" fontId="8" fillId="7" borderId="0" xfId="0" applyFont="1" applyFill="1" applyAlignment="1">
      <alignment horizontal="center" vertical="center" wrapText="1"/>
    </xf>
    <xf numFmtId="0" fontId="8" fillId="7" borderId="0" xfId="0" applyFont="1" applyFill="1" applyAlignment="1">
      <alignment horizontal="center" vertical="center"/>
    </xf>
    <xf numFmtId="0" fontId="8" fillId="0" borderId="0" xfId="0" applyFont="1" applyAlignment="1">
      <alignment horizontal="center" vertical="center"/>
    </xf>
    <xf numFmtId="0" fontId="54" fillId="55" borderId="0" xfId="0" applyFont="1" applyFill="1" applyAlignment="1">
      <alignment horizontal="left" vertical="center"/>
    </xf>
    <xf numFmtId="0" fontId="54" fillId="55" borderId="0" xfId="0" applyFont="1" applyFill="1" applyAlignment="1">
      <alignment vertical="center"/>
    </xf>
    <xf numFmtId="0" fontId="8" fillId="14" borderId="0" xfId="0" applyFont="1" applyFill="1" applyAlignment="1">
      <alignment horizontal="center" vertical="center" wrapText="1"/>
    </xf>
    <xf numFmtId="165" fontId="7" fillId="0" borderId="0" xfId="0" applyNumberFormat="1" applyFont="1" applyAlignment="1">
      <alignment horizontal="center" vertical="center"/>
    </xf>
    <xf numFmtId="0" fontId="0" fillId="52" borderId="0" xfId="0" applyFill="1"/>
    <xf numFmtId="0" fontId="7" fillId="0" borderId="0" xfId="0" applyFont="1" applyAlignment="1">
      <alignment vertical="top" wrapText="1"/>
    </xf>
    <xf numFmtId="0" fontId="8" fillId="14" borderId="0" xfId="0" applyFont="1" applyFill="1" applyAlignment="1">
      <alignment horizontal="center" vertical="center"/>
    </xf>
    <xf numFmtId="0" fontId="7" fillId="0" borderId="1" xfId="0" applyFont="1" applyBorder="1" applyAlignment="1">
      <alignment horizontal="center" vertical="center"/>
    </xf>
    <xf numFmtId="0" fontId="7" fillId="0" borderId="2" xfId="0" applyFont="1" applyBorder="1" applyAlignment="1">
      <alignment vertical="center"/>
    </xf>
    <xf numFmtId="0" fontId="7" fillId="0" borderId="4" xfId="0" applyFont="1" applyBorder="1" applyAlignment="1">
      <alignment horizontal="center" vertical="center"/>
    </xf>
    <xf numFmtId="0" fontId="7" fillId="0" borderId="5" xfId="0" applyFont="1" applyBorder="1" applyAlignment="1">
      <alignment vertical="center"/>
    </xf>
    <xf numFmtId="0" fontId="7" fillId="0" borderId="6" xfId="0" applyFont="1" applyBorder="1" applyAlignment="1">
      <alignment horizontal="center" vertical="center"/>
    </xf>
    <xf numFmtId="0" fontId="7" fillId="0" borderId="7" xfId="0" applyFont="1" applyBorder="1" applyAlignment="1">
      <alignment vertical="center"/>
    </xf>
    <xf numFmtId="0" fontId="7" fillId="0" borderId="8" xfId="0" applyFont="1" applyBorder="1" applyAlignment="1">
      <alignment vertical="center"/>
    </xf>
    <xf numFmtId="0" fontId="7" fillId="0" borderId="12" xfId="0" applyFont="1" applyBorder="1" applyAlignment="1">
      <alignment horizontal="center" vertical="center"/>
    </xf>
    <xf numFmtId="0" fontId="7" fillId="0" borderId="13" xfId="0" applyFont="1" applyBorder="1" applyAlignment="1">
      <alignment vertical="center"/>
    </xf>
    <xf numFmtId="0" fontId="7" fillId="0" borderId="13" xfId="0" applyFont="1" applyBorder="1" applyAlignment="1">
      <alignment vertical="top" wrapText="1"/>
    </xf>
    <xf numFmtId="0" fontId="40" fillId="0" borderId="3" xfId="0" applyFont="1" applyBorder="1" applyAlignment="1">
      <alignment vertical="center"/>
    </xf>
    <xf numFmtId="0" fontId="40" fillId="0" borderId="14" xfId="0" applyFont="1" applyBorder="1" applyAlignment="1">
      <alignment vertical="center"/>
    </xf>
    <xf numFmtId="0" fontId="39" fillId="0" borderId="0" xfId="0" applyFont="1" applyAlignment="1">
      <alignment horizontal="center" vertical="center"/>
    </xf>
    <xf numFmtId="0" fontId="39" fillId="0" borderId="0" xfId="0" applyFont="1" applyAlignment="1">
      <alignment vertical="center"/>
    </xf>
    <xf numFmtId="0" fontId="7" fillId="0" borderId="0" xfId="0" applyFont="1" applyBorder="1" applyAlignment="1">
      <alignment vertical="top" wrapText="1"/>
    </xf>
    <xf numFmtId="0" fontId="7" fillId="0" borderId="0" xfId="0" applyFont="1" applyAlignment="1">
      <alignment vertical="top"/>
    </xf>
    <xf numFmtId="0" fontId="7" fillId="0" borderId="0" xfId="0" applyFont="1" applyAlignment="1">
      <alignment horizontal="left" vertical="top" wrapText="1"/>
    </xf>
    <xf numFmtId="0" fontId="44" fillId="5" borderId="13" xfId="0" applyFont="1" applyFill="1" applyBorder="1" applyAlignment="1">
      <alignment horizontal="center" vertical="center"/>
    </xf>
    <xf numFmtId="0" fontId="40" fillId="0" borderId="5" xfId="0" applyFont="1" applyBorder="1" applyAlignment="1">
      <alignment vertical="center"/>
    </xf>
    <xf numFmtId="0" fontId="44" fillId="5" borderId="0" xfId="0" applyFont="1" applyFill="1" applyBorder="1" applyAlignment="1">
      <alignment horizontal="center" vertical="center"/>
    </xf>
    <xf numFmtId="0" fontId="44" fillId="5" borderId="7" xfId="0" applyFont="1" applyFill="1" applyBorder="1" applyAlignment="1">
      <alignment horizontal="center" vertical="center"/>
    </xf>
    <xf numFmtId="0" fontId="59" fillId="0" borderId="2" xfId="0" applyFont="1" applyBorder="1" applyAlignment="1">
      <alignment horizontal="center" vertical="center"/>
    </xf>
    <xf numFmtId="0" fontId="59" fillId="0" borderId="0" xfId="0" applyFont="1" applyBorder="1" applyAlignment="1">
      <alignment horizontal="center" vertical="center"/>
    </xf>
    <xf numFmtId="0" fontId="59" fillId="0" borderId="7" xfId="0" applyFont="1" applyBorder="1" applyAlignment="1">
      <alignment horizontal="center" vertical="center"/>
    </xf>
    <xf numFmtId="0" fontId="40" fillId="0" borderId="8" xfId="0" applyFont="1" applyBorder="1" applyAlignment="1">
      <alignment vertical="center"/>
    </xf>
    <xf numFmtId="0" fontId="40" fillId="0" borderId="0" xfId="0" applyFont="1" applyBorder="1" applyAlignment="1">
      <alignment horizontal="center" vertical="center"/>
    </xf>
    <xf numFmtId="0" fontId="42" fillId="0" borderId="0" xfId="0" applyFont="1" applyFill="1" applyBorder="1" applyAlignment="1">
      <alignment horizontal="center" vertical="center" wrapText="1"/>
    </xf>
    <xf numFmtId="0" fontId="8" fillId="7" borderId="0" xfId="0" applyFont="1" applyFill="1" applyAlignment="1">
      <alignment horizontal="center" vertical="top" wrapText="1"/>
    </xf>
    <xf numFmtId="0" fontId="8" fillId="3" borderId="0" xfId="0" applyFont="1" applyFill="1" applyAlignment="1">
      <alignment horizontal="left" vertical="top"/>
    </xf>
    <xf numFmtId="0" fontId="7" fillId="0" borderId="0" xfId="0" applyFont="1" applyAlignment="1">
      <alignment horizontal="left" vertical="top"/>
    </xf>
    <xf numFmtId="0" fontId="52" fillId="0" borderId="0" xfId="0" applyFont="1" applyAlignment="1">
      <alignment horizontal="left" vertical="top"/>
    </xf>
    <xf numFmtId="0" fontId="52" fillId="0" borderId="0" xfId="0" applyFont="1" applyAlignment="1">
      <alignment vertical="top"/>
    </xf>
    <xf numFmtId="0" fontId="43" fillId="0" borderId="0" xfId="0" applyFont="1" applyAlignment="1">
      <alignment vertical="top"/>
    </xf>
    <xf numFmtId="0" fontId="56" fillId="0" borderId="0" xfId="0" applyFont="1" applyAlignment="1">
      <alignment vertical="top"/>
    </xf>
    <xf numFmtId="0" fontId="48" fillId="0" borderId="0" xfId="0" applyFont="1" applyAlignment="1">
      <alignment vertical="top"/>
    </xf>
    <xf numFmtId="0" fontId="57" fillId="0" borderId="0" xfId="0" applyFont="1" applyAlignment="1">
      <alignment horizontal="left" vertical="top"/>
    </xf>
    <xf numFmtId="0" fontId="57" fillId="0" borderId="0" xfId="0" applyFont="1" applyAlignment="1">
      <alignment vertical="top"/>
    </xf>
    <xf numFmtId="0" fontId="43" fillId="0" borderId="13" xfId="0" applyFont="1" applyBorder="1" applyAlignment="1">
      <alignment horizontal="left" vertical="top" wrapText="1"/>
    </xf>
    <xf numFmtId="0" fontId="7" fillId="0" borderId="2" xfId="0" applyFont="1" applyBorder="1" applyAlignment="1">
      <alignment horizontal="left" vertical="top"/>
    </xf>
    <xf numFmtId="0" fontId="7" fillId="0" borderId="0" xfId="0" applyFont="1" applyBorder="1" applyAlignment="1">
      <alignment horizontal="left" vertical="top"/>
    </xf>
    <xf numFmtId="0" fontId="7" fillId="0" borderId="7" xfId="0" applyFont="1" applyBorder="1" applyAlignment="1">
      <alignment horizontal="left" vertical="top"/>
    </xf>
    <xf numFmtId="0" fontId="42" fillId="0" borderId="2" xfId="0" applyFont="1" applyFill="1" applyBorder="1" applyAlignment="1">
      <alignment horizontal="left" vertical="top" wrapText="1"/>
    </xf>
    <xf numFmtId="0" fontId="42" fillId="0" borderId="0" xfId="0" applyFont="1" applyFill="1" applyBorder="1" applyAlignment="1">
      <alignment horizontal="left" vertical="top" wrapText="1"/>
    </xf>
    <xf numFmtId="0" fontId="42" fillId="0" borderId="7" xfId="0" applyFont="1" applyFill="1" applyBorder="1" applyAlignment="1">
      <alignment horizontal="left" vertical="top" wrapText="1"/>
    </xf>
    <xf numFmtId="0" fontId="42" fillId="0" borderId="0" xfId="0" applyFont="1" applyFill="1" applyBorder="1" applyAlignment="1">
      <alignment horizontal="left" vertical="top"/>
    </xf>
    <xf numFmtId="0" fontId="39" fillId="0" borderId="0" xfId="0" applyFont="1" applyFill="1" applyAlignment="1">
      <alignment vertical="top" wrapText="1"/>
    </xf>
    <xf numFmtId="0" fontId="7" fillId="0" borderId="0" xfId="0" applyFont="1" applyFill="1" applyAlignment="1">
      <alignment vertical="top" wrapText="1"/>
    </xf>
    <xf numFmtId="0" fontId="7" fillId="0" borderId="0" xfId="0" applyFont="1" applyFill="1" applyAlignment="1">
      <alignment vertical="top"/>
    </xf>
    <xf numFmtId="0" fontId="7" fillId="9" borderId="0" xfId="0" applyFont="1" applyFill="1" applyAlignment="1">
      <alignment vertical="top" wrapText="1"/>
    </xf>
    <xf numFmtId="0" fontId="45" fillId="0" borderId="0" xfId="0" applyFont="1" applyAlignment="1">
      <alignment horizontal="left" vertical="top"/>
    </xf>
    <xf numFmtId="0" fontId="53" fillId="5" borderId="0" xfId="0" applyFont="1" applyFill="1" applyAlignment="1">
      <alignment horizontal="left" vertical="top"/>
    </xf>
    <xf numFmtId="0" fontId="54" fillId="55" borderId="0" xfId="0" applyFont="1" applyFill="1" applyAlignment="1">
      <alignment horizontal="left" vertical="top"/>
    </xf>
    <xf numFmtId="0" fontId="8" fillId="14" borderId="0" xfId="0" applyFont="1" applyFill="1" applyAlignment="1">
      <alignment horizontal="center" vertical="top" wrapText="1"/>
    </xf>
    <xf numFmtId="0" fontId="7" fillId="0" borderId="0" xfId="0" applyFont="1" applyFill="1" applyAlignment="1">
      <alignment horizontal="left" vertical="top"/>
    </xf>
    <xf numFmtId="0" fontId="7" fillId="0" borderId="0" xfId="0" applyFont="1" applyAlignment="1">
      <alignment horizontal="center" vertical="top"/>
    </xf>
    <xf numFmtId="0" fontId="7" fillId="3" borderId="0" xfId="0" applyFont="1" applyFill="1" applyAlignment="1">
      <alignment vertical="top"/>
    </xf>
    <xf numFmtId="0" fontId="7" fillId="0" borderId="2" xfId="0" applyFont="1" applyBorder="1" applyAlignment="1">
      <alignment vertical="top"/>
    </xf>
    <xf numFmtId="0" fontId="7" fillId="0" borderId="0" xfId="0" applyFont="1" applyBorder="1" applyAlignment="1">
      <alignment vertical="top"/>
    </xf>
    <xf numFmtId="0" fontId="7" fillId="0" borderId="7" xfId="0" applyFont="1" applyBorder="1" applyAlignment="1">
      <alignment vertical="top"/>
    </xf>
    <xf numFmtId="0" fontId="7" fillId="0" borderId="2" xfId="0" applyFont="1" applyBorder="1" applyAlignment="1">
      <alignment vertical="top" wrapText="1"/>
    </xf>
    <xf numFmtId="0" fontId="42" fillId="0" borderId="2" xfId="0" applyFont="1" applyFill="1" applyBorder="1" applyAlignment="1">
      <alignment vertical="top" wrapText="1"/>
    </xf>
    <xf numFmtId="0" fontId="42" fillId="0" borderId="0" xfId="0" applyFont="1" applyFill="1" applyBorder="1" applyAlignment="1">
      <alignment vertical="top" wrapText="1"/>
    </xf>
    <xf numFmtId="0" fontId="42" fillId="0" borderId="7" xfId="0" applyFont="1" applyFill="1" applyBorder="1" applyAlignment="1">
      <alignment vertical="top" wrapText="1"/>
    </xf>
    <xf numFmtId="0" fontId="42" fillId="0" borderId="0" xfId="0" applyFont="1" applyFill="1" applyAlignment="1">
      <alignment vertical="top" wrapText="1"/>
    </xf>
    <xf numFmtId="0" fontId="42" fillId="0" borderId="0" xfId="0" applyFont="1" applyFill="1" applyAlignment="1">
      <alignment vertical="top"/>
    </xf>
    <xf numFmtId="0" fontId="58" fillId="0" borderId="0" xfId="0" applyFont="1" applyAlignment="1">
      <alignment vertical="top" wrapText="1"/>
    </xf>
    <xf numFmtId="0" fontId="55" fillId="0" borderId="0" xfId="0" applyFont="1" applyAlignment="1">
      <alignment vertical="top" wrapText="1"/>
    </xf>
    <xf numFmtId="0" fontId="53" fillId="5" borderId="0" xfId="0" applyFont="1" applyFill="1" applyAlignment="1">
      <alignment vertical="top"/>
    </xf>
    <xf numFmtId="0" fontId="54" fillId="55" borderId="0" xfId="0" applyFont="1" applyFill="1" applyAlignment="1">
      <alignment vertical="top"/>
    </xf>
    <xf numFmtId="0" fontId="7" fillId="0" borderId="1" xfId="0" applyFont="1" applyFill="1" applyBorder="1" applyAlignment="1">
      <alignment horizontal="center" vertical="center"/>
    </xf>
    <xf numFmtId="0" fontId="7" fillId="0" borderId="2" xfId="0" applyFont="1" applyFill="1" applyBorder="1" applyAlignment="1">
      <alignment vertical="top" wrapText="1"/>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4" xfId="0" applyFont="1" applyFill="1" applyBorder="1" applyAlignment="1">
      <alignment horizontal="center" vertical="center"/>
    </xf>
    <xf numFmtId="0" fontId="7" fillId="0" borderId="0" xfId="0" applyFont="1" applyFill="1" applyBorder="1" applyAlignment="1">
      <alignment vertical="top"/>
    </xf>
    <xf numFmtId="0" fontId="7" fillId="0" borderId="0" xfId="0" applyFont="1" applyFill="1" applyBorder="1" applyAlignment="1">
      <alignment vertical="top" wrapText="1"/>
    </xf>
    <xf numFmtId="0" fontId="7" fillId="0" borderId="0" xfId="0" applyFont="1" applyFill="1" applyBorder="1" applyAlignment="1">
      <alignment vertical="center"/>
    </xf>
    <xf numFmtId="0" fontId="7" fillId="0" borderId="5" xfId="0" applyFont="1" applyFill="1" applyBorder="1" applyAlignment="1">
      <alignment vertical="center"/>
    </xf>
    <xf numFmtId="0" fontId="7" fillId="0" borderId="6" xfId="0" applyFont="1" applyFill="1" applyBorder="1" applyAlignment="1">
      <alignment horizontal="center" vertical="center"/>
    </xf>
    <xf numFmtId="0" fontId="7" fillId="0" borderId="7" xfId="0" applyFont="1" applyFill="1" applyBorder="1" applyAlignment="1">
      <alignment vertical="top"/>
    </xf>
    <xf numFmtId="0" fontId="7" fillId="0" borderId="7" xfId="0" applyFont="1" applyFill="1" applyBorder="1" applyAlignment="1">
      <alignment vertical="top" wrapText="1"/>
    </xf>
    <xf numFmtId="0" fontId="7" fillId="0" borderId="7" xfId="0" applyFont="1" applyFill="1" applyBorder="1" applyAlignment="1">
      <alignment vertical="center"/>
    </xf>
    <xf numFmtId="0" fontId="7" fillId="0" borderId="8" xfId="0" applyFont="1" applyFill="1" applyBorder="1" applyAlignment="1">
      <alignment vertical="center"/>
    </xf>
    <xf numFmtId="0" fontId="8" fillId="3" borderId="0" xfId="0" applyFont="1" applyFill="1" applyAlignment="1">
      <alignment horizontal="center" vertical="center"/>
    </xf>
    <xf numFmtId="0" fontId="52" fillId="0" borderId="0" xfId="0" applyFont="1" applyAlignment="1">
      <alignment horizontal="center" vertical="center"/>
    </xf>
    <xf numFmtId="0" fontId="43" fillId="0" borderId="0" xfId="0" applyFont="1" applyAlignment="1">
      <alignment horizontal="center" vertical="center"/>
    </xf>
    <xf numFmtId="0" fontId="56" fillId="0" borderId="0" xfId="0" applyFont="1" applyAlignment="1">
      <alignment horizontal="center" vertical="center"/>
    </xf>
    <xf numFmtId="0" fontId="48" fillId="0" borderId="0" xfId="0" applyFont="1" applyAlignment="1">
      <alignment horizontal="center" vertical="center"/>
    </xf>
    <xf numFmtId="0" fontId="57" fillId="0" borderId="0" xfId="0" applyFont="1" applyAlignment="1">
      <alignment horizontal="center" vertical="center"/>
    </xf>
    <xf numFmtId="0" fontId="43" fillId="0" borderId="0" xfId="0" applyFont="1" applyAlignment="1">
      <alignment horizontal="center" vertical="center" wrapText="1"/>
    </xf>
    <xf numFmtId="0" fontId="43" fillId="0" borderId="13" xfId="0" applyFont="1" applyBorder="1" applyAlignment="1">
      <alignment horizontal="center" vertical="center" wrapText="1"/>
    </xf>
    <xf numFmtId="0" fontId="7" fillId="0" borderId="2" xfId="0" applyFont="1" applyBorder="1" applyAlignment="1">
      <alignment horizontal="center" vertical="center"/>
    </xf>
    <xf numFmtId="0" fontId="7" fillId="0" borderId="0" xfId="0" applyFont="1" applyBorder="1" applyAlignment="1">
      <alignment horizontal="center" vertical="center"/>
    </xf>
    <xf numFmtId="0" fontId="7" fillId="0" borderId="7" xfId="0" applyFont="1" applyBorder="1" applyAlignment="1">
      <alignment horizontal="center" vertical="center"/>
    </xf>
    <xf numFmtId="0" fontId="42" fillId="0" borderId="2" xfId="0" applyFont="1" applyFill="1" applyBorder="1" applyAlignment="1">
      <alignment horizontal="center" vertical="center" wrapText="1"/>
    </xf>
    <xf numFmtId="0" fontId="42" fillId="0" borderId="7" xfId="0" applyFont="1" applyFill="1" applyBorder="1" applyAlignment="1">
      <alignment horizontal="center" vertical="center" wrapText="1"/>
    </xf>
    <xf numFmtId="0" fontId="42" fillId="0" borderId="0" xfId="0" applyFont="1" applyFill="1" applyBorder="1" applyAlignment="1">
      <alignment horizontal="center" vertical="center"/>
    </xf>
    <xf numFmtId="0" fontId="39" fillId="0" borderId="0" xfId="0" applyFont="1" applyFill="1" applyAlignment="1">
      <alignment horizontal="center" vertical="center" wrapText="1"/>
    </xf>
    <xf numFmtId="0" fontId="7" fillId="0" borderId="0" xfId="0" applyFont="1" applyFill="1" applyAlignment="1">
      <alignment horizontal="center" vertical="center" wrapText="1"/>
    </xf>
    <xf numFmtId="0" fontId="45" fillId="0" borderId="0" xfId="0" applyFont="1" applyAlignment="1">
      <alignment horizontal="center" vertical="center"/>
    </xf>
    <xf numFmtId="0" fontId="53" fillId="5" borderId="0" xfId="0" applyFont="1" applyFill="1" applyAlignment="1">
      <alignment horizontal="center" vertical="center"/>
    </xf>
    <xf numFmtId="0" fontId="54" fillId="55" borderId="0" xfId="0" applyFont="1" applyFill="1" applyAlignment="1">
      <alignment horizontal="center" vertical="center"/>
    </xf>
    <xf numFmtId="0" fontId="7" fillId="0" borderId="0" xfId="0" applyFont="1" applyFill="1" applyAlignment="1">
      <alignment horizontal="center" vertical="center"/>
    </xf>
    <xf numFmtId="0" fontId="40" fillId="0" borderId="2" xfId="0" applyFont="1" applyBorder="1" applyAlignment="1">
      <alignment horizontal="center" vertical="center"/>
    </xf>
    <xf numFmtId="0" fontId="40" fillId="0" borderId="7" xfId="0" applyFont="1" applyBorder="1" applyAlignment="1">
      <alignment horizontal="center" vertical="center"/>
    </xf>
    <xf numFmtId="0" fontId="59" fillId="0" borderId="0" xfId="0" applyFont="1" applyFill="1" applyAlignment="1">
      <alignment vertical="center"/>
    </xf>
    <xf numFmtId="0" fontId="60" fillId="0" borderId="0" xfId="0" applyFont="1" applyFill="1" applyBorder="1" applyAlignment="1">
      <alignment vertical="center"/>
    </xf>
    <xf numFmtId="0" fontId="60" fillId="0" borderId="2" xfId="0" applyFont="1" applyFill="1" applyBorder="1" applyAlignment="1">
      <alignment vertical="center"/>
    </xf>
    <xf numFmtId="0" fontId="39" fillId="0" borderId="0" xfId="0" applyFont="1" applyAlignment="1">
      <alignment vertical="top" wrapText="1"/>
    </xf>
    <xf numFmtId="0" fontId="61" fillId="0" borderId="2" xfId="0" applyFont="1" applyFill="1" applyBorder="1" applyAlignment="1">
      <alignment vertical="center"/>
    </xf>
    <xf numFmtId="0" fontId="63" fillId="53" borderId="2" xfId="0" applyFont="1" applyFill="1" applyBorder="1" applyAlignment="1">
      <alignment horizontal="left" vertical="center"/>
    </xf>
    <xf numFmtId="0" fontId="7" fillId="9" borderId="0" xfId="0" applyFont="1" applyFill="1" applyAlignment="1">
      <alignment vertical="top"/>
    </xf>
    <xf numFmtId="0" fontId="8" fillId="13" borderId="1" xfId="0" applyFont="1" applyFill="1" applyBorder="1" applyAlignment="1">
      <alignment horizontal="left" vertical="top"/>
    </xf>
    <xf numFmtId="0" fontId="7" fillId="13" borderId="4" xfId="0" applyFont="1" applyFill="1" applyBorder="1" applyAlignment="1">
      <alignment horizontal="left" vertical="center"/>
    </xf>
    <xf numFmtId="10" fontId="7" fillId="13" borderId="4" xfId="0" applyNumberFormat="1" applyFont="1" applyFill="1" applyBorder="1" applyAlignment="1">
      <alignment horizontal="left" vertical="center"/>
    </xf>
    <xf numFmtId="0" fontId="7" fillId="13" borderId="0" xfId="0" applyFont="1" applyFill="1" applyBorder="1" applyAlignment="1">
      <alignment horizontal="center" vertical="center"/>
    </xf>
    <xf numFmtId="0" fontId="7" fillId="13" borderId="0" xfId="0" applyFont="1" applyFill="1" applyBorder="1" applyAlignment="1">
      <alignment horizontal="left" vertical="center"/>
    </xf>
    <xf numFmtId="0" fontId="7" fillId="13" borderId="0" xfId="0" applyFont="1" applyFill="1" applyBorder="1" applyAlignment="1">
      <alignment vertical="center"/>
    </xf>
    <xf numFmtId="0" fontId="7" fillId="13" borderId="2" xfId="0" applyFont="1" applyFill="1" applyBorder="1" applyAlignment="1">
      <alignment horizontal="center" vertical="center"/>
    </xf>
    <xf numFmtId="0" fontId="7" fillId="13" borderId="7" xfId="0" applyFont="1" applyFill="1" applyBorder="1" applyAlignment="1">
      <alignment horizontal="center" vertical="center"/>
    </xf>
    <xf numFmtId="0" fontId="7" fillId="13" borderId="3" xfId="0" applyFont="1" applyFill="1" applyBorder="1" applyAlignment="1">
      <alignment vertical="top"/>
    </xf>
    <xf numFmtId="0" fontId="7" fillId="13" borderId="5" xfId="0" applyFont="1" applyFill="1" applyBorder="1" applyAlignment="1">
      <alignment vertical="top"/>
    </xf>
    <xf numFmtId="0" fontId="7" fillId="13" borderId="6" xfId="0" applyFont="1" applyFill="1" applyBorder="1" applyAlignment="1">
      <alignment horizontal="left" vertical="top"/>
    </xf>
    <xf numFmtId="0" fontId="7" fillId="13" borderId="8" xfId="0" applyFont="1" applyFill="1" applyBorder="1" applyAlignment="1">
      <alignment vertical="top"/>
    </xf>
    <xf numFmtId="0" fontId="0" fillId="0" borderId="4" xfId="0" applyFill="1" applyBorder="1" applyAlignment="1">
      <alignment horizontal="center" vertical="top"/>
    </xf>
    <xf numFmtId="0" fontId="0" fillId="0" borderId="0" xfId="0" applyFill="1" applyBorder="1" applyAlignment="1">
      <alignment vertical="top" wrapText="1"/>
    </xf>
    <xf numFmtId="0" fontId="9" fillId="0" borderId="0" xfId="0" applyFont="1" applyFill="1" applyBorder="1" applyAlignment="1">
      <alignment vertical="top"/>
    </xf>
    <xf numFmtId="0" fontId="12" fillId="0" borderId="0" xfId="0" applyFont="1" applyFill="1" applyBorder="1" applyAlignment="1">
      <alignment vertical="top"/>
    </xf>
    <xf numFmtId="0" fontId="0" fillId="0" borderId="0" xfId="0" applyFill="1" applyBorder="1" applyAlignment="1">
      <alignment horizontal="center" vertical="top"/>
    </xf>
    <xf numFmtId="0" fontId="0" fillId="0" borderId="13" xfId="0" applyBorder="1" applyAlignment="1">
      <alignment vertical="top" wrapText="1"/>
    </xf>
    <xf numFmtId="0" fontId="64" fillId="0" borderId="0" xfId="0" applyFont="1"/>
    <xf numFmtId="8" fontId="65" fillId="0" borderId="0" xfId="0" applyNumberFormat="1" applyFont="1" applyAlignment="1">
      <alignment horizontal="center" vertical="center"/>
    </xf>
    <xf numFmtId="0" fontId="36" fillId="0" borderId="13" xfId="1" applyFont="1" applyBorder="1" applyAlignment="1">
      <alignment vertical="top" wrapText="1"/>
    </xf>
    <xf numFmtId="0" fontId="0" fillId="0" borderId="14" xfId="0" applyBorder="1" applyAlignment="1">
      <alignment vertical="top" wrapText="1"/>
    </xf>
    <xf numFmtId="0" fontId="42" fillId="0" borderId="0" xfId="0" applyFont="1" applyBorder="1" applyAlignment="1">
      <alignment horizontal="center" vertical="center"/>
    </xf>
    <xf numFmtId="0" fontId="42" fillId="0" borderId="2" xfId="0" applyFont="1" applyBorder="1" applyAlignment="1">
      <alignment horizontal="center" vertical="center"/>
    </xf>
    <xf numFmtId="0" fontId="42" fillId="0" borderId="7" xfId="0" applyFont="1" applyBorder="1" applyAlignment="1">
      <alignment horizontal="center" vertical="center"/>
    </xf>
    <xf numFmtId="0" fontId="42" fillId="0" borderId="0" xfId="0" applyFont="1" applyFill="1" applyAlignment="1">
      <alignment vertical="center"/>
    </xf>
    <xf numFmtId="0" fontId="44" fillId="49" borderId="0" xfId="0" applyFont="1" applyFill="1" applyAlignment="1">
      <alignment horizontal="center" vertical="center" wrapText="1"/>
    </xf>
    <xf numFmtId="0" fontId="44" fillId="49" borderId="0" xfId="0" applyFont="1" applyFill="1" applyBorder="1" applyAlignment="1">
      <alignment horizontal="center" vertical="center" wrapText="1"/>
    </xf>
    <xf numFmtId="0" fontId="67" fillId="49" borderId="0" xfId="0" applyFont="1" applyFill="1" applyAlignment="1">
      <alignment horizontal="left" vertical="top"/>
    </xf>
    <xf numFmtId="0" fontId="44" fillId="49" borderId="0" xfId="0" applyFont="1" applyFill="1" applyAlignment="1">
      <alignment horizontal="center" vertical="top" wrapText="1"/>
    </xf>
    <xf numFmtId="0" fontId="44" fillId="49" borderId="0" xfId="0" applyFont="1" applyFill="1" applyAlignment="1">
      <alignment horizontal="center" vertical="center"/>
    </xf>
    <xf numFmtId="0" fontId="63" fillId="53" borderId="3" xfId="0" applyFont="1" applyFill="1" applyBorder="1" applyAlignment="1">
      <alignment vertical="center"/>
    </xf>
    <xf numFmtId="0" fontId="42" fillId="0" borderId="0" xfId="0" applyFont="1" applyFill="1" applyBorder="1" applyAlignment="1">
      <alignment horizontal="left" vertical="center"/>
    </xf>
    <xf numFmtId="0" fontId="66" fillId="49" borderId="0" xfId="0" applyFont="1" applyFill="1" applyAlignment="1">
      <alignment vertical="center"/>
    </xf>
    <xf numFmtId="0" fontId="66" fillId="49" borderId="0" xfId="0" applyFont="1" applyFill="1" applyAlignment="1">
      <alignment horizontal="center" vertical="center"/>
    </xf>
    <xf numFmtId="0" fontId="3" fillId="8" borderId="13" xfId="0" applyFont="1" applyFill="1" applyBorder="1" applyAlignment="1">
      <alignment horizontal="left" vertical="center"/>
    </xf>
    <xf numFmtId="0" fontId="4" fillId="2" borderId="12" xfId="0" applyFont="1" applyFill="1" applyBorder="1" applyAlignment="1">
      <alignment horizontal="center" vertical="center"/>
    </xf>
    <xf numFmtId="0" fontId="38" fillId="9" borderId="9" xfId="0" applyFont="1" applyFill="1" applyBorder="1" applyAlignment="1">
      <alignment vertical="center"/>
    </xf>
    <xf numFmtId="0" fontId="4" fillId="14" borderId="13" xfId="0" applyFont="1" applyFill="1" applyBorder="1" applyAlignment="1">
      <alignment vertical="center"/>
    </xf>
    <xf numFmtId="0" fontId="63" fillId="53" borderId="2" xfId="0" applyFont="1" applyFill="1" applyBorder="1" applyAlignment="1">
      <alignment horizontal="center" vertical="center"/>
    </xf>
    <xf numFmtId="0" fontId="42" fillId="0" borderId="0" xfId="0" applyFont="1" applyFill="1" applyBorder="1" applyAlignment="1">
      <alignment horizontal="center" wrapText="1"/>
    </xf>
    <xf numFmtId="0" fontId="69" fillId="0" borderId="0" xfId="0" applyFont="1" applyFill="1" applyBorder="1" applyAlignment="1">
      <alignment horizontal="center" vertical="center"/>
    </xf>
    <xf numFmtId="0" fontId="69" fillId="0" borderId="0" xfId="0" applyFont="1" applyBorder="1" applyAlignment="1">
      <alignment horizontal="center" vertical="center"/>
    </xf>
    <xf numFmtId="0" fontId="69" fillId="49" borderId="0" xfId="0" applyFont="1" applyFill="1" applyBorder="1" applyAlignment="1">
      <alignment horizontal="center" vertical="center"/>
    </xf>
    <xf numFmtId="0" fontId="40" fillId="49" borderId="0" xfId="0" applyFont="1" applyFill="1" applyBorder="1" applyAlignment="1">
      <alignment horizontal="center" vertical="center"/>
    </xf>
    <xf numFmtId="0" fontId="70" fillId="0" borderId="0" xfId="0" applyFont="1" applyFill="1" applyBorder="1" applyAlignment="1">
      <alignment horizontal="center" vertical="center"/>
    </xf>
    <xf numFmtId="0" fontId="40" fillId="0" borderId="0" xfId="0" applyFont="1" applyBorder="1" applyAlignment="1">
      <alignment vertical="center"/>
    </xf>
    <xf numFmtId="0" fontId="40" fillId="0" borderId="10" xfId="0" applyFont="1" applyBorder="1" applyAlignment="1">
      <alignment vertical="center"/>
    </xf>
    <xf numFmtId="0" fontId="72" fillId="0" borderId="0" xfId="0" applyFont="1" applyFill="1" applyBorder="1" applyAlignment="1">
      <alignment horizontal="left" vertical="center"/>
    </xf>
    <xf numFmtId="1" fontId="40" fillId="0" borderId="0" xfId="0" applyNumberFormat="1" applyFont="1" applyBorder="1" applyAlignment="1">
      <alignment horizontal="center" vertical="center"/>
    </xf>
    <xf numFmtId="0" fontId="42" fillId="0" borderId="0" xfId="0" applyFont="1" applyFill="1" applyBorder="1" applyAlignment="1">
      <alignment wrapText="1"/>
    </xf>
    <xf numFmtId="0" fontId="73" fillId="58" borderId="13" xfId="0" applyFont="1" applyFill="1" applyBorder="1" applyAlignment="1">
      <alignment horizontal="center" vertical="center" wrapText="1"/>
    </xf>
    <xf numFmtId="0" fontId="73" fillId="58" borderId="15" xfId="0" applyFont="1" applyFill="1" applyBorder="1" applyAlignment="1">
      <alignment horizontal="center" vertical="center" wrapText="1"/>
    </xf>
    <xf numFmtId="0" fontId="42" fillId="0" borderId="0" xfId="0" applyFont="1" applyBorder="1" applyAlignment="1">
      <alignment vertical="center"/>
    </xf>
    <xf numFmtId="0" fontId="42" fillId="56" borderId="0" xfId="0" applyFont="1" applyFill="1" applyBorder="1" applyAlignment="1">
      <alignment horizontal="center" vertical="center" wrapText="1"/>
    </xf>
    <xf numFmtId="0" fontId="76" fillId="58" borderId="1" xfId="0" applyFont="1" applyFill="1" applyBorder="1" applyAlignment="1">
      <alignment vertical="center"/>
    </xf>
    <xf numFmtId="0" fontId="74" fillId="58" borderId="2" xfId="0" applyFont="1" applyFill="1" applyBorder="1" applyAlignment="1">
      <alignment vertical="center" wrapText="1"/>
    </xf>
    <xf numFmtId="0" fontId="74" fillId="62" borderId="13" xfId="0" applyFont="1" applyFill="1" applyBorder="1" applyAlignment="1">
      <alignment vertical="center" wrapText="1"/>
    </xf>
    <xf numFmtId="0" fontId="41" fillId="0" borderId="0" xfId="0" applyFont="1" applyAlignment="1">
      <alignment horizontal="center" vertical="center"/>
    </xf>
    <xf numFmtId="0" fontId="41" fillId="0" borderId="0" xfId="0" applyFont="1" applyFill="1" applyAlignment="1">
      <alignment horizontal="center" vertical="center"/>
    </xf>
    <xf numFmtId="0" fontId="80" fillId="0" borderId="0" xfId="0" applyFont="1" applyFill="1" applyBorder="1" applyAlignment="1">
      <alignment horizontal="center" vertical="center" wrapText="1"/>
    </xf>
    <xf numFmtId="0" fontId="80" fillId="0" borderId="0" xfId="0" applyFont="1" applyFill="1" applyBorder="1" applyAlignment="1">
      <alignment horizontal="center" wrapText="1"/>
    </xf>
    <xf numFmtId="0" fontId="40" fillId="49" borderId="0" xfId="0" applyFont="1" applyFill="1" applyAlignment="1">
      <alignment vertical="center"/>
    </xf>
    <xf numFmtId="0" fontId="74" fillId="59" borderId="13" xfId="0" applyFont="1" applyFill="1" applyBorder="1" applyAlignment="1">
      <alignment horizontal="center" vertical="center" wrapText="1"/>
    </xf>
    <xf numFmtId="0" fontId="46" fillId="49" borderId="0" xfId="0" applyFont="1" applyFill="1" applyAlignment="1">
      <alignment horizontal="center" vertical="center"/>
    </xf>
    <xf numFmtId="0" fontId="8" fillId="3" borderId="11" xfId="0" applyFont="1" applyFill="1" applyBorder="1" applyAlignment="1">
      <alignment horizontal="center" vertical="center" wrapText="1"/>
    </xf>
    <xf numFmtId="0" fontId="40" fillId="0" borderId="11" xfId="0" applyFont="1" applyBorder="1" applyAlignment="1">
      <alignment vertical="center"/>
    </xf>
    <xf numFmtId="0" fontId="69" fillId="0" borderId="0" xfId="0" applyFont="1" applyFill="1" applyBorder="1" applyAlignment="1">
      <alignment vertical="center"/>
    </xf>
    <xf numFmtId="0" fontId="42" fillId="0" borderId="0" xfId="0" applyFont="1" applyFill="1" applyBorder="1" applyAlignment="1">
      <alignment vertical="center"/>
    </xf>
    <xf numFmtId="0" fontId="75" fillId="49" borderId="0" xfId="0" applyFont="1" applyFill="1" applyBorder="1" applyAlignment="1">
      <alignment horizontal="center" vertical="center"/>
    </xf>
    <xf numFmtId="0" fontId="75" fillId="49" borderId="0" xfId="0" applyFont="1" applyFill="1" applyBorder="1" applyAlignment="1">
      <alignment vertical="center"/>
    </xf>
    <xf numFmtId="0" fontId="82" fillId="49" borderId="0" xfId="0" applyFont="1" applyFill="1" applyBorder="1" applyAlignment="1">
      <alignment vertical="center"/>
    </xf>
    <xf numFmtId="0" fontId="82" fillId="49" borderId="0" xfId="0" applyFont="1" applyFill="1" applyBorder="1" applyAlignment="1">
      <alignment horizontal="center" vertical="center"/>
    </xf>
    <xf numFmtId="0" fontId="53" fillId="49" borderId="0" xfId="0" applyFont="1" applyFill="1" applyAlignment="1">
      <alignment vertical="center"/>
    </xf>
    <xf numFmtId="0" fontId="75" fillId="49" borderId="0" xfId="0" applyFont="1" applyFill="1" applyAlignment="1">
      <alignment vertical="center"/>
    </xf>
    <xf numFmtId="0" fontId="82" fillId="49" borderId="0" xfId="0" applyFont="1" applyFill="1" applyAlignment="1">
      <alignment vertical="top"/>
    </xf>
    <xf numFmtId="0" fontId="82" fillId="49" borderId="0" xfId="0" applyFont="1" applyFill="1" applyAlignment="1">
      <alignment vertical="center"/>
    </xf>
    <xf numFmtId="0" fontId="82" fillId="49" borderId="0" xfId="0" applyFont="1" applyFill="1" applyAlignment="1">
      <alignment horizontal="center" vertical="center"/>
    </xf>
    <xf numFmtId="0" fontId="75" fillId="49" borderId="0" xfId="0" applyFont="1" applyFill="1" applyAlignment="1">
      <alignment horizontal="center" vertical="center"/>
    </xf>
    <xf numFmtId="0" fontId="42" fillId="0" borderId="0" xfId="0" applyFont="1" applyFill="1" applyBorder="1" applyAlignment="1"/>
    <xf numFmtId="0" fontId="62" fillId="3" borderId="15" xfId="0" applyFont="1" applyFill="1" applyBorder="1" applyAlignment="1">
      <alignment horizontal="center" vertical="center"/>
    </xf>
    <xf numFmtId="0" fontId="73" fillId="0" borderId="0" xfId="0" applyFont="1" applyFill="1" applyBorder="1" applyAlignment="1">
      <alignment horizontal="center" vertical="center" wrapText="1"/>
    </xf>
    <xf numFmtId="0" fontId="69" fillId="0" borderId="0" xfId="0" applyFont="1" applyFill="1" applyBorder="1" applyAlignment="1">
      <alignment horizontal="center" vertical="center" wrapText="1"/>
    </xf>
    <xf numFmtId="0" fontId="42" fillId="0" borderId="0" xfId="0" applyFont="1" applyFill="1" applyBorder="1" applyAlignment="1">
      <alignment vertical="center" wrapText="1"/>
    </xf>
    <xf numFmtId="0" fontId="72" fillId="0" borderId="0" xfId="0" applyFont="1" applyFill="1" applyBorder="1" applyAlignment="1">
      <alignment wrapText="1"/>
    </xf>
    <xf numFmtId="0" fontId="42" fillId="0" borderId="0" xfId="0" quotePrefix="1" applyFont="1" applyFill="1" applyBorder="1" applyAlignment="1">
      <alignment wrapText="1"/>
    </xf>
    <xf numFmtId="0" fontId="42" fillId="63" borderId="0" xfId="0" applyFont="1" applyFill="1" applyBorder="1" applyAlignment="1">
      <alignment horizontal="center" wrapText="1"/>
    </xf>
    <xf numFmtId="0" fontId="78" fillId="0" borderId="0" xfId="0" applyFont="1" applyFill="1" applyBorder="1" applyAlignment="1">
      <alignment vertical="center"/>
    </xf>
    <xf numFmtId="0" fontId="42" fillId="0" borderId="0" xfId="0" applyFont="1" applyBorder="1" applyAlignment="1">
      <alignment vertical="top"/>
    </xf>
    <xf numFmtId="0" fontId="72" fillId="0" borderId="0" xfId="0" applyFont="1" applyFill="1" applyBorder="1" applyAlignment="1"/>
    <xf numFmtId="0" fontId="42" fillId="0" borderId="5" xfId="0" applyFont="1" applyBorder="1" applyAlignment="1">
      <alignment vertical="center"/>
    </xf>
    <xf numFmtId="0" fontId="42" fillId="0" borderId="4" xfId="0" applyFont="1" applyBorder="1" applyAlignment="1">
      <alignment horizontal="center" vertical="center"/>
    </xf>
    <xf numFmtId="0" fontId="42" fillId="0" borderId="5" xfId="0" applyFont="1" applyFill="1" applyBorder="1" applyAlignment="1">
      <alignment wrapText="1"/>
    </xf>
    <xf numFmtId="9" fontId="80" fillId="10" borderId="5" xfId="0" applyNumberFormat="1" applyFont="1" applyFill="1" applyBorder="1" applyAlignment="1">
      <alignment horizontal="center" vertical="center"/>
    </xf>
    <xf numFmtId="0" fontId="40" fillId="8" borderId="4" xfId="0" applyFont="1" applyFill="1" applyBorder="1" applyAlignment="1">
      <alignment vertical="center"/>
    </xf>
    <xf numFmtId="0" fontId="40" fillId="8" borderId="6" xfId="0" applyFont="1" applyFill="1" applyBorder="1" applyAlignment="1">
      <alignment vertical="center"/>
    </xf>
    <xf numFmtId="0" fontId="80" fillId="8" borderId="5" xfId="0" applyFont="1" applyFill="1" applyBorder="1" applyAlignment="1">
      <alignment horizontal="center" vertical="center"/>
    </xf>
    <xf numFmtId="0" fontId="75" fillId="61" borderId="0" xfId="0" applyFont="1" applyFill="1" applyBorder="1" applyAlignment="1">
      <alignment horizontal="center" vertical="center" wrapText="1"/>
    </xf>
    <xf numFmtId="0" fontId="75" fillId="61" borderId="4" xfId="0" applyFont="1" applyFill="1" applyBorder="1" applyAlignment="1">
      <alignment horizontal="center" vertical="center" wrapText="1"/>
    </xf>
    <xf numFmtId="0" fontId="75" fillId="61" borderId="5" xfId="0" applyFont="1" applyFill="1" applyBorder="1" applyAlignment="1">
      <alignment horizontal="center" vertical="center" wrapText="1"/>
    </xf>
    <xf numFmtId="0" fontId="40" fillId="10" borderId="0" xfId="0" applyFont="1" applyFill="1" applyBorder="1" applyAlignment="1">
      <alignment horizontal="center" vertical="center"/>
    </xf>
    <xf numFmtId="0" fontId="42" fillId="10" borderId="0" xfId="0" applyFont="1" applyFill="1" applyBorder="1" applyAlignment="1">
      <alignment horizontal="center" vertical="center"/>
    </xf>
    <xf numFmtId="0" fontId="7" fillId="8" borderId="0" xfId="0" applyFont="1" applyFill="1" applyBorder="1" applyAlignment="1">
      <alignment horizontal="center" vertical="center"/>
    </xf>
    <xf numFmtId="0" fontId="40" fillId="0" borderId="0" xfId="0" quotePrefix="1" applyFont="1" applyAlignment="1">
      <alignment vertical="top"/>
    </xf>
    <xf numFmtId="0" fontId="1" fillId="8" borderId="7" xfId="0" applyFont="1" applyFill="1" applyBorder="1" applyAlignment="1">
      <alignment horizontal="center" vertical="center"/>
    </xf>
    <xf numFmtId="0" fontId="1" fillId="2" borderId="6" xfId="0" applyFont="1" applyFill="1" applyBorder="1" applyAlignment="1">
      <alignment horizontal="center" vertical="center"/>
    </xf>
    <xf numFmtId="0" fontId="44" fillId="53" borderId="13" xfId="0" applyFont="1" applyFill="1" applyBorder="1" applyAlignment="1">
      <alignment horizontal="center" vertical="center"/>
    </xf>
    <xf numFmtId="0" fontId="44" fillId="53" borderId="14" xfId="0" applyFont="1" applyFill="1" applyBorder="1" applyAlignment="1">
      <alignment horizontal="center" vertical="center"/>
    </xf>
    <xf numFmtId="0" fontId="1" fillId="14" borderId="7" xfId="0" applyFont="1" applyFill="1" applyBorder="1" applyAlignment="1">
      <alignment horizontal="center" vertical="center"/>
    </xf>
    <xf numFmtId="0" fontId="8" fillId="9" borderId="15" xfId="0" applyFont="1" applyFill="1" applyBorder="1" applyAlignment="1">
      <alignment horizontal="center" vertical="center"/>
    </xf>
    <xf numFmtId="0" fontId="40" fillId="2" borderId="0" xfId="0" applyFont="1" applyFill="1" applyBorder="1" applyAlignment="1">
      <alignment horizontal="center" vertical="center"/>
    </xf>
    <xf numFmtId="0" fontId="7" fillId="2" borderId="4" xfId="0" applyFont="1" applyFill="1" applyBorder="1" applyAlignment="1">
      <alignment vertical="center"/>
    </xf>
    <xf numFmtId="0" fontId="41" fillId="10" borderId="27" xfId="0" applyFont="1" applyFill="1" applyBorder="1" applyAlignment="1">
      <alignment horizontal="center" vertical="center"/>
    </xf>
    <xf numFmtId="0" fontId="69" fillId="8" borderId="0" xfId="0" applyFont="1" applyFill="1" applyBorder="1" applyAlignment="1">
      <alignment horizontal="center" vertical="center"/>
    </xf>
    <xf numFmtId="0" fontId="80" fillId="10" borderId="26" xfId="0" applyFont="1" applyFill="1" applyBorder="1" applyAlignment="1">
      <alignment horizontal="center" vertical="center"/>
    </xf>
    <xf numFmtId="0" fontId="69" fillId="2" borderId="25" xfId="0" applyFont="1" applyFill="1" applyBorder="1" applyAlignment="1">
      <alignment vertical="center"/>
    </xf>
    <xf numFmtId="0" fontId="69" fillId="2" borderId="27" xfId="0" applyFont="1" applyFill="1" applyBorder="1" applyAlignment="1">
      <alignment horizontal="center" vertical="center"/>
    </xf>
    <xf numFmtId="0" fontId="80" fillId="2" borderId="26" xfId="0" applyFont="1" applyFill="1" applyBorder="1" applyAlignment="1">
      <alignment horizontal="center" vertical="center"/>
    </xf>
    <xf numFmtId="0" fontId="41" fillId="10" borderId="5" xfId="0" applyFont="1" applyFill="1" applyBorder="1" applyAlignment="1">
      <alignment horizontal="center" vertical="center"/>
    </xf>
    <xf numFmtId="1" fontId="41" fillId="8" borderId="5" xfId="0" applyNumberFormat="1" applyFont="1" applyFill="1" applyBorder="1" applyAlignment="1">
      <alignment horizontal="center" vertical="center"/>
    </xf>
    <xf numFmtId="0" fontId="40" fillId="10" borderId="4" xfId="0" applyFont="1" applyFill="1" applyBorder="1" applyAlignment="1">
      <alignment vertical="center"/>
    </xf>
    <xf numFmtId="0" fontId="40" fillId="2" borderId="4" xfId="0" applyFont="1" applyFill="1" applyBorder="1" applyAlignment="1">
      <alignment vertical="center"/>
    </xf>
    <xf numFmtId="0" fontId="41" fillId="10" borderId="25" xfId="0" applyFont="1" applyFill="1" applyBorder="1" applyAlignment="1">
      <alignment vertical="center"/>
    </xf>
    <xf numFmtId="0" fontId="42" fillId="10" borderId="4" xfId="0" applyFont="1" applyFill="1" applyBorder="1" applyAlignment="1">
      <alignment vertical="center"/>
    </xf>
    <xf numFmtId="0" fontId="40" fillId="8" borderId="0" xfId="0" applyFont="1" applyFill="1" applyBorder="1" applyAlignment="1">
      <alignment horizontal="center" vertical="center"/>
    </xf>
    <xf numFmtId="9" fontId="41" fillId="8" borderId="8" xfId="0" applyNumberFormat="1" applyFont="1" applyFill="1" applyBorder="1" applyAlignment="1">
      <alignment horizontal="center" vertical="center"/>
    </xf>
    <xf numFmtId="9" fontId="40" fillId="8" borderId="7" xfId="0" applyNumberFormat="1" applyFont="1" applyFill="1" applyBorder="1" applyAlignment="1">
      <alignment horizontal="center" vertical="center"/>
    </xf>
    <xf numFmtId="9" fontId="42" fillId="10" borderId="0" xfId="0" applyNumberFormat="1" applyFont="1" applyFill="1" applyBorder="1" applyAlignment="1">
      <alignment horizontal="center" vertical="center"/>
    </xf>
    <xf numFmtId="0" fontId="83" fillId="49" borderId="0" xfId="0" applyFont="1" applyFill="1" applyBorder="1" applyAlignment="1">
      <alignment horizontal="left" vertical="center"/>
    </xf>
    <xf numFmtId="0" fontId="42" fillId="44" borderId="0" xfId="0" applyFont="1" applyFill="1" applyBorder="1" applyAlignment="1">
      <alignment horizontal="center" vertical="center"/>
    </xf>
    <xf numFmtId="0" fontId="42" fillId="44" borderId="0" xfId="0" applyFont="1" applyFill="1" applyBorder="1" applyAlignment="1">
      <alignment vertical="center"/>
    </xf>
    <xf numFmtId="0" fontId="42" fillId="44" borderId="0" xfId="0" applyFont="1" applyFill="1" applyBorder="1" applyAlignment="1">
      <alignment wrapText="1"/>
    </xf>
    <xf numFmtId="0" fontId="42" fillId="44" borderId="4" xfId="0" applyFont="1" applyFill="1" applyBorder="1" applyAlignment="1">
      <alignment horizontal="center" vertical="center"/>
    </xf>
    <xf numFmtId="0" fontId="42" fillId="44" borderId="0" xfId="0" applyFont="1" applyFill="1" applyBorder="1" applyAlignment="1">
      <alignment horizontal="center" wrapText="1"/>
    </xf>
    <xf numFmtId="0" fontId="42" fillId="44" borderId="5" xfId="0" applyFont="1" applyFill="1" applyBorder="1" applyAlignment="1">
      <alignment vertical="center"/>
    </xf>
    <xf numFmtId="0" fontId="69" fillId="44" borderId="0" xfId="0" applyFont="1" applyFill="1" applyBorder="1" applyAlignment="1">
      <alignment horizontal="center" vertical="center"/>
    </xf>
    <xf numFmtId="0" fontId="42" fillId="44" borderId="0" xfId="0" applyFont="1" applyFill="1" applyBorder="1" applyAlignment="1"/>
    <xf numFmtId="0" fontId="42" fillId="6" borderId="0" xfId="0" applyFont="1" applyFill="1" applyBorder="1" applyAlignment="1">
      <alignment horizontal="center" vertical="center"/>
    </xf>
    <xf numFmtId="0" fontId="42" fillId="6" borderId="0" xfId="0" applyFont="1" applyFill="1" applyBorder="1" applyAlignment="1">
      <alignment vertical="center"/>
    </xf>
    <xf numFmtId="0" fontId="69" fillId="6" borderId="0" xfId="0" applyFont="1" applyFill="1" applyBorder="1" applyAlignment="1">
      <alignment horizontal="center" vertical="center"/>
    </xf>
    <xf numFmtId="0" fontId="42" fillId="44" borderId="0" xfId="0" applyFont="1" applyFill="1" applyBorder="1" applyAlignment="1">
      <alignment vertical="center" wrapText="1"/>
    </xf>
    <xf numFmtId="0" fontId="42" fillId="44" borderId="0" xfId="0" quotePrefix="1" applyFont="1" applyFill="1" applyBorder="1" applyAlignment="1">
      <alignment vertical="center"/>
    </xf>
    <xf numFmtId="0" fontId="42" fillId="44" borderId="0" xfId="0" applyFont="1" applyFill="1" applyBorder="1" applyAlignment="1">
      <alignment horizontal="center" vertical="center" wrapText="1"/>
    </xf>
    <xf numFmtId="0" fontId="42" fillId="6" borderId="0" xfId="0" applyFont="1" applyFill="1" applyBorder="1" applyAlignment="1">
      <alignment wrapText="1"/>
    </xf>
    <xf numFmtId="0" fontId="42" fillId="6" borderId="0" xfId="0" quotePrefix="1" applyFont="1" applyFill="1" applyBorder="1" applyAlignment="1">
      <alignment wrapText="1"/>
    </xf>
    <xf numFmtId="0" fontId="42" fillId="6" borderId="0" xfId="0" applyFont="1" applyFill="1" applyBorder="1" applyAlignment="1">
      <alignment horizontal="center" wrapText="1"/>
    </xf>
    <xf numFmtId="0" fontId="42" fillId="44" borderId="0" xfId="0" quotePrefix="1" applyFont="1" applyFill="1" applyBorder="1" applyAlignment="1">
      <alignment wrapText="1"/>
    </xf>
    <xf numFmtId="0" fontId="46" fillId="0" borderId="0" xfId="0" applyFont="1" applyFill="1" applyBorder="1" applyAlignment="1">
      <alignment horizontal="center" vertical="center" wrapText="1"/>
    </xf>
    <xf numFmtId="0" fontId="71" fillId="0" borderId="0" xfId="0" applyFont="1" applyAlignment="1">
      <alignment vertical="center"/>
    </xf>
    <xf numFmtId="0" fontId="42" fillId="0" borderId="4" xfId="0" applyFont="1" applyFill="1" applyBorder="1" applyAlignment="1">
      <alignment horizontal="center" vertical="center" wrapText="1"/>
    </xf>
    <xf numFmtId="0" fontId="42" fillId="0" borderId="0" xfId="0" applyFont="1" applyBorder="1" applyAlignment="1">
      <alignment horizontal="left" vertical="center"/>
    </xf>
    <xf numFmtId="0" fontId="42" fillId="0" borderId="0" xfId="0" applyFont="1" applyFill="1" applyBorder="1" applyAlignment="1">
      <alignment horizontal="left" vertical="center" wrapText="1"/>
    </xf>
    <xf numFmtId="0" fontId="42" fillId="0" borderId="0" xfId="0" quotePrefix="1" applyFont="1" applyFill="1" applyBorder="1" applyAlignment="1">
      <alignment horizontal="left" vertical="center" wrapText="1"/>
    </xf>
    <xf numFmtId="0" fontId="42" fillId="0" borderId="4" xfId="0" applyFont="1" applyFill="1" applyBorder="1" applyAlignment="1">
      <alignment horizontal="center" vertical="center"/>
    </xf>
    <xf numFmtId="0" fontId="42" fillId="0" borderId="5" xfId="0" applyFont="1" applyFill="1" applyBorder="1" applyAlignment="1">
      <alignment vertical="center"/>
    </xf>
    <xf numFmtId="0" fontId="40" fillId="2" borderId="5" xfId="0" applyFont="1" applyFill="1" applyBorder="1" applyAlignment="1">
      <alignment horizontal="center" vertical="center"/>
    </xf>
    <xf numFmtId="0" fontId="69" fillId="65" borderId="0" xfId="0" applyFont="1" applyFill="1" applyBorder="1" applyAlignment="1">
      <alignment horizontal="center" vertical="center" wrapText="1"/>
    </xf>
    <xf numFmtId="0" fontId="69" fillId="63" borderId="4" xfId="0" applyFont="1" applyFill="1" applyBorder="1" applyAlignment="1">
      <alignment horizontal="center" vertical="center" wrapText="1"/>
    </xf>
    <xf numFmtId="0" fontId="69" fillId="63" borderId="0" xfId="0" applyFont="1" applyFill="1" applyBorder="1" applyAlignment="1">
      <alignment horizontal="center" vertical="center" wrapText="1"/>
    </xf>
    <xf numFmtId="0" fontId="69" fillId="10" borderId="2" xfId="0" applyFont="1" applyFill="1" applyBorder="1" applyAlignment="1">
      <alignment horizontal="left" vertical="center"/>
    </xf>
    <xf numFmtId="0" fontId="69" fillId="11" borderId="1" xfId="0" applyFont="1" applyFill="1" applyBorder="1" applyAlignment="1">
      <alignment horizontal="left" vertical="center"/>
    </xf>
    <xf numFmtId="0" fontId="42" fillId="10" borderId="2" xfId="0" applyFont="1" applyFill="1" applyBorder="1" applyAlignment="1">
      <alignment horizontal="left" vertical="center" wrapText="1"/>
    </xf>
    <xf numFmtId="0" fontId="42" fillId="11" borderId="2" xfId="0" applyFont="1" applyFill="1" applyBorder="1" applyAlignment="1">
      <alignment horizontal="left" vertical="center" wrapText="1"/>
    </xf>
    <xf numFmtId="0" fontId="7" fillId="0" borderId="0" xfId="0" applyFont="1" applyAlignment="1">
      <alignment horizontal="left"/>
    </xf>
    <xf numFmtId="0" fontId="69" fillId="63" borderId="5" xfId="0" applyFont="1" applyFill="1" applyBorder="1" applyAlignment="1">
      <alignment horizontal="center" vertical="center" wrapText="1"/>
    </xf>
    <xf numFmtId="9" fontId="42" fillId="0" borderId="5" xfId="0" applyNumberFormat="1" applyFont="1" applyFill="1" applyBorder="1" applyAlignment="1">
      <alignment horizontal="center" vertical="center" wrapText="1"/>
    </xf>
    <xf numFmtId="0" fontId="7" fillId="0" borderId="0" xfId="0" applyFont="1"/>
    <xf numFmtId="0" fontId="82" fillId="5" borderId="0" xfId="0" applyFont="1" applyFill="1" applyBorder="1" applyAlignment="1"/>
    <xf numFmtId="0" fontId="42" fillId="5" borderId="0" xfId="0" applyFont="1" applyFill="1" applyBorder="1" applyAlignment="1">
      <alignment wrapText="1"/>
    </xf>
    <xf numFmtId="0" fontId="42" fillId="0" borderId="5" xfId="0" applyFont="1" applyFill="1" applyBorder="1" applyAlignment="1">
      <alignment horizontal="center" vertical="center" wrapText="1"/>
    </xf>
    <xf numFmtId="0" fontId="82" fillId="5" borderId="0" xfId="0" applyFont="1" applyFill="1" applyBorder="1" applyAlignment="1">
      <alignment wrapText="1"/>
    </xf>
    <xf numFmtId="0" fontId="7" fillId="0" borderId="0" xfId="0" applyFont="1" applyAlignment="1">
      <alignment horizontal="center"/>
    </xf>
    <xf numFmtId="0" fontId="69" fillId="10" borderId="1" xfId="0" applyFont="1" applyFill="1" applyBorder="1" applyAlignment="1">
      <alignment horizontal="left" vertical="center"/>
    </xf>
    <xf numFmtId="0" fontId="69" fillId="65" borderId="4" xfId="0" applyFont="1" applyFill="1" applyBorder="1" applyAlignment="1">
      <alignment horizontal="center" vertical="center" wrapText="1"/>
    </xf>
    <xf numFmtId="0" fontId="69" fillId="11" borderId="2" xfId="0" applyFont="1" applyFill="1" applyBorder="1" applyAlignment="1">
      <alignment horizontal="left" vertical="center"/>
    </xf>
    <xf numFmtId="0" fontId="7" fillId="10" borderId="2" xfId="0" applyFont="1" applyFill="1" applyBorder="1" applyAlignment="1">
      <alignment horizontal="left" vertical="center"/>
    </xf>
    <xf numFmtId="0" fontId="7" fillId="11" borderId="2" xfId="0" applyFont="1" applyFill="1" applyBorder="1" applyAlignment="1">
      <alignment horizontal="left" vertical="center"/>
    </xf>
    <xf numFmtId="1" fontId="42" fillId="0" borderId="0" xfId="0" applyNumberFormat="1" applyFont="1" applyFill="1" applyBorder="1" applyAlignment="1">
      <alignment horizontal="center" wrapText="1"/>
    </xf>
    <xf numFmtId="0" fontId="7" fillId="11" borderId="3" xfId="0" applyFont="1" applyFill="1" applyBorder="1" applyAlignment="1">
      <alignment horizontal="left" vertical="center"/>
    </xf>
    <xf numFmtId="0" fontId="42" fillId="56" borderId="2" xfId="0" applyFont="1" applyFill="1" applyBorder="1" applyAlignment="1">
      <alignment horizontal="left" vertical="center" wrapText="1"/>
    </xf>
    <xf numFmtId="0" fontId="7" fillId="5" borderId="0" xfId="0" applyFont="1" applyFill="1" applyBorder="1" applyAlignment="1">
      <alignment wrapText="1"/>
    </xf>
    <xf numFmtId="0" fontId="46" fillId="5" borderId="0" xfId="0" applyFont="1" applyFill="1" applyBorder="1" applyAlignment="1">
      <alignment horizontal="left"/>
    </xf>
    <xf numFmtId="0" fontId="53" fillId="5" borderId="0" xfId="0" applyFont="1" applyFill="1" applyBorder="1" applyAlignment="1">
      <alignment wrapText="1"/>
    </xf>
    <xf numFmtId="0" fontId="42" fillId="11" borderId="2" xfId="0" applyFont="1" applyFill="1" applyBorder="1" applyAlignment="1">
      <alignment horizontal="left" vertical="center"/>
    </xf>
    <xf numFmtId="0" fontId="42" fillId="11" borderId="3" xfId="0" applyFont="1" applyFill="1" applyBorder="1" applyAlignment="1">
      <alignment horizontal="left" vertical="center"/>
    </xf>
    <xf numFmtId="0" fontId="42" fillId="10" borderId="2" xfId="0" applyFont="1" applyFill="1" applyBorder="1" applyAlignment="1">
      <alignment horizontal="left" vertical="center"/>
    </xf>
    <xf numFmtId="0" fontId="42" fillId="56" borderId="9" xfId="0" applyFont="1" applyFill="1" applyBorder="1" applyAlignment="1">
      <alignment horizontal="left" vertical="center"/>
    </xf>
    <xf numFmtId="0" fontId="7" fillId="0" borderId="5" xfId="0" applyFont="1" applyBorder="1" applyAlignment="1">
      <alignment horizontal="center" vertical="center"/>
    </xf>
    <xf numFmtId="0" fontId="7" fillId="0" borderId="8" xfId="0" applyFont="1" applyBorder="1" applyAlignment="1">
      <alignment horizontal="center" vertical="center"/>
    </xf>
    <xf numFmtId="0" fontId="7" fillId="49" borderId="3" xfId="0" applyFont="1" applyFill="1" applyBorder="1"/>
    <xf numFmtId="0" fontId="7" fillId="49" borderId="5" xfId="0" applyFont="1" applyFill="1" applyBorder="1"/>
    <xf numFmtId="0" fontId="7" fillId="49" borderId="8" xfId="0" applyFont="1" applyFill="1" applyBorder="1"/>
    <xf numFmtId="0" fontId="42" fillId="49" borderId="0" xfId="0" applyFont="1" applyFill="1" applyBorder="1" applyAlignment="1">
      <alignment horizontal="center" vertical="center" wrapText="1"/>
    </xf>
    <xf numFmtId="0" fontId="7" fillId="49" borderId="2" xfId="0" applyFont="1" applyFill="1" applyBorder="1" applyAlignment="1">
      <alignment horizontal="center" vertical="center"/>
    </xf>
    <xf numFmtId="0" fontId="7" fillId="49" borderId="0" xfId="0" applyFont="1" applyFill="1" applyBorder="1" applyAlignment="1">
      <alignment horizontal="center" vertical="center"/>
    </xf>
    <xf numFmtId="0" fontId="7" fillId="49" borderId="7" xfId="0" applyFont="1" applyFill="1" applyBorder="1" applyAlignment="1">
      <alignment horizontal="center" vertical="center"/>
    </xf>
    <xf numFmtId="0" fontId="0" fillId="3" borderId="0" xfId="0" applyFill="1" applyBorder="1" applyAlignment="1">
      <alignment horizontal="center" vertical="center"/>
    </xf>
    <xf numFmtId="0" fontId="0" fillId="3" borderId="7" xfId="0" applyFill="1" applyBorder="1" applyAlignment="1">
      <alignment horizontal="center" vertical="center"/>
    </xf>
    <xf numFmtId="0" fontId="1" fillId="3" borderId="0" xfId="0" applyFont="1" applyFill="1" applyBorder="1" applyAlignment="1">
      <alignment horizontal="left" vertical="center"/>
    </xf>
    <xf numFmtId="0" fontId="1" fillId="3" borderId="7" xfId="0" applyFont="1" applyFill="1" applyBorder="1" applyAlignment="1">
      <alignment horizontal="left" vertical="center"/>
    </xf>
    <xf numFmtId="0" fontId="84" fillId="49" borderId="1" xfId="0" applyFont="1" applyFill="1" applyBorder="1" applyAlignment="1">
      <alignment vertical="center"/>
    </xf>
    <xf numFmtId="0" fontId="75" fillId="49" borderId="2" xfId="0" applyFont="1" applyFill="1" applyBorder="1" applyAlignment="1">
      <alignment vertical="center"/>
    </xf>
    <xf numFmtId="0" fontId="75" fillId="49" borderId="3" xfId="0" applyFont="1" applyFill="1" applyBorder="1" applyAlignment="1">
      <alignment horizontal="center" vertical="center"/>
    </xf>
    <xf numFmtId="0" fontId="41" fillId="8" borderId="25" xfId="0" applyFont="1" applyFill="1" applyBorder="1" applyAlignment="1">
      <alignment vertical="center"/>
    </xf>
    <xf numFmtId="0" fontId="41" fillId="8" borderId="27" xfId="0" applyFont="1" applyFill="1" applyBorder="1" applyAlignment="1">
      <alignment horizontal="center" vertical="center"/>
    </xf>
    <xf numFmtId="0" fontId="80" fillId="8" borderId="26" xfId="0" applyFont="1" applyFill="1" applyBorder="1" applyAlignment="1">
      <alignment horizontal="center" vertical="center"/>
    </xf>
    <xf numFmtId="0" fontId="69" fillId="10" borderId="0"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42" fillId="0" borderId="4" xfId="0" applyFont="1" applyFill="1" applyBorder="1" applyAlignment="1">
      <alignment horizontal="center"/>
    </xf>
    <xf numFmtId="0" fontId="42" fillId="0" borderId="0" xfId="0" applyFont="1" applyFill="1" applyBorder="1" applyAlignment="1">
      <alignment horizontal="center"/>
    </xf>
    <xf numFmtId="9" fontId="42" fillId="0" borderId="0" xfId="0" applyNumberFormat="1" applyFont="1" applyFill="1" applyBorder="1" applyAlignment="1">
      <alignment horizontal="center"/>
    </xf>
    <xf numFmtId="1" fontId="42" fillId="0" borderId="0" xfId="0" applyNumberFormat="1" applyFont="1" applyFill="1" applyBorder="1" applyAlignment="1">
      <alignment horizontal="center"/>
    </xf>
    <xf numFmtId="9" fontId="42" fillId="0" borderId="5" xfId="0" applyNumberFormat="1" applyFont="1" applyFill="1" applyBorder="1" applyAlignment="1">
      <alignment horizontal="center"/>
    </xf>
    <xf numFmtId="0" fontId="42" fillId="56" borderId="0" xfId="0" applyFont="1" applyFill="1" applyBorder="1" applyAlignment="1">
      <alignment horizontal="center" vertical="center"/>
    </xf>
    <xf numFmtId="0" fontId="42" fillId="56" borderId="11" xfId="0" applyFont="1" applyFill="1" applyBorder="1" applyAlignment="1">
      <alignment horizontal="center" vertical="center"/>
    </xf>
    <xf numFmtId="0" fontId="7" fillId="0" borderId="0" xfId="0" applyFont="1" applyAlignment="1"/>
    <xf numFmtId="0" fontId="86" fillId="0" borderId="0" xfId="0" quotePrefix="1" applyFont="1" applyBorder="1" applyAlignment="1">
      <alignment horizontal="center"/>
    </xf>
    <xf numFmtId="0" fontId="42" fillId="56" borderId="9" xfId="0" applyFont="1" applyFill="1" applyBorder="1" applyAlignment="1">
      <alignment horizontal="center" vertical="center" wrapText="1"/>
    </xf>
    <xf numFmtId="1" fontId="7" fillId="0" borderId="0" xfId="0" applyNumberFormat="1" applyFont="1" applyBorder="1" applyAlignment="1">
      <alignment horizontal="center" vertical="center"/>
    </xf>
    <xf numFmtId="0" fontId="42" fillId="0" borderId="0" xfId="0" applyFont="1" applyAlignment="1">
      <alignment wrapText="1"/>
    </xf>
    <xf numFmtId="0" fontId="42" fillId="0" borderId="0" xfId="0" quotePrefix="1" applyFont="1" applyAlignment="1">
      <alignment wrapText="1"/>
    </xf>
    <xf numFmtId="0" fontId="42" fillId="0" borderId="0" xfId="0" applyFont="1" applyAlignment="1">
      <alignment horizontal="center" wrapText="1"/>
    </xf>
    <xf numFmtId="0" fontId="42" fillId="0" borderId="5" xfId="0" applyFont="1" applyBorder="1" applyAlignment="1">
      <alignment wrapText="1"/>
    </xf>
    <xf numFmtId="0" fontId="72" fillId="0" borderId="0" xfId="0" applyFont="1" applyAlignment="1">
      <alignment wrapText="1"/>
    </xf>
    <xf numFmtId="0" fontId="42" fillId="0" borderId="0" xfId="0" applyFont="1" applyAlignment="1">
      <alignment vertical="center"/>
    </xf>
    <xf numFmtId="0" fontId="42" fillId="44" borderId="0" xfId="0" applyFont="1" applyFill="1" applyAlignment="1">
      <alignment wrapText="1"/>
    </xf>
    <xf numFmtId="0" fontId="42" fillId="44" borderId="0" xfId="0" applyFont="1" applyFill="1" applyAlignment="1">
      <alignment horizontal="center" wrapText="1"/>
    </xf>
    <xf numFmtId="0" fontId="42" fillId="0" borderId="0" xfId="0" applyFont="1" applyAlignment="1">
      <alignment horizontal="center" vertical="center"/>
    </xf>
    <xf numFmtId="0" fontId="42" fillId="44" borderId="0" xfId="0" applyFont="1" applyFill="1" applyAlignment="1">
      <alignment horizontal="center" vertical="center"/>
    </xf>
    <xf numFmtId="0" fontId="69" fillId="0" borderId="0" xfId="0" applyFont="1" applyAlignment="1">
      <alignment horizontal="center" vertical="center"/>
    </xf>
    <xf numFmtId="0" fontId="42" fillId="0" borderId="0" xfId="0" applyFont="1" applyAlignment="1">
      <alignment horizontal="center" vertical="center" wrapText="1"/>
    </xf>
    <xf numFmtId="0" fontId="42" fillId="44" borderId="0" xfId="0" applyFont="1" applyFill="1"/>
    <xf numFmtId="0" fontId="69" fillId="44" borderId="0" xfId="0" applyFont="1" applyFill="1" applyAlignment="1">
      <alignment horizontal="center" vertical="center"/>
    </xf>
    <xf numFmtId="0" fontId="42" fillId="6" borderId="0" xfId="0" applyFont="1" applyFill="1" applyAlignment="1">
      <alignment horizontal="center" vertical="center"/>
    </xf>
    <xf numFmtId="0" fontId="42" fillId="6" borderId="0" xfId="0" applyFont="1" applyFill="1" applyAlignment="1">
      <alignment horizontal="center" vertical="center" wrapText="1"/>
    </xf>
    <xf numFmtId="0" fontId="72" fillId="6" borderId="0" xfId="0" applyFont="1" applyFill="1" applyAlignment="1">
      <alignment vertical="center" wrapText="1"/>
    </xf>
    <xf numFmtId="0" fontId="69" fillId="6" borderId="0" xfId="0" applyFont="1" applyFill="1" applyAlignment="1">
      <alignment horizontal="center" vertical="center"/>
    </xf>
    <xf numFmtId="0" fontId="42" fillId="6" borderId="0" xfId="0" applyFont="1" applyFill="1" applyAlignment="1">
      <alignment vertical="center"/>
    </xf>
    <xf numFmtId="0" fontId="42" fillId="63" borderId="0" xfId="0" applyFont="1" applyFill="1" applyAlignment="1">
      <alignment horizontal="center" wrapText="1"/>
    </xf>
    <xf numFmtId="0" fontId="42" fillId="0" borderId="0" xfId="0" applyFont="1" applyAlignment="1">
      <alignment vertical="top" wrapText="1"/>
    </xf>
    <xf numFmtId="0" fontId="72" fillId="0" borderId="0" xfId="0" applyFont="1"/>
    <xf numFmtId="0" fontId="42" fillId="6" borderId="0" xfId="0" applyFont="1" applyFill="1" applyAlignment="1">
      <alignment wrapText="1"/>
    </xf>
    <xf numFmtId="0" fontId="42" fillId="6" borderId="0" xfId="0" applyFont="1" applyFill="1" applyAlignment="1">
      <alignment horizontal="center" wrapText="1"/>
    </xf>
    <xf numFmtId="9" fontId="42" fillId="0" borderId="5" xfId="44" applyFont="1" applyFill="1" applyBorder="1" applyAlignment="1">
      <alignment horizontal="center"/>
    </xf>
    <xf numFmtId="9" fontId="42" fillId="0" borderId="0" xfId="44" applyFont="1" applyFill="1" applyBorder="1" applyAlignment="1">
      <alignment horizontal="center" vertical="center" wrapText="1"/>
    </xf>
    <xf numFmtId="0" fontId="42" fillId="9" borderId="0" xfId="0" applyFont="1" applyFill="1" applyAlignment="1">
      <alignment vertical="top" wrapText="1"/>
    </xf>
    <xf numFmtId="0" fontId="74" fillId="57" borderId="9" xfId="0" applyFont="1" applyFill="1" applyBorder="1" applyAlignment="1">
      <alignment vertical="top"/>
    </xf>
    <xf numFmtId="0" fontId="68" fillId="0" borderId="0" xfId="0" applyFont="1" applyBorder="1" applyAlignment="1">
      <alignment vertical="top"/>
    </xf>
    <xf numFmtId="0" fontId="42" fillId="57" borderId="0" xfId="0" applyFont="1" applyFill="1" applyBorder="1" applyAlignment="1">
      <alignment vertical="top" wrapText="1"/>
    </xf>
    <xf numFmtId="0" fontId="40" fillId="44" borderId="0" xfId="0" applyFont="1" applyFill="1" applyAlignment="1">
      <alignment vertical="top" wrapText="1"/>
    </xf>
    <xf numFmtId="0" fontId="40" fillId="6" borderId="0" xfId="0" applyFont="1" applyFill="1" applyAlignment="1">
      <alignment vertical="top" wrapText="1"/>
    </xf>
    <xf numFmtId="0" fontId="42" fillId="6" borderId="0" xfId="0" applyFont="1" applyFill="1" applyAlignment="1">
      <alignment vertical="top" wrapText="1"/>
    </xf>
    <xf numFmtId="0" fontId="42" fillId="44" borderId="0" xfId="0" applyFont="1" applyFill="1" applyBorder="1" applyAlignment="1">
      <alignment vertical="top"/>
    </xf>
    <xf numFmtId="0" fontId="42" fillId="6" borderId="0" xfId="0" applyFont="1" applyFill="1" applyBorder="1" applyAlignment="1">
      <alignment vertical="top"/>
    </xf>
    <xf numFmtId="0" fontId="40" fillId="0" borderId="0" xfId="0" applyFont="1" applyAlignment="1">
      <alignment vertical="top" wrapText="1"/>
    </xf>
    <xf numFmtId="0" fontId="42" fillId="44" borderId="0" xfId="0" applyFont="1" applyFill="1" applyAlignment="1">
      <alignment vertical="top" wrapText="1"/>
    </xf>
    <xf numFmtId="0" fontId="42" fillId="0" borderId="0" xfId="0" applyFont="1" applyFill="1" applyBorder="1" applyAlignment="1">
      <alignment vertical="top"/>
    </xf>
    <xf numFmtId="0" fontId="82" fillId="49" borderId="0" xfId="0" applyFont="1" applyFill="1" applyBorder="1" applyAlignment="1">
      <alignment vertical="top"/>
    </xf>
    <xf numFmtId="0" fontId="40" fillId="9" borderId="0" xfId="0" applyFont="1" applyFill="1" applyAlignment="1">
      <alignment vertical="top" wrapText="1"/>
    </xf>
    <xf numFmtId="0" fontId="42" fillId="9" borderId="0" xfId="0" applyFont="1" applyFill="1" applyBorder="1" applyAlignment="1">
      <alignment vertical="top" wrapText="1"/>
    </xf>
    <xf numFmtId="0" fontId="40" fillId="44" borderId="0" xfId="0" applyFont="1" applyFill="1" applyBorder="1" applyAlignment="1">
      <alignment vertical="top" wrapText="1"/>
    </xf>
    <xf numFmtId="0" fontId="7" fillId="44" borderId="0" xfId="0" applyFont="1" applyFill="1" applyAlignment="1">
      <alignment horizontal="center" vertical="center"/>
    </xf>
    <xf numFmtId="0" fontId="42" fillId="0" borderId="0" xfId="0" applyFont="1" applyFill="1" applyAlignment="1">
      <alignment wrapText="1"/>
    </xf>
    <xf numFmtId="0" fontId="42" fillId="0" borderId="0" xfId="0" applyFont="1" applyFill="1" applyAlignment="1">
      <alignment horizontal="center" wrapText="1"/>
    </xf>
    <xf numFmtId="0" fontId="42" fillId="0" borderId="0" xfId="0" applyFont="1" applyFill="1" applyAlignment="1">
      <alignment horizontal="center" vertical="center"/>
    </xf>
    <xf numFmtId="0" fontId="7" fillId="6" borderId="0" xfId="0" applyFont="1" applyFill="1" applyAlignment="1">
      <alignment horizontal="center" vertical="center"/>
    </xf>
    <xf numFmtId="1" fontId="42" fillId="0" borderId="0" xfId="0" applyNumberFormat="1" applyFont="1" applyFill="1" applyBorder="1" applyAlignment="1">
      <alignment horizontal="center" vertical="center" wrapText="1"/>
    </xf>
    <xf numFmtId="0" fontId="69" fillId="10" borderId="4" xfId="0" applyFont="1" applyFill="1" applyBorder="1" applyAlignment="1">
      <alignment horizontal="center" vertical="center" wrapText="1"/>
    </xf>
    <xf numFmtId="0" fontId="42" fillId="64" borderId="1" xfId="0" applyFont="1" applyFill="1" applyBorder="1" applyAlignment="1">
      <alignment horizontal="center" wrapText="1"/>
    </xf>
    <xf numFmtId="0" fontId="69" fillId="64" borderId="6" xfId="0" applyFont="1" applyFill="1" applyBorder="1" applyAlignment="1">
      <alignment horizontal="center" vertical="center" wrapText="1"/>
    </xf>
    <xf numFmtId="165" fontId="42" fillId="0" borderId="4" xfId="0" applyNumberFormat="1" applyFont="1" applyFill="1" applyBorder="1" applyAlignment="1">
      <alignment horizontal="center"/>
    </xf>
    <xf numFmtId="165" fontId="42" fillId="0" borderId="4" xfId="0" applyNumberFormat="1" applyFont="1" applyFill="1" applyBorder="1" applyAlignment="1">
      <alignment horizontal="center" wrapText="1"/>
    </xf>
    <xf numFmtId="0" fontId="0" fillId="0" borderId="0" xfId="0" applyBorder="1" applyAlignment="1">
      <alignment horizontal="center"/>
    </xf>
    <xf numFmtId="0" fontId="86" fillId="0" borderId="0" xfId="0" applyFont="1" applyAlignment="1">
      <alignment wrapText="1"/>
    </xf>
    <xf numFmtId="0" fontId="42" fillId="0" borderId="0" xfId="0" quotePrefix="1" applyFont="1" applyFill="1" applyBorder="1" applyAlignment="1">
      <alignment vertical="center"/>
    </xf>
    <xf numFmtId="9" fontId="42" fillId="0" borderId="0" xfId="0" applyNumberFormat="1" applyFont="1" applyFill="1" applyBorder="1" applyAlignment="1">
      <alignment horizontal="center" vertical="center" wrapText="1"/>
    </xf>
    <xf numFmtId="0" fontId="42" fillId="49" borderId="2" xfId="0" applyFont="1" applyFill="1" applyBorder="1" applyAlignment="1">
      <alignment horizontal="left" wrapText="1"/>
    </xf>
    <xf numFmtId="0" fontId="42" fillId="49" borderId="0" xfId="0" applyFont="1" applyFill="1" applyBorder="1" applyAlignment="1"/>
    <xf numFmtId="0" fontId="82" fillId="49" borderId="5" xfId="0" applyFont="1" applyFill="1" applyBorder="1" applyAlignment="1">
      <alignment wrapText="1"/>
    </xf>
    <xf numFmtId="0" fontId="42" fillId="49" borderId="5" xfId="0" applyFont="1" applyFill="1" applyBorder="1" applyAlignment="1">
      <alignment wrapText="1"/>
    </xf>
    <xf numFmtId="0" fontId="42" fillId="11" borderId="3" xfId="0" applyFont="1" applyFill="1" applyBorder="1" applyAlignment="1">
      <alignment horizontal="left" vertical="center" wrapText="1"/>
    </xf>
    <xf numFmtId="0" fontId="42" fillId="11" borderId="0" xfId="0" applyFont="1" applyFill="1" applyBorder="1" applyAlignment="1">
      <alignment horizontal="center" vertical="center" wrapText="1"/>
    </xf>
    <xf numFmtId="0" fontId="42" fillId="11" borderId="5" xfId="0" applyFont="1" applyFill="1" applyBorder="1" applyAlignment="1">
      <alignment horizontal="center" vertical="center" wrapText="1"/>
    </xf>
    <xf numFmtId="0" fontId="69" fillId="11" borderId="4" xfId="0" applyFont="1" applyFill="1" applyBorder="1" applyAlignment="1">
      <alignment horizontal="left" vertical="center"/>
    </xf>
    <xf numFmtId="0" fontId="76" fillId="59" borderId="12" xfId="0" applyFont="1" applyFill="1" applyBorder="1" applyAlignment="1">
      <alignment vertical="center"/>
    </xf>
    <xf numFmtId="0" fontId="74" fillId="59" borderId="14" xfId="0" applyFont="1" applyFill="1" applyBorder="1" applyAlignment="1">
      <alignment horizontal="center" vertical="center" wrapText="1"/>
    </xf>
    <xf numFmtId="0" fontId="46" fillId="61" borderId="12" xfId="0" applyFont="1" applyFill="1" applyBorder="1" applyAlignment="1">
      <alignment vertical="center"/>
    </xf>
    <xf numFmtId="0" fontId="46" fillId="61" borderId="13" xfId="0" applyFont="1" applyFill="1" applyBorder="1" applyAlignment="1">
      <alignment horizontal="center" vertical="center" wrapText="1"/>
    </xf>
    <xf numFmtId="0" fontId="46" fillId="61" borderId="14" xfId="0" applyFont="1" applyFill="1" applyBorder="1" applyAlignment="1">
      <alignment vertical="center" wrapText="1"/>
    </xf>
    <xf numFmtId="0" fontId="74" fillId="60" borderId="13" xfId="0" applyFont="1" applyFill="1" applyBorder="1" applyAlignment="1">
      <alignment horizontal="center" vertical="center" wrapText="1"/>
    </xf>
    <xf numFmtId="0" fontId="79" fillId="44" borderId="0" xfId="0" applyFont="1" applyFill="1" applyBorder="1" applyAlignment="1">
      <alignment horizontal="center" vertical="center"/>
    </xf>
    <xf numFmtId="0" fontId="79" fillId="6" borderId="0" xfId="0" applyFont="1" applyFill="1" applyBorder="1" applyAlignment="1">
      <alignment horizontal="center" vertical="center"/>
    </xf>
    <xf numFmtId="0" fontId="46" fillId="56" borderId="12" xfId="0" applyFont="1" applyFill="1" applyBorder="1" applyAlignment="1">
      <alignment horizontal="left" vertical="center"/>
    </xf>
    <xf numFmtId="0" fontId="46" fillId="56" borderId="13" xfId="0" applyFont="1" applyFill="1" applyBorder="1" applyAlignment="1">
      <alignment horizontal="center" vertical="center" wrapText="1"/>
    </xf>
    <xf numFmtId="0" fontId="77" fillId="56" borderId="13" xfId="0" applyFont="1" applyFill="1" applyBorder="1" applyAlignment="1">
      <alignment vertical="center" wrapText="1"/>
    </xf>
    <xf numFmtId="0" fontId="42" fillId="56" borderId="13" xfId="0" applyFont="1" applyFill="1" applyBorder="1" applyAlignment="1">
      <alignment horizontal="center" vertical="center" wrapText="1"/>
    </xf>
    <xf numFmtId="0" fontId="42" fillId="56" borderId="13" xfId="0" applyFont="1" applyFill="1" applyBorder="1" applyAlignment="1">
      <alignment vertical="center" wrapText="1"/>
    </xf>
    <xf numFmtId="0" fontId="42" fillId="56" borderId="12" xfId="0" applyFont="1" applyFill="1" applyBorder="1" applyAlignment="1">
      <alignment vertical="center" wrapText="1"/>
    </xf>
    <xf numFmtId="0" fontId="69" fillId="56" borderId="13" xfId="0" applyFont="1" applyFill="1" applyBorder="1" applyAlignment="1">
      <alignment horizontal="center" vertical="center" wrapText="1"/>
    </xf>
    <xf numFmtId="0" fontId="42" fillId="56" borderId="14" xfId="0" applyFont="1" applyFill="1" applyBorder="1" applyAlignment="1">
      <alignment vertical="center" wrapText="1"/>
    </xf>
    <xf numFmtId="0" fontId="42" fillId="56" borderId="14" xfId="0" applyFont="1" applyFill="1" applyBorder="1" applyAlignment="1">
      <alignment vertical="top"/>
    </xf>
    <xf numFmtId="0" fontId="69" fillId="58" borderId="4" xfId="0" applyFont="1" applyFill="1" applyBorder="1" applyAlignment="1">
      <alignment horizontal="center" vertical="center" wrapText="1"/>
    </xf>
    <xf numFmtId="0" fontId="69" fillId="8" borderId="4" xfId="0" applyFont="1" applyFill="1" applyBorder="1" applyAlignment="1">
      <alignment horizontal="center" vertical="center" wrapText="1"/>
    </xf>
    <xf numFmtId="0" fontId="69" fillId="8" borderId="0" xfId="0" applyFont="1" applyFill="1" applyBorder="1" applyAlignment="1">
      <alignment horizontal="center" vertical="center" wrapText="1"/>
    </xf>
    <xf numFmtId="0" fontId="69" fillId="59" borderId="0" xfId="0" applyFont="1" applyFill="1" applyBorder="1" applyAlignment="1">
      <alignment horizontal="center" vertical="center" wrapText="1"/>
    </xf>
    <xf numFmtId="0" fontId="69" fillId="60" borderId="4" xfId="0" applyFont="1" applyFill="1" applyBorder="1" applyAlignment="1">
      <alignment horizontal="center" vertical="center" wrapText="1"/>
    </xf>
    <xf numFmtId="0" fontId="69" fillId="58" borderId="1" xfId="0" applyFont="1" applyFill="1" applyBorder="1" applyAlignment="1">
      <alignment horizontal="center" vertical="center" wrapText="1"/>
    </xf>
    <xf numFmtId="0" fontId="69" fillId="58" borderId="2" xfId="0" applyFont="1" applyFill="1" applyBorder="1" applyAlignment="1">
      <alignment horizontal="center" vertical="center" wrapText="1"/>
    </xf>
    <xf numFmtId="0" fontId="69" fillId="62" borderId="0" xfId="0" applyFont="1" applyFill="1" applyBorder="1" applyAlignment="1">
      <alignment horizontal="center" vertical="center" wrapText="1"/>
    </xf>
    <xf numFmtId="0" fontId="69" fillId="57" borderId="9" xfId="0" applyFont="1" applyFill="1" applyBorder="1" applyAlignment="1">
      <alignment horizontal="center" vertical="center"/>
    </xf>
    <xf numFmtId="0" fontId="42" fillId="0" borderId="4" xfId="0" applyFont="1" applyBorder="1" applyAlignment="1">
      <alignment vertical="center"/>
    </xf>
    <xf numFmtId="0" fontId="42" fillId="56" borderId="13" xfId="0" applyFont="1" applyFill="1" applyBorder="1" applyAlignment="1">
      <alignment horizontal="center" vertical="center"/>
    </xf>
    <xf numFmtId="0" fontId="40" fillId="0" borderId="0" xfId="0" applyFont="1" applyFill="1" applyBorder="1" applyAlignment="1">
      <alignment horizontal="left" vertical="center"/>
    </xf>
    <xf numFmtId="0" fontId="69" fillId="48" borderId="15" xfId="0" applyFont="1" applyFill="1" applyBorder="1" applyAlignment="1">
      <alignment horizontal="center" vertical="center"/>
    </xf>
    <xf numFmtId="0" fontId="42" fillId="0" borderId="0" xfId="0" applyFont="1" applyBorder="1" applyAlignment="1">
      <alignment vertical="top" wrapText="1"/>
    </xf>
    <xf numFmtId="0" fontId="42" fillId="44" borderId="0" xfId="0" applyFont="1" applyFill="1" applyBorder="1" applyAlignment="1">
      <alignment vertical="top" wrapText="1"/>
    </xf>
    <xf numFmtId="0" fontId="42" fillId="6" borderId="0" xfId="0" applyFont="1" applyFill="1" applyBorder="1" applyAlignment="1">
      <alignment vertical="top" wrapText="1"/>
    </xf>
    <xf numFmtId="0" fontId="40" fillId="0" borderId="0" xfId="0" applyFont="1" applyBorder="1" applyAlignment="1">
      <alignment vertical="top" wrapText="1"/>
    </xf>
    <xf numFmtId="0" fontId="42" fillId="0" borderId="0" xfId="0" applyFont="1" applyBorder="1" applyAlignment="1">
      <alignment horizontal="left" vertical="top" wrapText="1"/>
    </xf>
    <xf numFmtId="9" fontId="42" fillId="0" borderId="5" xfId="44" applyFont="1" applyFill="1" applyBorder="1" applyAlignment="1">
      <alignment horizontal="center" vertical="center" wrapText="1"/>
    </xf>
    <xf numFmtId="1" fontId="42" fillId="0" borderId="0" xfId="0" applyNumberFormat="1" applyFont="1" applyBorder="1" applyAlignment="1">
      <alignment horizontal="center" vertical="center"/>
    </xf>
    <xf numFmtId="0" fontId="42" fillId="3" borderId="0" xfId="0" applyFont="1" applyFill="1" applyBorder="1" applyAlignment="1">
      <alignment horizontal="center" vertical="center"/>
    </xf>
    <xf numFmtId="0" fontId="69" fillId="7" borderId="9" xfId="0" applyFont="1" applyFill="1" applyBorder="1" applyAlignment="1">
      <alignment horizontal="center" vertical="center"/>
    </xf>
    <xf numFmtId="2" fontId="42" fillId="0" borderId="0" xfId="0" applyNumberFormat="1" applyFont="1" applyFill="1" applyBorder="1" applyAlignment="1">
      <alignment horizontal="center" vertical="center" wrapText="1"/>
    </xf>
    <xf numFmtId="164" fontId="42" fillId="0" borderId="0" xfId="0" applyNumberFormat="1" applyFont="1" applyFill="1" applyBorder="1" applyAlignment="1">
      <alignment horizontal="center" vertical="center" wrapText="1"/>
    </xf>
    <xf numFmtId="0" fontId="7" fillId="10" borderId="2" xfId="0" applyFont="1" applyFill="1" applyBorder="1" applyAlignment="1">
      <alignment horizontal="left"/>
    </xf>
    <xf numFmtId="0" fontId="40" fillId="0" borderId="4" xfId="0" applyFont="1" applyFill="1" applyBorder="1" applyAlignment="1">
      <alignment horizontal="center" vertical="center" wrapText="1"/>
    </xf>
    <xf numFmtId="0" fontId="40" fillId="0" borderId="0" xfId="0" applyFont="1" applyFill="1" applyBorder="1" applyAlignment="1">
      <alignment horizontal="center" vertical="center" wrapText="1"/>
    </xf>
    <xf numFmtId="9" fontId="40" fillId="0" borderId="0" xfId="44" applyFont="1" applyFill="1" applyBorder="1" applyAlignment="1">
      <alignment horizontal="center" vertical="center" wrapText="1"/>
    </xf>
    <xf numFmtId="9" fontId="40" fillId="0" borderId="5" xfId="44" applyFont="1" applyFill="1" applyBorder="1" applyAlignment="1">
      <alignment horizontal="center" vertical="center" wrapText="1"/>
    </xf>
    <xf numFmtId="0" fontId="69" fillId="0" borderId="0" xfId="0" applyFont="1" applyFill="1" applyBorder="1" applyAlignment="1"/>
    <xf numFmtId="0" fontId="69" fillId="0" borderId="0" xfId="0" applyFont="1" applyFill="1" applyBorder="1" applyAlignment="1">
      <alignment wrapText="1"/>
    </xf>
    <xf numFmtId="1" fontId="0" fillId="0" borderId="0" xfId="0" applyNumberFormat="1" applyBorder="1" applyAlignment="1">
      <alignment horizontal="center"/>
    </xf>
    <xf numFmtId="165" fontId="42" fillId="0" borderId="6" xfId="0" applyNumberFormat="1" applyFont="1" applyFill="1" applyBorder="1" applyAlignment="1">
      <alignment horizontal="center" wrapText="1"/>
    </xf>
    <xf numFmtId="0" fontId="7" fillId="0" borderId="0" xfId="0" applyFont="1" applyFill="1" applyBorder="1" applyAlignment="1">
      <alignment horizontal="center" vertical="center"/>
    </xf>
    <xf numFmtId="164" fontId="42" fillId="0" borderId="0" xfId="0" applyNumberFormat="1" applyFont="1" applyFill="1" applyBorder="1" applyAlignment="1">
      <alignment horizontal="center"/>
    </xf>
    <xf numFmtId="0" fontId="79" fillId="0" borderId="0" xfId="0" applyFont="1" applyFill="1" applyBorder="1" applyAlignment="1">
      <alignment horizontal="center" vertical="center"/>
    </xf>
    <xf numFmtId="0" fontId="42" fillId="6" borderId="0" xfId="0" applyFont="1" applyFill="1" applyBorder="1" applyAlignment="1"/>
    <xf numFmtId="0" fontId="40" fillId="0" borderId="0" xfId="0" applyFont="1" applyAlignment="1">
      <alignment horizontal="left" vertical="center"/>
    </xf>
    <xf numFmtId="1" fontId="42" fillId="44" borderId="0" xfId="0" applyNumberFormat="1" applyFont="1" applyFill="1" applyBorder="1" applyAlignment="1">
      <alignment horizontal="center" vertical="center"/>
    </xf>
    <xf numFmtId="1" fontId="42" fillId="6" borderId="0" xfId="0" applyNumberFormat="1" applyFont="1" applyFill="1" applyBorder="1" applyAlignment="1">
      <alignment horizontal="center" vertical="center"/>
    </xf>
    <xf numFmtId="1" fontId="7" fillId="2" borderId="0" xfId="0" applyNumberFormat="1" applyFont="1" applyFill="1" applyBorder="1" applyAlignment="1">
      <alignment horizontal="center" vertical="center"/>
    </xf>
    <xf numFmtId="0" fontId="80" fillId="65"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9" fontId="7" fillId="0" borderId="0" xfId="44" applyFont="1" applyAlignment="1">
      <alignment vertical="center"/>
    </xf>
    <xf numFmtId="9" fontId="40" fillId="0" borderId="0" xfId="44" applyFont="1" applyAlignment="1">
      <alignment horizontal="center" vertical="center"/>
    </xf>
    <xf numFmtId="0" fontId="40" fillId="0" borderId="0" xfId="0" applyFont="1" applyFill="1" applyBorder="1" applyAlignment="1">
      <alignment vertical="center"/>
    </xf>
    <xf numFmtId="0" fontId="40" fillId="0" borderId="0" xfId="0" applyFont="1" applyFill="1" applyBorder="1" applyAlignment="1">
      <alignment horizontal="center" vertical="center"/>
    </xf>
    <xf numFmtId="0" fontId="7" fillId="0" borderId="10" xfId="0" applyFont="1" applyBorder="1" applyAlignment="1">
      <alignment vertical="center"/>
    </xf>
    <xf numFmtId="0" fontId="40" fillId="0" borderId="4" xfId="0" applyFont="1" applyBorder="1" applyAlignment="1">
      <alignment vertical="center"/>
    </xf>
    <xf numFmtId="0" fontId="42" fillId="44" borderId="0" xfId="0" applyFont="1" applyFill="1" applyAlignment="1">
      <alignment horizontal="left"/>
    </xf>
    <xf numFmtId="0" fontId="42" fillId="44" borderId="0" xfId="0" applyFont="1" applyFill="1" applyAlignment="1"/>
    <xf numFmtId="0" fontId="84" fillId="49" borderId="0" xfId="0" applyFont="1" applyFill="1" applyBorder="1" applyAlignment="1">
      <alignment vertical="center"/>
    </xf>
    <xf numFmtId="0" fontId="7" fillId="2" borderId="0" xfId="0" applyFont="1" applyFill="1" applyBorder="1" applyAlignment="1">
      <alignment vertical="center"/>
    </xf>
    <xf numFmtId="0" fontId="8" fillId="0" borderId="0" xfId="0" applyFont="1" applyFill="1" applyBorder="1" applyAlignment="1">
      <alignment horizontal="center" vertical="center"/>
    </xf>
    <xf numFmtId="0" fontId="40" fillId="2" borderId="0" xfId="0" applyFont="1" applyFill="1" applyBorder="1" applyAlignment="1">
      <alignment vertical="center"/>
    </xf>
    <xf numFmtId="0" fontId="1" fillId="3" borderId="0" xfId="0" applyFont="1" applyFill="1" applyBorder="1" applyAlignment="1">
      <alignment horizontal="center" vertical="center" wrapText="1"/>
    </xf>
    <xf numFmtId="0" fontId="75" fillId="0" borderId="0" xfId="0" applyFont="1" applyFill="1" applyBorder="1" applyAlignment="1">
      <alignment vertical="center"/>
    </xf>
    <xf numFmtId="0" fontId="42" fillId="0" borderId="0" xfId="1" applyFont="1" applyBorder="1" applyAlignment="1">
      <alignment horizontal="left" vertical="center"/>
    </xf>
    <xf numFmtId="0" fontId="42" fillId="66" borderId="0" xfId="0" applyFont="1" applyFill="1" applyBorder="1" applyAlignment="1">
      <alignment vertical="center"/>
    </xf>
    <xf numFmtId="0" fontId="42" fillId="17" borderId="0" xfId="0" applyFont="1" applyFill="1" applyBorder="1" applyAlignment="1">
      <alignment vertical="center"/>
    </xf>
    <xf numFmtId="0" fontId="78" fillId="17" borderId="0" xfId="0" applyFont="1" applyFill="1" applyBorder="1" applyAlignment="1">
      <alignment vertical="center"/>
    </xf>
    <xf numFmtId="0" fontId="78" fillId="66" borderId="0" xfId="0" applyFont="1" applyFill="1" applyBorder="1" applyAlignment="1">
      <alignment vertical="center"/>
    </xf>
    <xf numFmtId="1" fontId="42" fillId="0" borderId="0" xfId="0" applyNumberFormat="1" applyFont="1" applyFill="1" applyBorder="1" applyAlignment="1">
      <alignment horizontal="center" vertical="center"/>
    </xf>
    <xf numFmtId="0" fontId="72" fillId="0" borderId="0" xfId="0" applyFont="1" applyFill="1" applyAlignment="1">
      <alignment wrapText="1"/>
    </xf>
    <xf numFmtId="0" fontId="78" fillId="6" borderId="0" xfId="0" applyFont="1" applyFill="1" applyBorder="1" applyAlignment="1">
      <alignment vertical="center"/>
    </xf>
    <xf numFmtId="0" fontId="53" fillId="0" borderId="0" xfId="0" applyFont="1" applyFill="1" applyAlignment="1">
      <alignment vertical="center"/>
    </xf>
    <xf numFmtId="0" fontId="7" fillId="2" borderId="5" xfId="0" applyFont="1" applyFill="1" applyBorder="1" applyAlignment="1">
      <alignment horizontal="center" vertical="center"/>
    </xf>
    <xf numFmtId="0" fontId="81" fillId="53" borderId="2" xfId="0" applyFont="1" applyFill="1" applyBorder="1" applyAlignment="1">
      <alignment horizontal="left" vertical="center"/>
    </xf>
    <xf numFmtId="0" fontId="11" fillId="53" borderId="13" xfId="0" applyFont="1" applyFill="1" applyBorder="1" applyAlignment="1">
      <alignment horizontal="center" vertical="center"/>
    </xf>
    <xf numFmtId="0" fontId="41" fillId="0" borderId="0" xfId="0" applyFont="1" applyBorder="1" applyAlignment="1">
      <alignment vertical="center"/>
    </xf>
    <xf numFmtId="0" fontId="40" fillId="0" borderId="10" xfId="0" applyFont="1" applyFill="1" applyBorder="1" applyAlignment="1">
      <alignment horizontal="left" vertical="center"/>
    </xf>
    <xf numFmtId="0" fontId="41" fillId="0" borderId="0" xfId="0" applyFont="1" applyFill="1" applyBorder="1" applyAlignment="1">
      <alignment horizontal="center" vertical="center"/>
    </xf>
    <xf numFmtId="0" fontId="69" fillId="11" borderId="28" xfId="0" applyFont="1" applyFill="1" applyBorder="1" applyAlignment="1">
      <alignment horizontal="center" vertical="center" wrapText="1"/>
    </xf>
    <xf numFmtId="0" fontId="69" fillId="5" borderId="28" xfId="0" applyFont="1" applyFill="1" applyBorder="1" applyAlignment="1">
      <alignment horizontal="center" vertical="center"/>
    </xf>
    <xf numFmtId="0" fontId="69" fillId="0" borderId="28" xfId="0" applyFont="1" applyFill="1" applyBorder="1" applyAlignment="1">
      <alignment horizontal="center" vertical="center"/>
    </xf>
    <xf numFmtId="0" fontId="69" fillId="0" borderId="29" xfId="0" applyFont="1" applyFill="1" applyBorder="1" applyAlignment="1">
      <alignment horizontal="center" vertical="center"/>
    </xf>
    <xf numFmtId="0" fontId="72" fillId="6" borderId="0" xfId="0" applyFont="1" applyFill="1" applyAlignment="1">
      <alignment wrapText="1"/>
    </xf>
    <xf numFmtId="0" fontId="70" fillId="6" borderId="0" xfId="0" applyFont="1" applyFill="1" applyBorder="1" applyAlignment="1">
      <alignment horizontal="center" vertical="center"/>
    </xf>
    <xf numFmtId="0" fontId="42" fillId="0" borderId="5" xfId="0" applyFont="1" applyBorder="1" applyAlignment="1">
      <alignment horizontal="center" vertical="center"/>
    </xf>
    <xf numFmtId="0" fontId="79" fillId="0" borderId="0" xfId="0" applyFont="1" applyBorder="1" applyAlignment="1">
      <alignment wrapText="1"/>
    </xf>
    <xf numFmtId="0" fontId="47" fillId="0" borderId="0" xfId="0" applyFont="1" applyFill="1" applyBorder="1" applyAlignment="1">
      <alignment wrapText="1"/>
    </xf>
    <xf numFmtId="0" fontId="70" fillId="0" borderId="0" xfId="1" applyFont="1" applyBorder="1" applyAlignment="1">
      <alignment horizontal="left" vertical="center"/>
    </xf>
    <xf numFmtId="0" fontId="42" fillId="0" borderId="0" xfId="1" applyFont="1" applyFill="1" applyBorder="1" applyAlignment="1">
      <alignment horizontal="left" vertical="center"/>
    </xf>
    <xf numFmtId="0" fontId="1" fillId="3" borderId="4" xfId="0" applyFont="1" applyFill="1" applyBorder="1" applyAlignment="1">
      <alignment horizontal="center" vertical="center"/>
    </xf>
    <xf numFmtId="1" fontId="85" fillId="3" borderId="6" xfId="0" applyNumberFormat="1" applyFont="1" applyFill="1" applyBorder="1" applyAlignment="1">
      <alignment horizontal="center" vertical="center"/>
    </xf>
    <xf numFmtId="0" fontId="79" fillId="10" borderId="0" xfId="0" applyFont="1" applyFill="1" applyBorder="1" applyAlignment="1">
      <alignment horizontal="center" wrapText="1"/>
    </xf>
    <xf numFmtId="0" fontId="40" fillId="10" borderId="0" xfId="0" applyFont="1" applyFill="1" applyBorder="1" applyAlignment="1">
      <alignment vertical="center"/>
    </xf>
    <xf numFmtId="0" fontId="42" fillId="10" borderId="0" xfId="0" applyFont="1" applyFill="1" applyBorder="1" applyAlignment="1"/>
    <xf numFmtId="0" fontId="69" fillId="10" borderId="0" xfId="0" applyFont="1" applyFill="1" applyBorder="1" applyAlignment="1">
      <alignment horizontal="center" vertical="center"/>
    </xf>
    <xf numFmtId="0" fontId="72" fillId="10" borderId="0" xfId="0" applyFont="1" applyFill="1" applyBorder="1" applyAlignment="1">
      <alignment horizontal="left" vertical="center"/>
    </xf>
    <xf numFmtId="0" fontId="42" fillId="10" borderId="0" xfId="1" applyFont="1" applyFill="1" applyBorder="1" applyAlignment="1">
      <alignment horizontal="left" vertical="center"/>
    </xf>
    <xf numFmtId="0" fontId="79" fillId="0" borderId="0" xfId="0" applyFont="1" applyFill="1" applyBorder="1" applyAlignment="1">
      <alignment horizontal="center" wrapText="1"/>
    </xf>
    <xf numFmtId="0" fontId="42" fillId="0" borderId="0" xfId="0" applyFont="1" applyFill="1" applyBorder="1" applyAlignment="1">
      <alignment horizontal="left"/>
    </xf>
    <xf numFmtId="0" fontId="42" fillId="10" borderId="0" xfId="0" applyFont="1" applyFill="1" applyBorder="1" applyAlignment="1">
      <alignment horizontal="left"/>
    </xf>
    <xf numFmtId="0" fontId="7" fillId="0" borderId="0" xfId="0" applyFont="1" applyBorder="1" applyAlignment="1">
      <alignment horizontal="left" vertical="center"/>
    </xf>
    <xf numFmtId="0" fontId="70" fillId="0" borderId="0" xfId="0" applyFont="1" applyFill="1" applyBorder="1" applyAlignment="1">
      <alignment vertical="center"/>
    </xf>
    <xf numFmtId="0" fontId="88" fillId="0" borderId="0" xfId="0" applyFont="1" applyFill="1" applyBorder="1" applyAlignment="1">
      <alignment vertical="center"/>
    </xf>
    <xf numFmtId="0" fontId="7" fillId="6" borderId="5" xfId="0" applyFont="1" applyFill="1" applyBorder="1" applyAlignment="1">
      <alignment vertical="center"/>
    </xf>
    <xf numFmtId="0" fontId="42" fillId="6" borderId="0" xfId="0" applyFont="1" applyFill="1" applyBorder="1" applyAlignment="1">
      <alignment horizontal="left" wrapText="1"/>
    </xf>
    <xf numFmtId="0" fontId="42" fillId="6" borderId="0" xfId="0" applyFont="1" applyFill="1" applyBorder="1" applyAlignment="1">
      <alignment horizontal="right" vertical="center"/>
    </xf>
    <xf numFmtId="0" fontId="42" fillId="6" borderId="0" xfId="0" applyFont="1" applyFill="1" applyBorder="1" applyAlignment="1">
      <alignment horizontal="right" wrapText="1"/>
    </xf>
    <xf numFmtId="0" fontId="42" fillId="6" borderId="0" xfId="0" applyFont="1" applyFill="1" applyBorder="1" applyAlignment="1">
      <alignment horizontal="right"/>
    </xf>
    <xf numFmtId="0" fontId="42" fillId="6" borderId="0" xfId="0" applyFont="1" applyFill="1" applyBorder="1" applyAlignment="1">
      <alignment horizontal="left" vertical="center"/>
    </xf>
    <xf numFmtId="0" fontId="84" fillId="49" borderId="1" xfId="0" applyFont="1" applyFill="1" applyBorder="1" applyAlignment="1">
      <alignment horizontal="left" vertical="center"/>
    </xf>
    <xf numFmtId="0" fontId="39" fillId="6" borderId="0" xfId="0" applyFont="1" applyFill="1" applyAlignment="1">
      <alignment horizontal="center" vertical="center"/>
    </xf>
    <xf numFmtId="0" fontId="0" fillId="0" borderId="4" xfId="0" applyBorder="1" applyAlignment="1">
      <alignment horizontal="center" vertical="center"/>
    </xf>
    <xf numFmtId="0" fontId="42" fillId="11" borderId="4" xfId="0" applyFont="1" applyFill="1" applyBorder="1" applyAlignment="1">
      <alignment horizontal="center" vertical="center" wrapText="1"/>
    </xf>
    <xf numFmtId="1" fontId="42" fillId="11" borderId="0" xfId="0" applyNumberFormat="1" applyFont="1" applyFill="1" applyBorder="1" applyAlignment="1">
      <alignment horizontal="center" vertical="center" wrapText="1"/>
    </xf>
    <xf numFmtId="0" fontId="43" fillId="0" borderId="0" xfId="0" applyFont="1" applyBorder="1" applyAlignment="1">
      <alignment horizontal="center" vertical="center"/>
    </xf>
    <xf numFmtId="0" fontId="43" fillId="0" borderId="7" xfId="0" applyFont="1" applyBorder="1" applyAlignment="1">
      <alignment horizontal="center" vertical="center"/>
    </xf>
    <xf numFmtId="0" fontId="46" fillId="61" borderId="13" xfId="0" applyFont="1" applyFill="1" applyBorder="1" applyAlignment="1">
      <alignment vertical="center"/>
    </xf>
    <xf numFmtId="0" fontId="42" fillId="0" borderId="4" xfId="0" applyFont="1" applyFill="1" applyBorder="1" applyAlignment="1">
      <alignment wrapText="1"/>
    </xf>
    <xf numFmtId="0" fontId="78" fillId="0" borderId="4" xfId="0" applyFont="1" applyFill="1" applyBorder="1" applyAlignment="1">
      <alignment vertical="center"/>
    </xf>
    <xf numFmtId="0" fontId="42" fillId="0" borderId="4" xfId="0" applyFont="1" applyBorder="1" applyAlignment="1">
      <alignment wrapText="1"/>
    </xf>
    <xf numFmtId="0" fontId="42" fillId="0" borderId="0" xfId="0" quotePrefix="1" applyFont="1" applyBorder="1" applyAlignment="1">
      <alignment wrapText="1"/>
    </xf>
    <xf numFmtId="0" fontId="42" fillId="0" borderId="0" xfId="0" quotePrefix="1" applyFont="1" applyBorder="1" applyAlignment="1">
      <alignment horizontal="left"/>
    </xf>
    <xf numFmtId="0" fontId="42" fillId="0" borderId="4" xfId="0" applyFont="1" applyFill="1" applyBorder="1" applyAlignment="1">
      <alignment vertical="center"/>
    </xf>
    <xf numFmtId="0" fontId="42" fillId="44" borderId="4" xfId="0" applyFont="1" applyFill="1" applyBorder="1" applyAlignment="1">
      <alignment wrapText="1"/>
    </xf>
    <xf numFmtId="0" fontId="42" fillId="44" borderId="4" xfId="0" applyFont="1" applyFill="1" applyBorder="1" applyAlignment="1">
      <alignment vertical="center" wrapText="1"/>
    </xf>
    <xf numFmtId="0" fontId="42" fillId="6" borderId="4" xfId="0" applyFont="1" applyFill="1" applyBorder="1" applyAlignment="1">
      <alignment vertical="center" wrapText="1"/>
    </xf>
    <xf numFmtId="0" fontId="42" fillId="6" borderId="0" xfId="0" applyFont="1" applyFill="1" applyBorder="1" applyAlignment="1">
      <alignment vertical="center" wrapText="1"/>
    </xf>
    <xf numFmtId="0" fontId="42" fillId="44" borderId="4" xfId="0" applyFont="1" applyFill="1" applyBorder="1" applyAlignment="1">
      <alignment vertical="center"/>
    </xf>
    <xf numFmtId="0" fontId="42" fillId="6" borderId="4" xfId="0" applyFont="1" applyFill="1" applyBorder="1" applyAlignment="1">
      <alignment vertical="center"/>
    </xf>
    <xf numFmtId="0" fontId="42" fillId="6" borderId="4" xfId="0" applyFont="1" applyFill="1" applyBorder="1" applyAlignment="1">
      <alignment wrapText="1"/>
    </xf>
    <xf numFmtId="0" fontId="70" fillId="0" borderId="4" xfId="0" applyFont="1" applyFill="1" applyBorder="1" applyAlignment="1">
      <alignment vertical="center"/>
    </xf>
    <xf numFmtId="0" fontId="78" fillId="6" borderId="4" xfId="0" applyFont="1" applyFill="1" applyBorder="1" applyAlignment="1">
      <alignment vertical="center"/>
    </xf>
    <xf numFmtId="0" fontId="42" fillId="0" borderId="4" xfId="0" applyFont="1" applyFill="1" applyBorder="1" applyAlignment="1">
      <alignment horizontal="left" vertical="center" wrapText="1"/>
    </xf>
    <xf numFmtId="0" fontId="7" fillId="0" borderId="5" xfId="0" applyFont="1" applyBorder="1" applyAlignment="1">
      <alignment horizontal="left" vertical="center"/>
    </xf>
    <xf numFmtId="0" fontId="78" fillId="0" borderId="7" xfId="0" applyFont="1" applyFill="1" applyBorder="1" applyAlignment="1">
      <alignment vertical="center"/>
    </xf>
    <xf numFmtId="0" fontId="42" fillId="0" borderId="7" xfId="0" applyFont="1" applyBorder="1" applyAlignment="1">
      <alignment vertical="center"/>
    </xf>
    <xf numFmtId="0" fontId="69" fillId="48" borderId="9" xfId="0" applyFont="1" applyFill="1" applyBorder="1" applyAlignment="1">
      <alignment horizontal="center" vertical="center"/>
    </xf>
    <xf numFmtId="0" fontId="42" fillId="0" borderId="30" xfId="0" applyFont="1" applyFill="1" applyBorder="1" applyAlignment="1">
      <alignment horizontal="left" vertical="center"/>
    </xf>
    <xf numFmtId="0" fontId="42" fillId="0" borderId="10" xfId="0" applyFont="1" applyFill="1" applyBorder="1" applyAlignment="1">
      <alignment horizontal="left" vertical="center"/>
    </xf>
    <xf numFmtId="0" fontId="40" fillId="0" borderId="11" xfId="0" applyFont="1" applyBorder="1" applyAlignment="1">
      <alignment horizontal="left" vertical="center"/>
    </xf>
    <xf numFmtId="0" fontId="69" fillId="48" borderId="13" xfId="0" applyFont="1" applyFill="1" applyBorder="1" applyAlignment="1">
      <alignment horizontal="center" vertical="center"/>
    </xf>
    <xf numFmtId="0" fontId="40" fillId="0" borderId="7" xfId="0" applyFont="1" applyFill="1" applyBorder="1" applyAlignment="1">
      <alignment horizontal="left" vertical="center"/>
    </xf>
    <xf numFmtId="0" fontId="46" fillId="61" borderId="14" xfId="0" applyFont="1" applyFill="1" applyBorder="1" applyAlignment="1">
      <alignment horizontal="center" vertical="center" wrapText="1"/>
    </xf>
    <xf numFmtId="0" fontId="42" fillId="56" borderId="14" xfId="0" applyFont="1" applyFill="1" applyBorder="1" applyAlignment="1">
      <alignment horizontal="center" vertical="center" wrapText="1"/>
    </xf>
    <xf numFmtId="0" fontId="79" fillId="0" borderId="4" xfId="0" applyFont="1" applyBorder="1" applyAlignment="1">
      <alignment wrapText="1"/>
    </xf>
    <xf numFmtId="0" fontId="7" fillId="0" borderId="4" xfId="0" applyFont="1" applyBorder="1" applyAlignment="1">
      <alignment vertical="center"/>
    </xf>
    <xf numFmtId="0" fontId="40" fillId="0" borderId="6" xfId="0" applyFont="1" applyBorder="1" applyAlignment="1">
      <alignment vertical="center"/>
    </xf>
    <xf numFmtId="0" fontId="41" fillId="7" borderId="12" xfId="0" applyFont="1" applyFill="1" applyBorder="1" applyAlignment="1">
      <alignment horizontal="center" vertical="center"/>
    </xf>
    <xf numFmtId="0" fontId="42" fillId="0" borderId="0" xfId="0" quotePrefix="1" applyFont="1" applyFill="1" applyBorder="1" applyAlignment="1">
      <alignment horizontal="center" wrapText="1"/>
    </xf>
    <xf numFmtId="0" fontId="42" fillId="0" borderId="0" xfId="0" quotePrefix="1" applyFont="1" applyBorder="1" applyAlignment="1">
      <alignment horizontal="center" wrapText="1"/>
    </xf>
    <xf numFmtId="0" fontId="42" fillId="0" borderId="0" xfId="0" quotePrefix="1" applyFont="1" applyBorder="1" applyAlignment="1">
      <alignment horizontal="center"/>
    </xf>
    <xf numFmtId="0" fontId="42" fillId="6" borderId="0" xfId="0" applyFont="1" applyFill="1" applyBorder="1" applyAlignment="1">
      <alignment horizontal="center" vertical="center" wrapText="1"/>
    </xf>
    <xf numFmtId="0" fontId="42" fillId="6" borderId="0" xfId="0" quotePrefix="1" applyFont="1" applyFill="1" applyBorder="1" applyAlignment="1">
      <alignment horizontal="center" wrapText="1"/>
    </xf>
    <xf numFmtId="0" fontId="42" fillId="44" borderId="0" xfId="0" quotePrefix="1" applyFont="1" applyFill="1" applyBorder="1" applyAlignment="1">
      <alignment horizontal="center" wrapText="1"/>
    </xf>
    <xf numFmtId="0" fontId="42" fillId="0" borderId="0" xfId="0" quotePrefix="1" applyFont="1" applyFill="1" applyBorder="1" applyAlignment="1">
      <alignment horizontal="center" vertical="center"/>
    </xf>
    <xf numFmtId="0" fontId="42" fillId="0" borderId="0" xfId="0" quotePrefix="1" applyFont="1" applyFill="1" applyBorder="1" applyAlignment="1">
      <alignment horizontal="center" vertical="center" wrapText="1"/>
    </xf>
    <xf numFmtId="0" fontId="41" fillId="0" borderId="0" xfId="0" applyFont="1" applyBorder="1" applyAlignment="1">
      <alignment horizontal="center" vertical="center"/>
    </xf>
    <xf numFmtId="0" fontId="42" fillId="0" borderId="0" xfId="0" quotePrefix="1" applyFont="1" applyFill="1" applyBorder="1" applyAlignment="1">
      <alignment horizontal="left" vertical="top"/>
    </xf>
    <xf numFmtId="0" fontId="42" fillId="0" borderId="0" xfId="0" quotePrefix="1" applyFont="1" applyFill="1" applyBorder="1" applyAlignment="1">
      <alignment horizontal="left" vertical="center"/>
    </xf>
    <xf numFmtId="0" fontId="42" fillId="0" borderId="0" xfId="0" quotePrefix="1" applyFont="1" applyBorder="1" applyAlignment="1">
      <alignment horizontal="left" vertical="top"/>
    </xf>
    <xf numFmtId="0" fontId="42" fillId="6" borderId="0" xfId="0" applyFont="1" applyFill="1" applyBorder="1" applyAlignment="1">
      <alignment horizontal="left" vertical="top"/>
    </xf>
    <xf numFmtId="0" fontId="42" fillId="0" borderId="0" xfId="0" quotePrefix="1" applyFont="1" applyBorder="1" applyAlignment="1"/>
    <xf numFmtId="0" fontId="42" fillId="56" borderId="13" xfId="0" applyFont="1" applyFill="1" applyBorder="1" applyAlignment="1">
      <alignment vertical="center"/>
    </xf>
    <xf numFmtId="0" fontId="42" fillId="0" borderId="0" xfId="0" quotePrefix="1" applyFont="1" applyFill="1" applyBorder="1" applyAlignment="1"/>
    <xf numFmtId="0" fontId="42" fillId="6" borderId="0" xfId="0" quotePrefix="1" applyFont="1" applyFill="1" applyBorder="1" applyAlignment="1"/>
    <xf numFmtId="0" fontId="42" fillId="44" borderId="0" xfId="0" quotePrefix="1" applyFont="1" applyFill="1" applyBorder="1" applyAlignment="1"/>
    <xf numFmtId="0" fontId="42" fillId="6" borderId="0" xfId="0" quotePrefix="1" applyFont="1" applyFill="1" applyBorder="1" applyAlignment="1">
      <alignment horizontal="left" vertical="top"/>
    </xf>
    <xf numFmtId="0" fontId="42" fillId="6" borderId="0" xfId="0" applyFont="1" applyFill="1" applyBorder="1" applyAlignment="1">
      <alignment horizontal="left"/>
    </xf>
    <xf numFmtId="0" fontId="7" fillId="44" borderId="5" xfId="0" applyFont="1" applyFill="1" applyBorder="1" applyAlignment="1">
      <alignment vertical="center"/>
    </xf>
    <xf numFmtId="0" fontId="69" fillId="10" borderId="1" xfId="0" applyFont="1" applyFill="1" applyBorder="1" applyAlignment="1">
      <alignment horizontal="center" vertical="center" wrapText="1"/>
    </xf>
    <xf numFmtId="0" fontId="69" fillId="10" borderId="2" xfId="0" applyFont="1" applyFill="1" applyBorder="1" applyAlignment="1">
      <alignment horizontal="center" vertical="center"/>
    </xf>
    <xf numFmtId="0" fontId="69" fillId="10" borderId="2" xfId="0" applyFont="1" applyFill="1" applyBorder="1" applyAlignment="1">
      <alignment horizontal="center" vertical="center" wrapText="1"/>
    </xf>
    <xf numFmtId="0" fontId="69" fillId="10" borderId="3" xfId="0" applyFont="1" applyFill="1" applyBorder="1" applyAlignment="1">
      <alignment horizontal="center" vertical="center" wrapText="1"/>
    </xf>
    <xf numFmtId="0" fontId="78" fillId="0" borderId="5" xfId="0" applyFont="1" applyFill="1" applyBorder="1" applyAlignment="1">
      <alignment wrapText="1"/>
    </xf>
    <xf numFmtId="0" fontId="42" fillId="6" borderId="5" xfId="0" applyFont="1" applyFill="1" applyBorder="1" applyAlignment="1">
      <alignment horizontal="center" wrapText="1"/>
    </xf>
    <xf numFmtId="0" fontId="76" fillId="10" borderId="1" xfId="0" applyFont="1" applyFill="1" applyBorder="1" applyAlignment="1">
      <alignment vertical="center"/>
    </xf>
    <xf numFmtId="0" fontId="74" fillId="10" borderId="2" xfId="0" applyFont="1" applyFill="1" applyBorder="1" applyAlignment="1">
      <alignment vertical="center"/>
    </xf>
    <xf numFmtId="0" fontId="74" fillId="10" borderId="2" xfId="0" applyFont="1" applyFill="1" applyBorder="1" applyAlignment="1">
      <alignment vertical="center" wrapText="1"/>
    </xf>
    <xf numFmtId="0" fontId="74" fillId="10" borderId="2" xfId="0" applyFont="1" applyFill="1" applyBorder="1" applyAlignment="1">
      <alignment horizontal="center" vertical="center" wrapText="1"/>
    </xf>
    <xf numFmtId="0" fontId="74" fillId="10" borderId="3" xfId="0" applyFont="1" applyFill="1" applyBorder="1" applyAlignment="1">
      <alignment vertical="center" wrapText="1"/>
    </xf>
    <xf numFmtId="0" fontId="69" fillId="48" borderId="9" xfId="0" applyFont="1" applyFill="1" applyBorder="1" applyAlignment="1">
      <alignment horizontal="left" vertical="center"/>
    </xf>
    <xf numFmtId="0" fontId="72" fillId="0" borderId="9" xfId="0" applyFont="1" applyBorder="1" applyAlignment="1">
      <alignment vertical="center" wrapText="1"/>
    </xf>
    <xf numFmtId="0" fontId="40" fillId="9" borderId="10" xfId="0" applyFont="1" applyFill="1" applyBorder="1" applyAlignment="1">
      <alignment vertical="center"/>
    </xf>
    <xf numFmtId="0" fontId="40" fillId="0" borderId="10" xfId="0" applyFont="1" applyBorder="1" applyAlignment="1">
      <alignment vertical="top"/>
    </xf>
    <xf numFmtId="0" fontId="40" fillId="9" borderId="10" xfId="0" applyFont="1" applyFill="1" applyBorder="1" applyAlignment="1">
      <alignment vertical="top"/>
    </xf>
    <xf numFmtId="0" fontId="42" fillId="0" borderId="10" xfId="0" applyFont="1" applyBorder="1" applyAlignment="1">
      <alignment vertical="center"/>
    </xf>
    <xf numFmtId="0" fontId="40" fillId="0" borderId="10" xfId="0" applyFont="1" applyBorder="1" applyAlignment="1">
      <alignment horizontal="left" vertical="center"/>
    </xf>
    <xf numFmtId="0" fontId="7" fillId="0" borderId="11" xfId="0" applyFont="1" applyBorder="1" applyAlignment="1">
      <alignment vertical="center"/>
    </xf>
  </cellXfs>
  <cellStyles count="45">
    <cellStyle name="20% - Accent1 2" xfId="3" xr:uid="{00000000-0005-0000-0000-000000000000}"/>
    <cellStyle name="20% - Accent2 2" xfId="4" xr:uid="{00000000-0005-0000-0000-000001000000}"/>
    <cellStyle name="20% - Accent3 2" xfId="5" xr:uid="{00000000-0005-0000-0000-000002000000}"/>
    <cellStyle name="20% - Accent4 2" xfId="6" xr:uid="{00000000-0005-0000-0000-000003000000}"/>
    <cellStyle name="20% - Accent5 2" xfId="7" xr:uid="{00000000-0005-0000-0000-000004000000}"/>
    <cellStyle name="20% - Accent6 2" xfId="8" xr:uid="{00000000-0005-0000-0000-000005000000}"/>
    <cellStyle name="40% - Accent1 2" xfId="9" xr:uid="{00000000-0005-0000-0000-000006000000}"/>
    <cellStyle name="40% - Accent2 2" xfId="10" xr:uid="{00000000-0005-0000-0000-000007000000}"/>
    <cellStyle name="40% - Accent3 2" xfId="11" xr:uid="{00000000-0005-0000-0000-000008000000}"/>
    <cellStyle name="40% - Accent4 2" xfId="12" xr:uid="{00000000-0005-0000-0000-000009000000}"/>
    <cellStyle name="40% - Accent5 2" xfId="13" xr:uid="{00000000-0005-0000-0000-00000A000000}"/>
    <cellStyle name="40% - Accent6 2" xfId="14" xr:uid="{00000000-0005-0000-0000-00000B000000}"/>
    <cellStyle name="60% - Accent1 2" xfId="15" xr:uid="{00000000-0005-0000-0000-00000C000000}"/>
    <cellStyle name="60% - Accent2 2" xfId="16" xr:uid="{00000000-0005-0000-0000-00000D000000}"/>
    <cellStyle name="60% - Accent3 2" xfId="17" xr:uid="{00000000-0005-0000-0000-00000E000000}"/>
    <cellStyle name="60% - Accent4 2" xfId="18" xr:uid="{00000000-0005-0000-0000-00000F000000}"/>
    <cellStyle name="60% - Accent5 2" xfId="19" xr:uid="{00000000-0005-0000-0000-000010000000}"/>
    <cellStyle name="60% - Accent6 2" xfId="20" xr:uid="{00000000-0005-0000-0000-000011000000}"/>
    <cellStyle name="Accent1 2" xfId="21" xr:uid="{00000000-0005-0000-0000-000012000000}"/>
    <cellStyle name="Accent2 2" xfId="22" xr:uid="{00000000-0005-0000-0000-000013000000}"/>
    <cellStyle name="Accent3 2" xfId="23" xr:uid="{00000000-0005-0000-0000-000014000000}"/>
    <cellStyle name="Accent4 2" xfId="24" xr:uid="{00000000-0005-0000-0000-000015000000}"/>
    <cellStyle name="Accent5 2" xfId="25" xr:uid="{00000000-0005-0000-0000-000016000000}"/>
    <cellStyle name="Accent6 2" xfId="26" xr:uid="{00000000-0005-0000-0000-000017000000}"/>
    <cellStyle name="Bad 2" xfId="27" xr:uid="{00000000-0005-0000-0000-000018000000}"/>
    <cellStyle name="Calculation 2" xfId="28" xr:uid="{00000000-0005-0000-0000-000019000000}"/>
    <cellStyle name="Check Cell 2" xfId="29" xr:uid="{00000000-0005-0000-0000-00001A000000}"/>
    <cellStyle name="Explanatory Text 2" xfId="30" xr:uid="{00000000-0005-0000-0000-00001B000000}"/>
    <cellStyle name="Good 2" xfId="31" xr:uid="{00000000-0005-0000-0000-00001C000000}"/>
    <cellStyle name="Heading 1 2" xfId="32" xr:uid="{00000000-0005-0000-0000-00001D000000}"/>
    <cellStyle name="Heading 2 2" xfId="33" xr:uid="{00000000-0005-0000-0000-00001E000000}"/>
    <cellStyle name="Heading 3 2" xfId="34" xr:uid="{00000000-0005-0000-0000-00001F000000}"/>
    <cellStyle name="Heading 4 2" xfId="35" xr:uid="{00000000-0005-0000-0000-000020000000}"/>
    <cellStyle name="Hyperlink" xfId="1" builtinId="8"/>
    <cellStyle name="Input 2" xfId="36" xr:uid="{00000000-0005-0000-0000-000022000000}"/>
    <cellStyle name="Linked Cell 2" xfId="37" xr:uid="{00000000-0005-0000-0000-000023000000}"/>
    <cellStyle name="Neutral 2" xfId="38" xr:uid="{00000000-0005-0000-0000-000024000000}"/>
    <cellStyle name="Normal" xfId="0" builtinId="0"/>
    <cellStyle name="Normal 2" xfId="2" xr:uid="{00000000-0005-0000-0000-000026000000}"/>
    <cellStyle name="Note 2" xfId="39" xr:uid="{00000000-0005-0000-0000-000027000000}"/>
    <cellStyle name="Output 2" xfId="40" xr:uid="{00000000-0005-0000-0000-000028000000}"/>
    <cellStyle name="Percent" xfId="44" builtinId="5"/>
    <cellStyle name="Title 2" xfId="41" xr:uid="{00000000-0005-0000-0000-00002A000000}"/>
    <cellStyle name="Total 2" xfId="42" xr:uid="{00000000-0005-0000-0000-00002B000000}"/>
    <cellStyle name="Warning Text 2" xfId="43" xr:uid="{00000000-0005-0000-0000-00002C000000}"/>
  </cellStyles>
  <dxfs count="5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hn Long" id="{A16CA5E2-4D78-411A-BC8D-8ABABD3CE545}" userId="S::john.long@cantel.com::a2e262b0-6bc6-44ba-82c1-f727b79bed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27" dT="2021-01-20T15:11:47.24" personId="{A16CA5E2-4D78-411A-BC8D-8ABABD3CE545}" id="{F5518E76-50D5-422C-AE1E-511784DCF1F3}">
    <text>Manually counted on 2021-02-18</text>
  </threadedComment>
</ThreadedComments>
</file>

<file path=xl/threadedComments/threadedComment2.xml><?xml version="1.0" encoding="utf-8"?>
<ThreadedComments xmlns="http://schemas.microsoft.com/office/spreadsheetml/2018/threadedcomments" xmlns:x="http://schemas.openxmlformats.org/spreadsheetml/2006/main">
  <threadedComment ref="C212" dT="2021-01-20T15:36:38.78" personId="{A16CA5E2-4D78-411A-BC8D-8ABABD3CE545}" id="{7E249A63-40C4-4486-A8F4-68AB0BFC5C47}">
    <text>Manually recounted</text>
  </threadedComment>
</ThreadedComments>
</file>

<file path=xl/threadedComments/threadedComment3.xml><?xml version="1.0" encoding="utf-8"?>
<ThreadedComments xmlns="http://schemas.microsoft.com/office/spreadsheetml/2018/threadedcomments" xmlns:x="http://schemas.openxmlformats.org/spreadsheetml/2006/main">
  <threadedComment ref="D24" dT="2021-01-20T15:11:47.24" personId="{A16CA5E2-4D78-411A-BC8D-8ABABD3CE545}" id="{39839C63-0833-4554-B980-187FEB26DD50}">
    <text>Manually counted on 2021-02-18</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8" Type="http://schemas.openxmlformats.org/officeDocument/2006/relationships/hyperlink" Target="mailto:Victor.Kotov@cantel.com" TargetMode="External"/><Relationship Id="rId13" Type="http://schemas.openxmlformats.org/officeDocument/2006/relationships/hyperlink" Target="mailto:NSandhu@medivators.com" TargetMode="External"/><Relationship Id="rId18" Type="http://schemas.openxmlformats.org/officeDocument/2006/relationships/hyperlink" Target="mailto:YMuhammad@medivators.com" TargetMode="External"/><Relationship Id="rId26" Type="http://schemas.openxmlformats.org/officeDocument/2006/relationships/hyperlink" Target="mailto:kpietkiewicz@ptc.com" TargetMode="External"/><Relationship Id="rId3" Type="http://schemas.openxmlformats.org/officeDocument/2006/relationships/hyperlink" Target="mailto:JHerrig@medivators.com" TargetMode="External"/><Relationship Id="rId21" Type="http://schemas.openxmlformats.org/officeDocument/2006/relationships/hyperlink" Target="mailto:LMajewski@WernerElec.com" TargetMode="External"/><Relationship Id="rId7" Type="http://schemas.openxmlformats.org/officeDocument/2006/relationships/hyperlink" Target="mailto:EHarvey@medivators.com" TargetMode="External"/><Relationship Id="rId12" Type="http://schemas.openxmlformats.org/officeDocument/2006/relationships/hyperlink" Target="mailto:Man.Nguyen@cantel.com" TargetMode="External"/><Relationship Id="rId17" Type="http://schemas.openxmlformats.org/officeDocument/2006/relationships/hyperlink" Target="mailto:GLindsley@medivators.com" TargetMode="External"/><Relationship Id="rId25" Type="http://schemas.openxmlformats.org/officeDocument/2006/relationships/hyperlink" Target="mailto:jkresse@dytecmw.com" TargetMode="External"/><Relationship Id="rId2" Type="http://schemas.openxmlformats.org/officeDocument/2006/relationships/hyperlink" Target="mailto:Radek.Lopusnik@cantel.com" TargetMode="External"/><Relationship Id="rId16" Type="http://schemas.openxmlformats.org/officeDocument/2006/relationships/hyperlink" Target="mailto:john.long@cantel.com" TargetMode="External"/><Relationship Id="rId20" Type="http://schemas.openxmlformats.org/officeDocument/2006/relationships/hyperlink" Target="mailto:DDills@wernerelec.com" TargetMode="External"/><Relationship Id="rId1" Type="http://schemas.openxmlformats.org/officeDocument/2006/relationships/hyperlink" Target="mailto:Brandon.VanArman@cantel.com" TargetMode="External"/><Relationship Id="rId6" Type="http://schemas.openxmlformats.org/officeDocument/2006/relationships/hyperlink" Target="mailto:KRodrigues@medivators.com" TargetMode="External"/><Relationship Id="rId11" Type="http://schemas.openxmlformats.org/officeDocument/2006/relationships/hyperlink" Target="mailto:MGrose@medivators.com" TargetMode="External"/><Relationship Id="rId24" Type="http://schemas.openxmlformats.org/officeDocument/2006/relationships/hyperlink" Target="mailto:D.Sowada@beckhoff.com" TargetMode="External"/><Relationship Id="rId5" Type="http://schemas.openxmlformats.org/officeDocument/2006/relationships/hyperlink" Target="mailto:YFeng@medivators.com" TargetMode="External"/><Relationship Id="rId15" Type="http://schemas.openxmlformats.org/officeDocument/2006/relationships/hyperlink" Target="mailto:abhijeet.a.sinha@capgemini.com" TargetMode="External"/><Relationship Id="rId23" Type="http://schemas.openxmlformats.org/officeDocument/2006/relationships/hyperlink" Target="mailto:darshan.arayakandy@capgemini.com" TargetMode="External"/><Relationship Id="rId10" Type="http://schemas.openxmlformats.org/officeDocument/2006/relationships/hyperlink" Target="mailto:MSinha@medivators.com" TargetMode="External"/><Relationship Id="rId19" Type="http://schemas.openxmlformats.org/officeDocument/2006/relationships/hyperlink" Target="mailto:wjohnson@wernerelec.com" TargetMode="External"/><Relationship Id="rId4" Type="http://schemas.openxmlformats.org/officeDocument/2006/relationships/hyperlink" Target="mailto:DRogovin@medivators.com" TargetMode="External"/><Relationship Id="rId9" Type="http://schemas.openxmlformats.org/officeDocument/2006/relationships/hyperlink" Target="mailto:LFormosa@medivators.com" TargetMode="External"/><Relationship Id="rId14" Type="http://schemas.openxmlformats.org/officeDocument/2006/relationships/hyperlink" Target="mailto:geoff.sdano@wonderwaremidwest.com" TargetMode="External"/><Relationship Id="rId22" Type="http://schemas.openxmlformats.org/officeDocument/2006/relationships/hyperlink" Target="mailto:santosh.shinde@capgemini.com" TargetMode="External"/><Relationship Id="rId27" Type="http://schemas.openxmlformats.org/officeDocument/2006/relationships/hyperlink" Target="mailto:jsirois@ptc.com%0asales.ae@kepware.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w.aveva.com/monitor-and-control/hmi-supervisory-and-control/intouch-edge-hmi" TargetMode="External"/><Relationship Id="rId13" Type="http://schemas.openxmlformats.org/officeDocument/2006/relationships/hyperlink" Target="https://www.uline.com/Product/Detail/S-12743/Grounders-Static-Control-Equipment/Anti-Static-Table-Mat-Vinyl-2-x-3" TargetMode="External"/><Relationship Id="rId18" Type="http://schemas.openxmlformats.org/officeDocument/2006/relationships/hyperlink" Target="https://www.uline.com/BL_7401/Personal-Grounder-Wrist-Straps" TargetMode="External"/><Relationship Id="rId26" Type="http://schemas.openxmlformats.org/officeDocument/2006/relationships/hyperlink" Target="https://labjack.com/accessories/ps12dc-power-switching-board" TargetMode="External"/><Relationship Id="rId3" Type="http://schemas.openxmlformats.org/officeDocument/2006/relationships/hyperlink" Target="https://www.kepware.com/en-us/products/kepserverex/drivers/beckhoff-twincat/%0a%0aII)From%20Beckhoff%20website%20-As%20Kepware%20%20is%20third%20party%20software%20for%20them%20%0d%0ahttps:/infosys.beckhoff.com/english.php?content=../content/1033/appnoteinfosys/html/thirdparty_kepware.htm&amp;id=3025223361849817380" TargetMode="External"/><Relationship Id="rId21" Type="http://schemas.openxmlformats.org/officeDocument/2006/relationships/hyperlink" Target="https://www.digikey.com/product-detail/en/puls-lp/CS5-243/1736-1105-ND/6580571" TargetMode="External"/><Relationship Id="rId7" Type="http://schemas.openxmlformats.org/officeDocument/2006/relationships/hyperlink" Target="mailto:Wyatt%20Johnson,%20wjohnson@wernerelec.com" TargetMode="External"/><Relationship Id="rId12" Type="http://schemas.openxmlformats.org/officeDocument/2006/relationships/hyperlink" Target="mailto:Jonathan%20Sirois%0ajsirois@ptc.com%0a207.387.2379" TargetMode="External"/><Relationship Id="rId17" Type="http://schemas.openxmlformats.org/officeDocument/2006/relationships/hyperlink" Target="https://www.globalindustrial.com/p/office/audio-visual/carts-instrument/mobile-instrument-cart-tubular-frame-22-x-36-polyurethane-locking-wheels" TargetMode="External"/><Relationship Id="rId25" Type="http://schemas.openxmlformats.org/officeDocument/2006/relationships/hyperlink" Target="mailto:Werner%20Electric,%20Wyatt%20Johnson%0awjohnson@wernerelec.com%0a651-458-3701" TargetMode="External"/><Relationship Id="rId2" Type="http://schemas.openxmlformats.org/officeDocument/2006/relationships/hyperlink" Target="https://www.microsoft.com/en-us/download/details.aspx?id=55994" TargetMode="External"/><Relationship Id="rId16" Type="http://schemas.openxmlformats.org/officeDocument/2006/relationships/hyperlink" Target="https://www.globalindustrial.com/p/work-benches/laboratory/adjustable-height/adjustable-work-bench-pb3696-wb-laboratory-36d-x-96w-x-75h-white-laminate-blue-epoxy" TargetMode="External"/><Relationship Id="rId20" Type="http://schemas.openxmlformats.org/officeDocument/2006/relationships/hyperlink" Target="https://www.cdw.com/product/Lenovo-ThinkStation-P520-tower-Xeon-W-2123-3.6-GHz-16-GB-512-GB-U/5759125" TargetMode="External"/><Relationship Id="rId29" Type="http://schemas.openxmlformats.org/officeDocument/2006/relationships/hyperlink" Target="https://labjack.com/products/u6" TargetMode="External"/><Relationship Id="rId1" Type="http://schemas.openxmlformats.org/officeDocument/2006/relationships/hyperlink" Target="https://www.kepware.com/en-us/products/kepserverex/suites/allen-bradley-suite/" TargetMode="External"/><Relationship Id="rId6" Type="http://schemas.openxmlformats.org/officeDocument/2006/relationships/hyperlink" Target="mailto:Geoff%20Sdano%20%3cgeoff.sdano@wonderwaremidwest.com" TargetMode="External"/><Relationship Id="rId11" Type="http://schemas.openxmlformats.org/officeDocument/2006/relationships/hyperlink" Target="mailto:support@profaceamerica.com" TargetMode="External"/><Relationship Id="rId24" Type="http://schemas.openxmlformats.org/officeDocument/2006/relationships/hyperlink" Target="https://www.digikey.com/product-detail/en/phoenix-contact/2907566/277-11882-ND/6109740" TargetMode="External"/><Relationship Id="rId5" Type="http://schemas.openxmlformats.org/officeDocument/2006/relationships/hyperlink" Target="https://sw.aveva.com/monitor-and-control/hmi-supervisory-and-control/intouch-edge-hmi" TargetMode="External"/><Relationship Id="rId15" Type="http://schemas.openxmlformats.org/officeDocument/2006/relationships/hyperlink" Target="https://www.globalindustrial.com/p/work-benches/laboratory/adjustable-height/adjustable-work-bench-pb3696-wb-laboratory-36d-x-96w-x-75h-white-laminate-blue-epoxy" TargetMode="External"/><Relationship Id="rId23" Type="http://schemas.openxmlformats.org/officeDocument/2006/relationships/hyperlink" Target="https://www.digikey.com/product-detail/en/phoenix-contact/2907630/277-11869-ND/6109727" TargetMode="External"/><Relationship Id="rId28" Type="http://schemas.openxmlformats.org/officeDocument/2006/relationships/hyperlink" Target="https://www.digikey.com/product-detail/en/phoenix-contact/2967620/277-2379-ND/2528874" TargetMode="External"/><Relationship Id="rId10" Type="http://schemas.openxmlformats.org/officeDocument/2006/relationships/hyperlink" Target="https://www.powerandtest.com/ate-data-acq/platforms/lxi/ex1200-family/ex1200-instruments/ex12007008" TargetMode="External"/><Relationship Id="rId19" Type="http://schemas.openxmlformats.org/officeDocument/2006/relationships/hyperlink" Target="https://www.wernermn.com/" TargetMode="External"/><Relationship Id="rId31" Type="http://schemas.openxmlformats.org/officeDocument/2006/relationships/hyperlink" Target="https://www.cdw.com/product/Lenovo-ThinkStation-P520-tower-Xeon-W-2123-3.6-GHz-16-GB-512-GB-U/5759125" TargetMode="External"/><Relationship Id="rId4" Type="http://schemas.openxmlformats.org/officeDocument/2006/relationships/hyperlink" Target="https://www.kepware.com/en-us/products/kepserverex/suites/allen-bradley-suite/" TargetMode="External"/><Relationship Id="rId9" Type="http://schemas.openxmlformats.org/officeDocument/2006/relationships/hyperlink" Target="https://www.kepware.com/en-us/products/kepserverex/suites/allen-bradley-suite/" TargetMode="External"/><Relationship Id="rId14" Type="http://schemas.openxmlformats.org/officeDocument/2006/relationships/hyperlink" Target="https://www.uline.com/BL_450/Wire-Shelving-ESD-Grounding-Kit" TargetMode="External"/><Relationship Id="rId22" Type="http://schemas.openxmlformats.org/officeDocument/2006/relationships/hyperlink" Target="https://www.digikey.com/product-detail/en/puls-lp/CS10-241/1736-1011-ND/6591513" TargetMode="External"/><Relationship Id="rId27" Type="http://schemas.openxmlformats.org/officeDocument/2006/relationships/hyperlink" Target="https://labjack.com/accessories/din-rail-mounting-clip" TargetMode="External"/><Relationship Id="rId30" Type="http://schemas.openxmlformats.org/officeDocument/2006/relationships/hyperlink" Target="https://labjack.com/products/u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81"/>
  <sheetViews>
    <sheetView tabSelected="1" topLeftCell="D1" workbookViewId="0">
      <pane ySplit="2" topLeftCell="A111" activePane="bottomLeft" state="frozen"/>
      <selection pane="bottomLeft" activeCell="E359" sqref="E359"/>
    </sheetView>
  </sheetViews>
  <sheetFormatPr defaultColWidth="9.1796875" defaultRowHeight="13" x14ac:dyDescent="0.35"/>
  <cols>
    <col min="1" max="1" width="9.1796875" style="122"/>
    <col min="2" max="2" width="14.453125" style="122" customWidth="1"/>
    <col min="3" max="3" width="54.26953125" style="123" customWidth="1"/>
    <col min="4" max="5" width="15.7265625" style="122" customWidth="1"/>
    <col min="6" max="6" width="16.7265625" style="122" customWidth="1"/>
    <col min="7" max="7" width="15.7265625" style="123" customWidth="1"/>
    <col min="8" max="8" width="16" style="123" customWidth="1"/>
    <col min="9" max="9" width="14.81640625" style="123" customWidth="1"/>
    <col min="10" max="10" width="11.81640625" style="123" customWidth="1"/>
    <col min="11" max="11" width="13" style="123" customWidth="1"/>
    <col min="12" max="12" width="12.81640625" style="123" customWidth="1"/>
    <col min="13" max="13" width="18" style="122" customWidth="1"/>
    <col min="14" max="14" width="14.7265625" style="123" customWidth="1"/>
    <col min="15" max="15" width="15.7265625" style="123" customWidth="1"/>
    <col min="16" max="16" width="15.7265625" style="227" customWidth="1"/>
    <col min="17" max="17" width="9.81640625" style="122" customWidth="1"/>
    <col min="18" max="18" width="13.26953125" style="122" customWidth="1"/>
    <col min="19" max="19" width="15.453125" style="123" customWidth="1"/>
    <col min="20" max="20" width="50.54296875" style="250" customWidth="1"/>
    <col min="21" max="16384" width="9.1796875" style="123"/>
  </cols>
  <sheetData>
    <row r="1" spans="1:22" ht="13.5" thickBot="1" x14ac:dyDescent="0.4">
      <c r="A1" s="399"/>
      <c r="B1" s="398"/>
      <c r="C1" s="631" t="s">
        <v>0</v>
      </c>
      <c r="D1" s="410"/>
      <c r="E1" s="632"/>
      <c r="F1" s="636"/>
      <c r="G1" s="817" t="s">
        <v>1</v>
      </c>
      <c r="H1" s="818"/>
      <c r="I1" s="819"/>
      <c r="J1" s="819"/>
      <c r="K1" s="818"/>
      <c r="L1" s="819"/>
      <c r="M1" s="820"/>
      <c r="N1" s="821"/>
      <c r="O1" s="758" t="s">
        <v>2</v>
      </c>
      <c r="P1" s="634"/>
      <c r="Q1" s="634"/>
      <c r="R1" s="784"/>
      <c r="S1" s="404"/>
      <c r="T1" s="593"/>
      <c r="V1" s="428"/>
    </row>
    <row r="2" spans="1:22" s="122" customFormat="1" ht="27.75" customHeight="1" thickBot="1" x14ac:dyDescent="0.4">
      <c r="A2" s="648" t="s">
        <v>3</v>
      </c>
      <c r="B2" s="648" t="s">
        <v>4</v>
      </c>
      <c r="C2" s="649" t="s">
        <v>5</v>
      </c>
      <c r="D2" s="650" t="s">
        <v>6</v>
      </c>
      <c r="E2" s="651" t="s">
        <v>7</v>
      </c>
      <c r="F2" s="652" t="s">
        <v>8</v>
      </c>
      <c r="G2" s="811" t="s">
        <v>9</v>
      </c>
      <c r="H2" s="812" t="s">
        <v>10</v>
      </c>
      <c r="I2" s="813" t="s">
        <v>11</v>
      </c>
      <c r="J2" s="813" t="s">
        <v>12</v>
      </c>
      <c r="K2" s="813" t="s">
        <v>13</v>
      </c>
      <c r="L2" s="813" t="s">
        <v>14</v>
      </c>
      <c r="M2" s="813" t="s">
        <v>15</v>
      </c>
      <c r="N2" s="814" t="s">
        <v>16</v>
      </c>
      <c r="O2" s="444" t="s">
        <v>17</v>
      </c>
      <c r="P2" s="444" t="s">
        <v>18</v>
      </c>
      <c r="Q2" s="444" t="s">
        <v>19</v>
      </c>
      <c r="R2" s="446" t="s">
        <v>20</v>
      </c>
      <c r="S2" s="655" t="s">
        <v>21</v>
      </c>
      <c r="T2" s="656" t="s">
        <v>22</v>
      </c>
      <c r="V2" s="429"/>
    </row>
    <row r="3" spans="1:22" ht="13.5" thickBot="1" x14ac:dyDescent="0.4">
      <c r="A3" s="639" t="s">
        <v>23</v>
      </c>
      <c r="B3" s="640"/>
      <c r="C3" s="641"/>
      <c r="D3" s="642"/>
      <c r="E3" s="642"/>
      <c r="F3" s="642" t="s">
        <v>24</v>
      </c>
      <c r="G3" s="644"/>
      <c r="H3" s="804"/>
      <c r="I3" s="643"/>
      <c r="J3" s="643"/>
      <c r="K3" s="804"/>
      <c r="L3" s="643"/>
      <c r="M3" s="642"/>
      <c r="N3" s="646"/>
      <c r="O3" s="643"/>
      <c r="P3" s="645"/>
      <c r="Q3" s="642"/>
      <c r="R3" s="785"/>
      <c r="S3" s="643"/>
      <c r="T3" s="647"/>
      <c r="V3" s="494"/>
    </row>
    <row r="4" spans="1:22" ht="13.5" thickBot="1" x14ac:dyDescent="0.35">
      <c r="A4" s="369">
        <v>1</v>
      </c>
      <c r="B4" s="369">
        <v>0</v>
      </c>
      <c r="C4" s="400" t="s">
        <v>25</v>
      </c>
      <c r="D4" s="369" t="s">
        <v>26</v>
      </c>
      <c r="E4" s="369" t="s">
        <v>26</v>
      </c>
      <c r="F4" s="369" t="s">
        <v>27</v>
      </c>
      <c r="G4" s="657" t="s">
        <v>28</v>
      </c>
      <c r="H4" s="426" t="s">
        <v>29</v>
      </c>
      <c r="I4" s="397" t="s">
        <v>30</v>
      </c>
      <c r="J4" s="397"/>
      <c r="K4" s="426"/>
      <c r="L4" s="397"/>
      <c r="M4" s="387"/>
      <c r="N4" s="238"/>
      <c r="O4" s="369" t="s">
        <v>26</v>
      </c>
      <c r="P4" s="369" t="s">
        <v>26</v>
      </c>
      <c r="Q4" s="369" t="s">
        <v>26</v>
      </c>
      <c r="R4" s="726" t="s">
        <v>26</v>
      </c>
      <c r="S4" s="400" t="s">
        <v>26</v>
      </c>
      <c r="T4" s="435"/>
      <c r="V4" s="331"/>
    </row>
    <row r="5" spans="1:22" ht="13.5" thickBot="1" x14ac:dyDescent="0.4">
      <c r="A5" s="639" t="s">
        <v>31</v>
      </c>
      <c r="B5" s="640"/>
      <c r="C5" s="643"/>
      <c r="D5" s="642"/>
      <c r="E5" s="642" t="s">
        <v>32</v>
      </c>
      <c r="F5" s="658" t="s">
        <v>24</v>
      </c>
      <c r="G5" s="644"/>
      <c r="H5" s="804"/>
      <c r="I5" s="643"/>
      <c r="J5" s="643"/>
      <c r="K5" s="804"/>
      <c r="L5" s="643"/>
      <c r="M5" s="642"/>
      <c r="N5" s="646"/>
      <c r="O5" s="643"/>
      <c r="P5" s="645"/>
      <c r="Q5" s="642"/>
      <c r="R5" s="785"/>
      <c r="S5" s="643"/>
      <c r="T5" s="647"/>
      <c r="V5" s="494"/>
    </row>
    <row r="6" spans="1:22" ht="12.75" customHeight="1" x14ac:dyDescent="0.3">
      <c r="A6" s="710">
        <v>1</v>
      </c>
      <c r="B6" s="668" t="s">
        <v>33</v>
      </c>
      <c r="C6" s="415" t="s">
        <v>34</v>
      </c>
      <c r="D6" s="331" t="s">
        <v>35</v>
      </c>
      <c r="E6" s="337" t="str">
        <f>IF(I6="Automated","N/A","TBD")</f>
        <v>N/A</v>
      </c>
      <c r="F6" s="331" t="s">
        <v>36</v>
      </c>
      <c r="G6" s="759" t="s">
        <v>1956</v>
      </c>
      <c r="H6" s="426" t="s">
        <v>29</v>
      </c>
      <c r="I6" s="397" t="s">
        <v>30</v>
      </c>
      <c r="J6" s="397"/>
      <c r="K6" s="426"/>
      <c r="L6" s="397"/>
      <c r="M6" s="387"/>
      <c r="N6" s="238"/>
      <c r="O6" s="369" t="s">
        <v>38</v>
      </c>
      <c r="P6" s="610"/>
      <c r="Q6" s="609"/>
      <c r="R6" s="369" t="s">
        <v>26</v>
      </c>
      <c r="S6" s="711" t="s">
        <v>39</v>
      </c>
      <c r="T6" s="298" t="s">
        <v>40</v>
      </c>
      <c r="V6" s="369"/>
    </row>
    <row r="7" spans="1:22" ht="12.75" customHeight="1" x14ac:dyDescent="0.3">
      <c r="A7" s="710">
        <f>A6+1</f>
        <v>2</v>
      </c>
      <c r="B7" s="668" t="s">
        <v>33</v>
      </c>
      <c r="C7" s="415" t="s">
        <v>41</v>
      </c>
      <c r="D7" s="331" t="s">
        <v>42</v>
      </c>
      <c r="E7" s="337" t="s">
        <v>43</v>
      </c>
      <c r="F7" s="331" t="s">
        <v>44</v>
      </c>
      <c r="G7" s="759" t="s">
        <v>37</v>
      </c>
      <c r="H7" s="426" t="s">
        <v>46</v>
      </c>
      <c r="I7" s="397" t="s">
        <v>30</v>
      </c>
      <c r="J7" s="397" t="s">
        <v>47</v>
      </c>
      <c r="K7" s="426" t="s">
        <v>45</v>
      </c>
      <c r="L7" s="397"/>
      <c r="M7" s="387" t="s">
        <v>38</v>
      </c>
      <c r="N7" s="238"/>
      <c r="O7" s="369" t="s">
        <v>38</v>
      </c>
      <c r="P7" s="387"/>
      <c r="Q7" s="397"/>
      <c r="R7" s="369" t="s">
        <v>26</v>
      </c>
      <c r="S7" s="431" t="s">
        <v>39</v>
      </c>
      <c r="T7" s="298" t="s">
        <v>49</v>
      </c>
      <c r="V7" s="369"/>
    </row>
    <row r="8" spans="1:22" ht="12.75" customHeight="1" x14ac:dyDescent="0.3">
      <c r="A8" s="710">
        <f>A7+1</f>
        <v>3</v>
      </c>
      <c r="B8" s="668" t="s">
        <v>33</v>
      </c>
      <c r="C8" s="415" t="s">
        <v>50</v>
      </c>
      <c r="D8" s="331" t="s">
        <v>51</v>
      </c>
      <c r="E8" s="337" t="s">
        <v>52</v>
      </c>
      <c r="F8" s="331" t="s">
        <v>53</v>
      </c>
      <c r="G8" s="759" t="s">
        <v>1956</v>
      </c>
      <c r="H8" s="426" t="s">
        <v>46</v>
      </c>
      <c r="I8" s="432" t="s">
        <v>30</v>
      </c>
      <c r="J8" s="432" t="s">
        <v>47</v>
      </c>
      <c r="K8" s="123" t="s">
        <v>45</v>
      </c>
      <c r="L8" s="805" t="s">
        <v>54</v>
      </c>
      <c r="M8" s="790" t="s">
        <v>38</v>
      </c>
      <c r="N8" s="238"/>
      <c r="O8" s="369" t="s">
        <v>38</v>
      </c>
      <c r="P8" s="610"/>
      <c r="Q8" s="609"/>
      <c r="R8" s="369" t="s">
        <v>26</v>
      </c>
      <c r="S8" s="609" t="s">
        <v>39</v>
      </c>
      <c r="T8" s="298" t="s">
        <v>55</v>
      </c>
      <c r="V8" s="369"/>
    </row>
    <row r="9" spans="1:22" ht="12.75" customHeight="1" x14ac:dyDescent="0.35">
      <c r="A9" s="710">
        <f>A8+1</f>
        <v>4</v>
      </c>
      <c r="B9" s="448" t="s">
        <v>33</v>
      </c>
      <c r="C9" s="400" t="s">
        <v>56</v>
      </c>
      <c r="D9" s="369" t="s">
        <v>57</v>
      </c>
      <c r="E9" s="122" t="str">
        <f>IF(I9="Automated","N/A","TBD")</f>
        <v>TBD</v>
      </c>
      <c r="F9" s="369" t="s">
        <v>58</v>
      </c>
      <c r="G9" s="657"/>
      <c r="H9" s="434" t="s">
        <v>59</v>
      </c>
      <c r="I9" s="400"/>
      <c r="J9" s="400"/>
      <c r="K9" s="400"/>
      <c r="L9" s="400"/>
      <c r="M9" s="369"/>
      <c r="N9" s="238"/>
      <c r="O9" s="369" t="s">
        <v>38</v>
      </c>
      <c r="P9" s="389"/>
      <c r="Q9" s="369"/>
      <c r="R9" s="369" t="s">
        <v>26</v>
      </c>
      <c r="S9" s="400"/>
      <c r="T9" s="594"/>
      <c r="V9" s="369"/>
    </row>
    <row r="10" spans="1:22" ht="12.75" customHeight="1" x14ac:dyDescent="0.3">
      <c r="A10" s="667">
        <f t="shared" ref="A10:A41" si="0">A9+1</f>
        <v>5</v>
      </c>
      <c r="B10" s="448" t="s">
        <v>33</v>
      </c>
      <c r="C10" s="400" t="s">
        <v>60</v>
      </c>
      <c r="D10" s="369" t="s">
        <v>61</v>
      </c>
      <c r="E10" s="122" t="str">
        <f>IF(I10="Automated","N/A","TBD")</f>
        <v>TBD</v>
      </c>
      <c r="F10" s="369" t="s">
        <v>62</v>
      </c>
      <c r="G10" s="759" t="s">
        <v>63</v>
      </c>
      <c r="H10" s="434" t="s">
        <v>59</v>
      </c>
      <c r="I10" s="400" t="s">
        <v>64</v>
      </c>
      <c r="J10" s="400"/>
      <c r="K10" s="400"/>
      <c r="L10" s="400"/>
      <c r="M10" s="369"/>
      <c r="N10" s="238"/>
      <c r="O10" s="369" t="s">
        <v>38</v>
      </c>
      <c r="P10" s="389"/>
      <c r="Q10" s="369"/>
      <c r="R10" s="369" t="s">
        <v>26</v>
      </c>
      <c r="S10" s="400"/>
      <c r="T10" s="661" t="s">
        <v>65</v>
      </c>
      <c r="V10" s="369"/>
    </row>
    <row r="11" spans="1:22" ht="12.75" customHeight="1" x14ac:dyDescent="0.35">
      <c r="A11" s="667">
        <f t="shared" si="0"/>
        <v>6</v>
      </c>
      <c r="B11" s="448" t="s">
        <v>33</v>
      </c>
      <c r="C11" s="415" t="s">
        <v>66</v>
      </c>
      <c r="D11" s="331" t="s">
        <v>67</v>
      </c>
      <c r="E11" s="337" t="str">
        <f>IF(I11="Automated","N/A","TBD")</f>
        <v>TBD</v>
      </c>
      <c r="F11" s="331" t="s">
        <v>68</v>
      </c>
      <c r="G11" s="760"/>
      <c r="H11" s="415" t="s">
        <v>69</v>
      </c>
      <c r="I11" s="415"/>
      <c r="J11" s="415"/>
      <c r="K11" s="415"/>
      <c r="L11" s="415"/>
      <c r="M11" s="331"/>
      <c r="N11" s="238"/>
      <c r="O11" s="369" t="s">
        <v>38</v>
      </c>
      <c r="P11" s="388"/>
      <c r="Q11" s="331"/>
      <c r="R11" s="369" t="s">
        <v>26</v>
      </c>
      <c r="S11" s="415"/>
      <c r="T11" s="595" t="s">
        <v>70</v>
      </c>
      <c r="V11" s="369"/>
    </row>
    <row r="12" spans="1:22" ht="12.75" customHeight="1" x14ac:dyDescent="0.3">
      <c r="A12" s="667">
        <f t="shared" si="0"/>
        <v>7</v>
      </c>
      <c r="B12" s="448" t="s">
        <v>33</v>
      </c>
      <c r="C12" s="415" t="s">
        <v>71</v>
      </c>
      <c r="D12" s="331" t="s">
        <v>72</v>
      </c>
      <c r="E12" s="337" t="s">
        <v>73</v>
      </c>
      <c r="F12" s="331" t="s">
        <v>74</v>
      </c>
      <c r="G12" s="759" t="s">
        <v>1956</v>
      </c>
      <c r="H12" s="415" t="s">
        <v>75</v>
      </c>
      <c r="I12" s="415" t="s">
        <v>30</v>
      </c>
      <c r="J12" s="415"/>
      <c r="K12" s="415"/>
      <c r="L12" s="415"/>
      <c r="M12" s="331"/>
      <c r="N12" s="238"/>
      <c r="O12" s="369" t="s">
        <v>38</v>
      </c>
      <c r="P12" s="610"/>
      <c r="Q12" s="611"/>
      <c r="R12" s="369" t="s">
        <v>26</v>
      </c>
      <c r="S12" s="372"/>
      <c r="T12" s="586" t="s">
        <v>76</v>
      </c>
      <c r="V12" s="369"/>
    </row>
    <row r="13" spans="1:22" ht="12.75" customHeight="1" x14ac:dyDescent="0.3">
      <c r="A13" s="667">
        <f t="shared" si="0"/>
        <v>8</v>
      </c>
      <c r="B13" s="448" t="s">
        <v>33</v>
      </c>
      <c r="C13" s="400" t="s">
        <v>77</v>
      </c>
      <c r="D13" s="369" t="s">
        <v>78</v>
      </c>
      <c r="E13" s="122" t="str">
        <f>IF(I13="Automated","N/A","TBD")</f>
        <v>TBD</v>
      </c>
      <c r="F13" s="369" t="s">
        <v>79</v>
      </c>
      <c r="G13" s="759" t="s">
        <v>37</v>
      </c>
      <c r="H13" s="434" t="s">
        <v>59</v>
      </c>
      <c r="I13" s="400" t="s">
        <v>80</v>
      </c>
      <c r="J13" s="400"/>
      <c r="K13" s="400"/>
      <c r="L13" s="400"/>
      <c r="M13" s="369"/>
      <c r="N13" s="238"/>
      <c r="O13" s="369" t="s">
        <v>38</v>
      </c>
      <c r="P13" s="389"/>
      <c r="Q13" s="369"/>
      <c r="R13" s="369" t="s">
        <v>26</v>
      </c>
      <c r="S13" s="400"/>
      <c r="T13" s="661" t="s">
        <v>81</v>
      </c>
      <c r="V13" s="369"/>
    </row>
    <row r="14" spans="1:22" ht="12.75" customHeight="1" x14ac:dyDescent="0.3">
      <c r="A14" s="667">
        <f t="shared" si="0"/>
        <v>9</v>
      </c>
      <c r="B14" s="448" t="s">
        <v>33</v>
      </c>
      <c r="C14" s="400" t="s">
        <v>82</v>
      </c>
      <c r="D14" s="369" t="s">
        <v>83</v>
      </c>
      <c r="E14" s="122" t="s">
        <v>84</v>
      </c>
      <c r="F14" s="369" t="s">
        <v>85</v>
      </c>
      <c r="G14" s="759" t="s">
        <v>1956</v>
      </c>
      <c r="H14" s="415" t="s">
        <v>46</v>
      </c>
      <c r="I14" s="762" t="s">
        <v>80</v>
      </c>
      <c r="J14" s="762" t="s">
        <v>86</v>
      </c>
      <c r="K14" s="123" t="s">
        <v>45</v>
      </c>
      <c r="L14" s="803" t="s">
        <v>87</v>
      </c>
      <c r="M14" s="791" t="s">
        <v>38</v>
      </c>
      <c r="N14" s="238"/>
      <c r="O14" s="369" t="s">
        <v>38</v>
      </c>
      <c r="P14" s="568"/>
      <c r="Q14" s="566"/>
      <c r="R14" s="369" t="s">
        <v>26</v>
      </c>
      <c r="S14" s="570" t="s">
        <v>39</v>
      </c>
      <c r="T14" s="586" t="s">
        <v>88</v>
      </c>
      <c r="V14" s="369"/>
    </row>
    <row r="15" spans="1:22" ht="12.75" customHeight="1" x14ac:dyDescent="0.3">
      <c r="A15" s="667">
        <f t="shared" si="0"/>
        <v>10</v>
      </c>
      <c r="B15" s="448" t="s">
        <v>33</v>
      </c>
      <c r="C15" s="400" t="s">
        <v>89</v>
      </c>
      <c r="D15" s="369" t="s">
        <v>90</v>
      </c>
      <c r="E15" s="122" t="s">
        <v>91</v>
      </c>
      <c r="F15" s="369" t="s">
        <v>92</v>
      </c>
      <c r="G15" s="759" t="s">
        <v>1956</v>
      </c>
      <c r="H15" s="415" t="s">
        <v>46</v>
      </c>
      <c r="I15" s="762" t="s">
        <v>80</v>
      </c>
      <c r="J15" s="762" t="s">
        <v>86</v>
      </c>
      <c r="K15" s="123" t="s">
        <v>45</v>
      </c>
      <c r="L15" s="803" t="s">
        <v>87</v>
      </c>
      <c r="M15" s="791" t="s">
        <v>38</v>
      </c>
      <c r="N15" s="238"/>
      <c r="O15" s="369" t="s">
        <v>38</v>
      </c>
      <c r="P15" s="387"/>
      <c r="Q15" s="397"/>
      <c r="R15" s="369" t="s">
        <v>26</v>
      </c>
      <c r="S15" s="397" t="s">
        <v>39</v>
      </c>
      <c r="T15" s="586" t="s">
        <v>93</v>
      </c>
      <c r="V15" s="369"/>
    </row>
    <row r="16" spans="1:22" ht="12.75" customHeight="1" x14ac:dyDescent="0.3">
      <c r="A16" s="667">
        <f t="shared" si="0"/>
        <v>11</v>
      </c>
      <c r="B16" s="448" t="s">
        <v>33</v>
      </c>
      <c r="C16" s="400" t="s">
        <v>94</v>
      </c>
      <c r="D16" s="369" t="s">
        <v>95</v>
      </c>
      <c r="E16" s="122" t="str">
        <f>IF(I16="Automated","N/A","TBD")</f>
        <v>TBD</v>
      </c>
      <c r="F16" s="556" t="s">
        <v>96</v>
      </c>
      <c r="G16" s="759" t="s">
        <v>1956</v>
      </c>
      <c r="H16" s="415" t="s">
        <v>97</v>
      </c>
      <c r="I16" s="762" t="s">
        <v>80</v>
      </c>
      <c r="J16" s="762" t="s">
        <v>47</v>
      </c>
      <c r="K16" s="803" t="s">
        <v>45</v>
      </c>
      <c r="L16" s="762"/>
      <c r="M16" s="791" t="s">
        <v>38</v>
      </c>
      <c r="N16" s="238"/>
      <c r="O16" s="369" t="s">
        <v>38</v>
      </c>
      <c r="P16" s="585" t="s">
        <v>98</v>
      </c>
      <c r="Q16" s="369"/>
      <c r="R16" s="369" t="s">
        <v>26</v>
      </c>
      <c r="S16" s="400"/>
      <c r="T16" s="661" t="s">
        <v>99</v>
      </c>
      <c r="V16" s="369"/>
    </row>
    <row r="17" spans="1:22" ht="12.75" customHeight="1" x14ac:dyDescent="0.3">
      <c r="A17" s="667">
        <f t="shared" si="0"/>
        <v>12</v>
      </c>
      <c r="B17" s="448" t="s">
        <v>33</v>
      </c>
      <c r="C17" s="400" t="s">
        <v>100</v>
      </c>
      <c r="D17" s="369" t="s">
        <v>101</v>
      </c>
      <c r="E17" s="122" t="str">
        <f>IF(I17="Automated","N/A","TBD")</f>
        <v>TBD</v>
      </c>
      <c r="F17" s="369" t="s">
        <v>102</v>
      </c>
      <c r="G17" s="759" t="s">
        <v>1956</v>
      </c>
      <c r="H17" s="415" t="s">
        <v>46</v>
      </c>
      <c r="I17" s="762" t="s">
        <v>80</v>
      </c>
      <c r="J17" s="762" t="s">
        <v>47</v>
      </c>
      <c r="K17" s="803" t="s">
        <v>45</v>
      </c>
      <c r="L17" s="762"/>
      <c r="M17" s="791" t="s">
        <v>38</v>
      </c>
      <c r="N17" s="238"/>
      <c r="O17" s="369" t="s">
        <v>38</v>
      </c>
      <c r="P17" s="576"/>
      <c r="Q17" s="577"/>
      <c r="R17" s="369" t="s">
        <v>26</v>
      </c>
      <c r="S17" s="571"/>
      <c r="T17" s="586" t="s">
        <v>103</v>
      </c>
      <c r="V17" s="369"/>
    </row>
    <row r="18" spans="1:22" ht="12.75" customHeight="1" x14ac:dyDescent="0.3">
      <c r="A18" s="667">
        <f t="shared" si="0"/>
        <v>13</v>
      </c>
      <c r="B18" s="448" t="s">
        <v>33</v>
      </c>
      <c r="C18" s="400" t="s">
        <v>104</v>
      </c>
      <c r="D18" s="369" t="s">
        <v>105</v>
      </c>
      <c r="E18" s="122" t="str">
        <f>IF(I18="Automated","N/A","TBD")</f>
        <v>TBD</v>
      </c>
      <c r="F18" s="369" t="s">
        <v>106</v>
      </c>
      <c r="G18" s="759" t="s">
        <v>1956</v>
      </c>
      <c r="H18" s="415" t="s">
        <v>97</v>
      </c>
      <c r="I18" s="762" t="s">
        <v>80</v>
      </c>
      <c r="J18" s="762" t="s">
        <v>47</v>
      </c>
      <c r="K18" s="803" t="s">
        <v>45</v>
      </c>
      <c r="L18" s="762"/>
      <c r="M18" s="791" t="s">
        <v>38</v>
      </c>
      <c r="N18" s="238"/>
      <c r="O18" s="369" t="s">
        <v>38</v>
      </c>
      <c r="P18" s="585" t="s">
        <v>98</v>
      </c>
      <c r="Q18" s="387"/>
      <c r="R18" s="369" t="s">
        <v>26</v>
      </c>
      <c r="S18" s="400"/>
      <c r="T18" s="661" t="s">
        <v>107</v>
      </c>
      <c r="V18" s="369"/>
    </row>
    <row r="19" spans="1:22" ht="12.75" customHeight="1" x14ac:dyDescent="0.3">
      <c r="A19" s="667">
        <f t="shared" si="0"/>
        <v>14</v>
      </c>
      <c r="B19" s="448" t="s">
        <v>33</v>
      </c>
      <c r="C19" s="400" t="s">
        <v>108</v>
      </c>
      <c r="D19" s="369" t="s">
        <v>109</v>
      </c>
      <c r="E19" s="122" t="str">
        <f>IF(I19="Automated","N/A","TBD")</f>
        <v>TBD</v>
      </c>
      <c r="F19" s="369" t="s">
        <v>110</v>
      </c>
      <c r="G19" s="759" t="s">
        <v>1956</v>
      </c>
      <c r="H19" s="415" t="s">
        <v>46</v>
      </c>
      <c r="I19" s="762" t="s">
        <v>80</v>
      </c>
      <c r="J19" s="762" t="s">
        <v>47</v>
      </c>
      <c r="K19" s="803" t="s">
        <v>45</v>
      </c>
      <c r="L19" s="762"/>
      <c r="M19" s="791" t="s">
        <v>38</v>
      </c>
      <c r="N19" s="238"/>
      <c r="O19" s="369" t="s">
        <v>38</v>
      </c>
      <c r="P19" s="576"/>
      <c r="Q19" s="574"/>
      <c r="R19" s="369" t="s">
        <v>26</v>
      </c>
      <c r="S19" s="571"/>
      <c r="T19" s="586" t="s">
        <v>111</v>
      </c>
      <c r="V19" s="369"/>
    </row>
    <row r="20" spans="1:22" ht="12.75" customHeight="1" x14ac:dyDescent="0.3">
      <c r="A20" s="667">
        <f t="shared" si="0"/>
        <v>15</v>
      </c>
      <c r="B20" s="448" t="s">
        <v>112</v>
      </c>
      <c r="C20" s="400" t="s">
        <v>113</v>
      </c>
      <c r="D20" s="369" t="s">
        <v>114</v>
      </c>
      <c r="E20" s="122" t="str">
        <f>IF(I20="Automated","N/A","TBD")</f>
        <v>TBD</v>
      </c>
      <c r="F20" s="369" t="s">
        <v>115</v>
      </c>
      <c r="G20" s="759" t="s">
        <v>1956</v>
      </c>
      <c r="H20" s="415" t="s">
        <v>46</v>
      </c>
      <c r="I20" s="762" t="s">
        <v>80</v>
      </c>
      <c r="J20" s="762" t="s">
        <v>47</v>
      </c>
      <c r="K20" s="803" t="s">
        <v>45</v>
      </c>
      <c r="L20" s="762"/>
      <c r="M20" s="791" t="s">
        <v>38</v>
      </c>
      <c r="N20" s="238"/>
      <c r="O20" s="369" t="s">
        <v>38</v>
      </c>
      <c r="P20" s="576"/>
      <c r="Q20" s="574"/>
      <c r="R20" s="369" t="s">
        <v>26</v>
      </c>
      <c r="S20" s="571"/>
      <c r="T20" s="586" t="s">
        <v>116</v>
      </c>
      <c r="V20" s="369"/>
    </row>
    <row r="21" spans="1:22" ht="12.75" customHeight="1" x14ac:dyDescent="0.3">
      <c r="A21" s="667">
        <f t="shared" si="0"/>
        <v>16</v>
      </c>
      <c r="B21" s="448" t="s">
        <v>33</v>
      </c>
      <c r="C21" s="400" t="s">
        <v>117</v>
      </c>
      <c r="D21" s="369" t="s">
        <v>118</v>
      </c>
      <c r="E21" s="122" t="s">
        <v>119</v>
      </c>
      <c r="F21" s="369" t="s">
        <v>120</v>
      </c>
      <c r="G21" s="759" t="s">
        <v>1956</v>
      </c>
      <c r="H21" s="415" t="s">
        <v>46</v>
      </c>
      <c r="I21" s="762" t="s">
        <v>80</v>
      </c>
      <c r="J21" s="762" t="s">
        <v>86</v>
      </c>
      <c r="K21" s="123" t="s">
        <v>45</v>
      </c>
      <c r="L21" s="803" t="s">
        <v>121</v>
      </c>
      <c r="M21" s="791" t="s">
        <v>122</v>
      </c>
      <c r="N21" s="238"/>
      <c r="O21" s="369" t="s">
        <v>38</v>
      </c>
      <c r="P21" s="576"/>
      <c r="Q21" s="566"/>
      <c r="R21" s="369" t="s">
        <v>26</v>
      </c>
      <c r="S21" s="570" t="s">
        <v>39</v>
      </c>
      <c r="T21" s="586" t="s">
        <v>123</v>
      </c>
      <c r="V21" s="369"/>
    </row>
    <row r="22" spans="1:22" ht="15" customHeight="1" x14ac:dyDescent="0.3">
      <c r="A22" s="667">
        <f t="shared" si="0"/>
        <v>17</v>
      </c>
      <c r="B22" s="448" t="s">
        <v>33</v>
      </c>
      <c r="C22" s="400" t="s">
        <v>124</v>
      </c>
      <c r="D22" s="369" t="s">
        <v>125</v>
      </c>
      <c r="E22" s="122" t="s">
        <v>126</v>
      </c>
      <c r="F22" s="369" t="s">
        <v>127</v>
      </c>
      <c r="G22" s="759" t="s">
        <v>1956</v>
      </c>
      <c r="H22" s="415" t="s">
        <v>46</v>
      </c>
      <c r="I22" s="762" t="s">
        <v>80</v>
      </c>
      <c r="J22" s="762" t="s">
        <v>47</v>
      </c>
      <c r="K22" s="801" t="s">
        <v>45</v>
      </c>
      <c r="L22" s="762"/>
      <c r="M22" s="791" t="s">
        <v>38</v>
      </c>
      <c r="N22" s="238"/>
      <c r="O22" s="369" t="s">
        <v>38</v>
      </c>
      <c r="P22" s="568"/>
      <c r="Q22" s="566"/>
      <c r="R22" s="369" t="s">
        <v>26</v>
      </c>
      <c r="S22" s="570" t="s">
        <v>128</v>
      </c>
      <c r="T22" s="586" t="s">
        <v>129</v>
      </c>
      <c r="V22" s="369"/>
    </row>
    <row r="23" spans="1:22" ht="12.75" customHeight="1" x14ac:dyDescent="0.3">
      <c r="A23" s="667">
        <f t="shared" si="0"/>
        <v>18</v>
      </c>
      <c r="B23" s="448" t="s">
        <v>33</v>
      </c>
      <c r="C23" s="400" t="s">
        <v>130</v>
      </c>
      <c r="D23" s="369" t="s">
        <v>131</v>
      </c>
      <c r="E23" s="122" t="str">
        <f>IF(I23="Automated","N/A","TBD")</f>
        <v>TBD</v>
      </c>
      <c r="F23" s="369" t="s">
        <v>132</v>
      </c>
      <c r="G23" s="759" t="s">
        <v>1956</v>
      </c>
      <c r="H23" s="415" t="s">
        <v>97</v>
      </c>
      <c r="I23" s="762" t="s">
        <v>80</v>
      </c>
      <c r="J23" s="762" t="s">
        <v>47</v>
      </c>
      <c r="K23" s="801" t="s">
        <v>45</v>
      </c>
      <c r="L23" s="762"/>
      <c r="M23" s="791"/>
      <c r="N23" s="238"/>
      <c r="O23" s="369" t="s">
        <v>38</v>
      </c>
      <c r="P23" s="585" t="s">
        <v>98</v>
      </c>
      <c r="Q23" s="574"/>
      <c r="R23" s="369" t="s">
        <v>26</v>
      </c>
      <c r="S23" s="571"/>
      <c r="T23" s="586" t="s">
        <v>133</v>
      </c>
      <c r="V23" s="369"/>
    </row>
    <row r="24" spans="1:22" ht="12.75" customHeight="1" x14ac:dyDescent="0.3">
      <c r="A24" s="667">
        <f t="shared" si="0"/>
        <v>19</v>
      </c>
      <c r="B24" s="448" t="s">
        <v>33</v>
      </c>
      <c r="C24" s="400" t="s">
        <v>134</v>
      </c>
      <c r="D24" s="369" t="s">
        <v>135</v>
      </c>
      <c r="E24" s="122" t="s">
        <v>136</v>
      </c>
      <c r="F24" s="369" t="s">
        <v>137</v>
      </c>
      <c r="G24" s="759" t="s">
        <v>1956</v>
      </c>
      <c r="H24" s="415" t="s">
        <v>46</v>
      </c>
      <c r="I24" s="762" t="s">
        <v>80</v>
      </c>
      <c r="J24" s="762" t="s">
        <v>86</v>
      </c>
      <c r="K24" s="123" t="s">
        <v>45</v>
      </c>
      <c r="L24" s="803" t="s">
        <v>121</v>
      </c>
      <c r="M24" s="791" t="s">
        <v>122</v>
      </c>
      <c r="N24" s="238"/>
      <c r="O24" s="369" t="s">
        <v>38</v>
      </c>
      <c r="P24" s="576"/>
      <c r="Q24" s="566"/>
      <c r="R24" s="369" t="s">
        <v>26</v>
      </c>
      <c r="S24" s="570" t="s">
        <v>39</v>
      </c>
      <c r="T24" s="586" t="s">
        <v>123</v>
      </c>
      <c r="V24" s="369"/>
    </row>
    <row r="25" spans="1:22" ht="12.75" customHeight="1" x14ac:dyDescent="0.3">
      <c r="A25" s="667">
        <f t="shared" si="0"/>
        <v>20</v>
      </c>
      <c r="B25" s="448" t="s">
        <v>33</v>
      </c>
      <c r="C25" s="400" t="s">
        <v>138</v>
      </c>
      <c r="D25" s="369" t="s">
        <v>139</v>
      </c>
      <c r="E25" s="122" t="str">
        <f t="shared" ref="E25:E40" si="1">IF(I25="Automated","N/A","TBD")</f>
        <v>TBD</v>
      </c>
      <c r="F25" s="369" t="s">
        <v>140</v>
      </c>
      <c r="G25" s="759" t="s">
        <v>1956</v>
      </c>
      <c r="H25" s="415" t="s">
        <v>97</v>
      </c>
      <c r="I25" s="762" t="s">
        <v>80</v>
      </c>
      <c r="J25" s="762" t="s">
        <v>47</v>
      </c>
      <c r="K25" s="801" t="s">
        <v>45</v>
      </c>
      <c r="L25" s="762"/>
      <c r="M25" s="791" t="s">
        <v>38</v>
      </c>
      <c r="N25" s="238"/>
      <c r="O25" s="369" t="s">
        <v>38</v>
      </c>
      <c r="P25" s="585" t="s">
        <v>98</v>
      </c>
      <c r="Q25" s="369"/>
      <c r="R25" s="369" t="s">
        <v>26</v>
      </c>
      <c r="S25" s="400"/>
      <c r="T25" s="661" t="s">
        <v>141</v>
      </c>
      <c r="V25" s="369"/>
    </row>
    <row r="26" spans="1:22" ht="12.75" customHeight="1" x14ac:dyDescent="0.3">
      <c r="A26" s="667">
        <f t="shared" si="0"/>
        <v>21</v>
      </c>
      <c r="B26" s="448" t="s">
        <v>33</v>
      </c>
      <c r="C26" s="400" t="s">
        <v>142</v>
      </c>
      <c r="D26" s="369" t="s">
        <v>143</v>
      </c>
      <c r="E26" s="122" t="str">
        <f t="shared" si="1"/>
        <v>TBD</v>
      </c>
      <c r="F26" s="369" t="s">
        <v>144</v>
      </c>
      <c r="G26" s="759" t="s">
        <v>1956</v>
      </c>
      <c r="H26" s="415" t="s">
        <v>29</v>
      </c>
      <c r="I26" s="762" t="s">
        <v>80</v>
      </c>
      <c r="J26" s="762"/>
      <c r="K26" s="803" t="s">
        <v>45</v>
      </c>
      <c r="L26" s="762"/>
      <c r="M26" s="791"/>
      <c r="N26" s="238"/>
      <c r="O26" s="369" t="s">
        <v>38</v>
      </c>
      <c r="P26" s="576"/>
      <c r="Q26" s="574"/>
      <c r="R26" s="369" t="s">
        <v>26</v>
      </c>
      <c r="S26" s="571"/>
      <c r="T26" s="586" t="s">
        <v>145</v>
      </c>
      <c r="V26" s="369"/>
    </row>
    <row r="27" spans="1:22" ht="13.5" customHeight="1" x14ac:dyDescent="0.3">
      <c r="A27" s="667">
        <f t="shared" si="0"/>
        <v>22</v>
      </c>
      <c r="B27" s="448" t="s">
        <v>33</v>
      </c>
      <c r="C27" s="400" t="s">
        <v>146</v>
      </c>
      <c r="D27" s="369" t="s">
        <v>147</v>
      </c>
      <c r="E27" s="122" t="str">
        <f t="shared" si="1"/>
        <v>TBD</v>
      </c>
      <c r="F27" s="369" t="s">
        <v>148</v>
      </c>
      <c r="G27" s="759" t="s">
        <v>1956</v>
      </c>
      <c r="H27" s="415" t="s">
        <v>97</v>
      </c>
      <c r="I27" s="762" t="s">
        <v>80</v>
      </c>
      <c r="J27" s="762" t="s">
        <v>47</v>
      </c>
      <c r="K27" s="801" t="s">
        <v>45</v>
      </c>
      <c r="L27" s="762"/>
      <c r="M27" s="791" t="s">
        <v>38</v>
      </c>
      <c r="N27" s="238"/>
      <c r="O27" s="369" t="s">
        <v>38</v>
      </c>
      <c r="P27" s="585" t="s">
        <v>98</v>
      </c>
      <c r="Q27" s="369"/>
      <c r="R27" s="369" t="s">
        <v>26</v>
      </c>
      <c r="S27" s="400"/>
      <c r="T27" s="661" t="s">
        <v>149</v>
      </c>
      <c r="V27" s="369"/>
    </row>
    <row r="28" spans="1:22" ht="12.75" customHeight="1" x14ac:dyDescent="0.3">
      <c r="A28" s="667">
        <f t="shared" si="0"/>
        <v>23</v>
      </c>
      <c r="B28" s="448" t="s">
        <v>33</v>
      </c>
      <c r="C28" s="400" t="s">
        <v>150</v>
      </c>
      <c r="D28" s="369" t="s">
        <v>151</v>
      </c>
      <c r="E28" s="122" t="str">
        <f t="shared" si="1"/>
        <v>TBD</v>
      </c>
      <c r="F28" s="369" t="s">
        <v>152</v>
      </c>
      <c r="G28" s="759" t="s">
        <v>1956</v>
      </c>
      <c r="H28" s="434" t="s">
        <v>59</v>
      </c>
      <c r="I28" s="762" t="s">
        <v>80</v>
      </c>
      <c r="J28" s="762"/>
      <c r="K28" s="803"/>
      <c r="L28" s="762"/>
      <c r="M28" s="791"/>
      <c r="N28" s="238"/>
      <c r="O28" s="369" t="s">
        <v>38</v>
      </c>
      <c r="P28" s="576"/>
      <c r="Q28" s="574"/>
      <c r="R28" s="369" t="s">
        <v>26</v>
      </c>
      <c r="S28" s="571"/>
      <c r="T28" s="586" t="s">
        <v>153</v>
      </c>
      <c r="V28" s="369"/>
    </row>
    <row r="29" spans="1:22" ht="12.75" customHeight="1" x14ac:dyDescent="0.3">
      <c r="A29" s="667">
        <f t="shared" si="0"/>
        <v>24</v>
      </c>
      <c r="B29" s="448" t="s">
        <v>33</v>
      </c>
      <c r="C29" s="400" t="s">
        <v>154</v>
      </c>
      <c r="D29" s="369" t="s">
        <v>155</v>
      </c>
      <c r="E29" s="122" t="str">
        <f t="shared" si="1"/>
        <v>TBD</v>
      </c>
      <c r="F29" s="369" t="s">
        <v>156</v>
      </c>
      <c r="G29" s="759" t="s">
        <v>1956</v>
      </c>
      <c r="H29" s="415" t="s">
        <v>97</v>
      </c>
      <c r="I29" s="762" t="s">
        <v>80</v>
      </c>
      <c r="J29" s="762"/>
      <c r="K29" s="801" t="s">
        <v>45</v>
      </c>
      <c r="L29" s="762"/>
      <c r="M29" s="791"/>
      <c r="N29" s="238"/>
      <c r="O29" s="369" t="s">
        <v>38</v>
      </c>
      <c r="P29" s="585" t="s">
        <v>98</v>
      </c>
      <c r="Q29" s="574"/>
      <c r="R29" s="369" t="s">
        <v>26</v>
      </c>
      <c r="S29" s="571"/>
      <c r="T29" s="586" t="s">
        <v>157</v>
      </c>
      <c r="V29" s="369"/>
    </row>
    <row r="30" spans="1:22" ht="12.75" customHeight="1" x14ac:dyDescent="0.3">
      <c r="A30" s="667">
        <f t="shared" si="0"/>
        <v>25</v>
      </c>
      <c r="B30" s="448" t="s">
        <v>33</v>
      </c>
      <c r="C30" s="400" t="s">
        <v>158</v>
      </c>
      <c r="D30" s="369" t="s">
        <v>159</v>
      </c>
      <c r="E30" s="122" t="str">
        <f t="shared" si="1"/>
        <v>TBD</v>
      </c>
      <c r="F30" s="369" t="s">
        <v>160</v>
      </c>
      <c r="G30" s="759" t="s">
        <v>1956</v>
      </c>
      <c r="H30" s="434" t="s">
        <v>59</v>
      </c>
      <c r="I30" s="762" t="s">
        <v>80</v>
      </c>
      <c r="J30" s="762"/>
      <c r="K30" s="803"/>
      <c r="L30" s="762"/>
      <c r="M30" s="791"/>
      <c r="N30" s="238"/>
      <c r="O30" s="369" t="s">
        <v>38</v>
      </c>
      <c r="P30" s="576"/>
      <c r="Q30" s="574"/>
      <c r="R30" s="369" t="s">
        <v>26</v>
      </c>
      <c r="S30" s="571"/>
      <c r="T30" s="586" t="s">
        <v>161</v>
      </c>
      <c r="V30" s="369"/>
    </row>
    <row r="31" spans="1:22" ht="12.75" customHeight="1" x14ac:dyDescent="0.3">
      <c r="A31" s="667">
        <f t="shared" si="0"/>
        <v>26</v>
      </c>
      <c r="B31" s="448" t="s">
        <v>33</v>
      </c>
      <c r="C31" s="400" t="s">
        <v>162</v>
      </c>
      <c r="D31" s="369" t="s">
        <v>163</v>
      </c>
      <c r="E31" s="122" t="str">
        <f t="shared" si="1"/>
        <v>TBD</v>
      </c>
      <c r="F31" s="369" t="s">
        <v>164</v>
      </c>
      <c r="G31" s="759" t="s">
        <v>1956</v>
      </c>
      <c r="H31" s="415" t="s">
        <v>97</v>
      </c>
      <c r="I31" s="762" t="s">
        <v>80</v>
      </c>
      <c r="J31" s="762"/>
      <c r="K31" s="801" t="s">
        <v>45</v>
      </c>
      <c r="L31" s="762"/>
      <c r="M31" s="791"/>
      <c r="N31" s="238"/>
      <c r="O31" s="369" t="s">
        <v>38</v>
      </c>
      <c r="P31" s="585" t="s">
        <v>98</v>
      </c>
      <c r="Q31" s="574"/>
      <c r="R31" s="369" t="s">
        <v>26</v>
      </c>
      <c r="S31" s="571"/>
      <c r="T31" s="586" t="s">
        <v>165</v>
      </c>
      <c r="V31" s="369"/>
    </row>
    <row r="32" spans="1:22" ht="12.75" customHeight="1" x14ac:dyDescent="0.3">
      <c r="A32" s="667">
        <f t="shared" si="0"/>
        <v>27</v>
      </c>
      <c r="B32" s="448" t="s">
        <v>33</v>
      </c>
      <c r="C32" s="400" t="s">
        <v>166</v>
      </c>
      <c r="D32" s="369" t="s">
        <v>167</v>
      </c>
      <c r="E32" s="122" t="str">
        <f t="shared" si="1"/>
        <v>TBD</v>
      </c>
      <c r="F32" s="369" t="s">
        <v>168</v>
      </c>
      <c r="G32" s="759" t="s">
        <v>1956</v>
      </c>
      <c r="H32" s="434" t="s">
        <v>59</v>
      </c>
      <c r="I32" s="762" t="s">
        <v>80</v>
      </c>
      <c r="J32" s="762"/>
      <c r="K32" s="801"/>
      <c r="L32" s="762"/>
      <c r="M32" s="791"/>
      <c r="N32" s="238"/>
      <c r="O32" s="369" t="s">
        <v>38</v>
      </c>
      <c r="P32" s="576"/>
      <c r="Q32" s="574"/>
      <c r="R32" s="369" t="s">
        <v>26</v>
      </c>
      <c r="S32" s="571"/>
      <c r="T32" s="586" t="s">
        <v>169</v>
      </c>
      <c r="V32" s="369"/>
    </row>
    <row r="33" spans="1:22" ht="12.75" customHeight="1" x14ac:dyDescent="0.3">
      <c r="A33" s="667">
        <f t="shared" si="0"/>
        <v>28</v>
      </c>
      <c r="B33" s="448" t="s">
        <v>33</v>
      </c>
      <c r="C33" s="400" t="s">
        <v>170</v>
      </c>
      <c r="D33" s="369" t="s">
        <v>171</v>
      </c>
      <c r="E33" s="122" t="str">
        <f t="shared" si="1"/>
        <v>TBD</v>
      </c>
      <c r="F33" s="369" t="s">
        <v>172</v>
      </c>
      <c r="G33" s="759" t="s">
        <v>1956</v>
      </c>
      <c r="H33" s="434" t="s">
        <v>59</v>
      </c>
      <c r="I33" s="762" t="s">
        <v>80</v>
      </c>
      <c r="J33" s="762"/>
      <c r="K33" s="803"/>
      <c r="L33" s="762"/>
      <c r="M33" s="791"/>
      <c r="N33" s="238"/>
      <c r="O33" s="369" t="s">
        <v>38</v>
      </c>
      <c r="P33" s="576"/>
      <c r="Q33" s="574"/>
      <c r="R33" s="369" t="s">
        <v>26</v>
      </c>
      <c r="S33" s="571"/>
      <c r="T33" s="586" t="s">
        <v>173</v>
      </c>
      <c r="V33" s="369"/>
    </row>
    <row r="34" spans="1:22" ht="12.75" customHeight="1" x14ac:dyDescent="0.3">
      <c r="A34" s="667">
        <f t="shared" si="0"/>
        <v>29</v>
      </c>
      <c r="B34" s="448" t="s">
        <v>33</v>
      </c>
      <c r="C34" s="400" t="s">
        <v>174</v>
      </c>
      <c r="D34" s="369" t="s">
        <v>175</v>
      </c>
      <c r="E34" s="122" t="str">
        <f t="shared" si="1"/>
        <v>TBD</v>
      </c>
      <c r="F34" s="369" t="s">
        <v>176</v>
      </c>
      <c r="G34" s="759" t="s">
        <v>1956</v>
      </c>
      <c r="H34" s="434" t="s">
        <v>59</v>
      </c>
      <c r="I34" s="762" t="s">
        <v>80</v>
      </c>
      <c r="J34" s="762"/>
      <c r="K34" s="803"/>
      <c r="L34" s="762"/>
      <c r="M34" s="791"/>
      <c r="N34" s="238"/>
      <c r="O34" s="369" t="s">
        <v>38</v>
      </c>
      <c r="P34" s="576"/>
      <c r="Q34" s="574"/>
      <c r="R34" s="369" t="s">
        <v>26</v>
      </c>
      <c r="S34" s="571"/>
      <c r="T34" s="586" t="s">
        <v>177</v>
      </c>
      <c r="V34" s="369"/>
    </row>
    <row r="35" spans="1:22" ht="12.75" customHeight="1" x14ac:dyDescent="0.3">
      <c r="A35" s="667">
        <f t="shared" si="0"/>
        <v>30</v>
      </c>
      <c r="B35" s="448" t="s">
        <v>33</v>
      </c>
      <c r="C35" s="400" t="s">
        <v>178</v>
      </c>
      <c r="D35" s="369" t="s">
        <v>179</v>
      </c>
      <c r="E35" s="122" t="str">
        <f t="shared" si="1"/>
        <v>TBD</v>
      </c>
      <c r="F35" s="369" t="s">
        <v>180</v>
      </c>
      <c r="G35" s="759" t="s">
        <v>1956</v>
      </c>
      <c r="H35" s="415" t="s">
        <v>97</v>
      </c>
      <c r="I35" s="762" t="s">
        <v>80</v>
      </c>
      <c r="J35" s="762"/>
      <c r="K35" s="801" t="s">
        <v>45</v>
      </c>
      <c r="L35" s="762"/>
      <c r="M35" s="791"/>
      <c r="N35" s="238"/>
      <c r="O35" s="369" t="s">
        <v>38</v>
      </c>
      <c r="P35" s="585" t="s">
        <v>98</v>
      </c>
      <c r="Q35" s="574"/>
      <c r="R35" s="369" t="s">
        <v>26</v>
      </c>
      <c r="S35" s="571"/>
      <c r="T35" s="586" t="s">
        <v>181</v>
      </c>
      <c r="V35" s="369"/>
    </row>
    <row r="36" spans="1:22" ht="12.75" customHeight="1" x14ac:dyDescent="0.3">
      <c r="A36" s="667">
        <f t="shared" si="0"/>
        <v>31</v>
      </c>
      <c r="B36" s="448" t="s">
        <v>33</v>
      </c>
      <c r="C36" s="400" t="s">
        <v>182</v>
      </c>
      <c r="D36" s="369" t="s">
        <v>183</v>
      </c>
      <c r="E36" s="122" t="str">
        <f t="shared" si="1"/>
        <v>TBD</v>
      </c>
      <c r="F36" s="369" t="s">
        <v>184</v>
      </c>
      <c r="G36" s="759" t="s">
        <v>1956</v>
      </c>
      <c r="H36" s="415" t="s">
        <v>97</v>
      </c>
      <c r="I36" s="762" t="s">
        <v>80</v>
      </c>
      <c r="J36" s="762"/>
      <c r="K36" s="801" t="s">
        <v>45</v>
      </c>
      <c r="L36" s="762"/>
      <c r="M36" s="791"/>
      <c r="N36" s="238"/>
      <c r="O36" s="369" t="s">
        <v>38</v>
      </c>
      <c r="P36" s="585" t="s">
        <v>98</v>
      </c>
      <c r="Q36" s="574"/>
      <c r="R36" s="369" t="s">
        <v>26</v>
      </c>
      <c r="S36" s="571"/>
      <c r="T36" s="586" t="s">
        <v>185</v>
      </c>
      <c r="V36" s="369"/>
    </row>
    <row r="37" spans="1:22" ht="12.75" customHeight="1" x14ac:dyDescent="0.3">
      <c r="A37" s="667">
        <f t="shared" si="0"/>
        <v>32</v>
      </c>
      <c r="B37" s="448" t="s">
        <v>33</v>
      </c>
      <c r="C37" s="400" t="s">
        <v>186</v>
      </c>
      <c r="D37" s="369" t="s">
        <v>187</v>
      </c>
      <c r="E37" s="122" t="str">
        <f t="shared" si="1"/>
        <v>TBD</v>
      </c>
      <c r="F37" s="369" t="s">
        <v>188</v>
      </c>
      <c r="G37" s="759" t="s">
        <v>1956</v>
      </c>
      <c r="H37" s="434" t="s">
        <v>59</v>
      </c>
      <c r="I37" s="762" t="s">
        <v>80</v>
      </c>
      <c r="J37" s="762"/>
      <c r="K37" s="803"/>
      <c r="L37" s="762"/>
      <c r="M37" s="791"/>
      <c r="N37" s="238"/>
      <c r="O37" s="369" t="s">
        <v>38</v>
      </c>
      <c r="P37" s="576"/>
      <c r="Q37" s="574"/>
      <c r="R37" s="369" t="s">
        <v>26</v>
      </c>
      <c r="S37" s="571"/>
      <c r="T37" s="586" t="s">
        <v>189</v>
      </c>
      <c r="V37" s="369"/>
    </row>
    <row r="38" spans="1:22" ht="12.75" customHeight="1" x14ac:dyDescent="0.3">
      <c r="A38" s="667">
        <f t="shared" si="0"/>
        <v>33</v>
      </c>
      <c r="B38" s="448" t="s">
        <v>33</v>
      </c>
      <c r="C38" s="400" t="s">
        <v>190</v>
      </c>
      <c r="D38" s="369" t="s">
        <v>191</v>
      </c>
      <c r="E38" s="122" t="str">
        <f t="shared" si="1"/>
        <v>TBD</v>
      </c>
      <c r="F38" s="369" t="s">
        <v>192</v>
      </c>
      <c r="G38" s="759" t="s">
        <v>1956</v>
      </c>
      <c r="H38" s="415" t="s">
        <v>29</v>
      </c>
      <c r="I38" s="763" t="s">
        <v>80</v>
      </c>
      <c r="J38" s="763"/>
      <c r="K38" s="763" t="s">
        <v>45</v>
      </c>
      <c r="L38" s="763"/>
      <c r="M38" s="792"/>
      <c r="N38" s="238"/>
      <c r="O38" s="369" t="s">
        <v>38</v>
      </c>
      <c r="P38" s="576"/>
      <c r="Q38" s="574"/>
      <c r="R38" s="369" t="s">
        <v>26</v>
      </c>
      <c r="S38" s="571"/>
      <c r="T38" s="586" t="s">
        <v>193</v>
      </c>
      <c r="V38" s="369"/>
    </row>
    <row r="39" spans="1:22" ht="12" customHeight="1" x14ac:dyDescent="0.3">
      <c r="A39" s="667">
        <f t="shared" si="0"/>
        <v>34</v>
      </c>
      <c r="B39" s="448" t="s">
        <v>33</v>
      </c>
      <c r="C39" s="400" t="s">
        <v>194</v>
      </c>
      <c r="D39" s="369" t="s">
        <v>195</v>
      </c>
      <c r="E39" s="122" t="str">
        <f t="shared" si="1"/>
        <v>TBD</v>
      </c>
      <c r="F39" s="369" t="s">
        <v>196</v>
      </c>
      <c r="G39" s="759" t="s">
        <v>45</v>
      </c>
      <c r="H39" s="415" t="s">
        <v>46</v>
      </c>
      <c r="I39" s="400" t="s">
        <v>64</v>
      </c>
      <c r="J39" s="400" t="s">
        <v>47</v>
      </c>
      <c r="K39" s="763"/>
      <c r="L39" s="400"/>
      <c r="M39" s="369" t="s">
        <v>38</v>
      </c>
      <c r="N39" s="238"/>
      <c r="O39" s="369" t="s">
        <v>38</v>
      </c>
      <c r="P39" s="389"/>
      <c r="Q39" s="369"/>
      <c r="R39" s="369" t="s">
        <v>26</v>
      </c>
      <c r="S39" s="400"/>
      <c r="T39" s="661" t="s">
        <v>197</v>
      </c>
      <c r="V39" s="369"/>
    </row>
    <row r="40" spans="1:22" ht="12.75" customHeight="1" x14ac:dyDescent="0.3">
      <c r="A40" s="667">
        <f t="shared" si="0"/>
        <v>35</v>
      </c>
      <c r="B40" s="448" t="s">
        <v>33</v>
      </c>
      <c r="C40" s="400" t="s">
        <v>198</v>
      </c>
      <c r="D40" s="369" t="s">
        <v>199</v>
      </c>
      <c r="E40" s="122" t="str">
        <f t="shared" si="1"/>
        <v>TBD</v>
      </c>
      <c r="F40" s="331" t="s">
        <v>200</v>
      </c>
      <c r="G40" s="759" t="s">
        <v>45</v>
      </c>
      <c r="H40" s="415" t="s">
        <v>46</v>
      </c>
      <c r="I40" s="415" t="s">
        <v>64</v>
      </c>
      <c r="J40" s="400" t="s">
        <v>47</v>
      </c>
      <c r="K40" s="763"/>
      <c r="L40" s="400"/>
      <c r="M40" s="369" t="s">
        <v>38</v>
      </c>
      <c r="N40" s="238"/>
      <c r="O40" s="369" t="s">
        <v>38</v>
      </c>
      <c r="P40" s="389"/>
      <c r="Q40" s="369"/>
      <c r="R40" s="369" t="s">
        <v>26</v>
      </c>
      <c r="S40" s="400"/>
      <c r="T40" s="661" t="s">
        <v>201</v>
      </c>
      <c r="V40" s="369"/>
    </row>
    <row r="41" spans="1:22" ht="12.75" customHeight="1" x14ac:dyDescent="0.3">
      <c r="A41" s="686">
        <f t="shared" si="0"/>
        <v>36</v>
      </c>
      <c r="B41" s="476" t="s">
        <v>33</v>
      </c>
      <c r="C41" s="477" t="s">
        <v>202</v>
      </c>
      <c r="D41" s="476" t="s">
        <v>203</v>
      </c>
      <c r="E41" s="476" t="s">
        <v>204</v>
      </c>
      <c r="F41" s="476" t="s">
        <v>205</v>
      </c>
      <c r="G41" s="766" t="s">
        <v>63</v>
      </c>
      <c r="H41" s="706" t="s">
        <v>46</v>
      </c>
      <c r="I41" s="477" t="s">
        <v>64</v>
      </c>
      <c r="J41" s="477" t="s">
        <v>47</v>
      </c>
      <c r="K41" s="477" t="s">
        <v>45</v>
      </c>
      <c r="L41" s="477" t="s">
        <v>206</v>
      </c>
      <c r="M41" s="476" t="s">
        <v>38</v>
      </c>
      <c r="N41" s="810"/>
      <c r="O41" s="476" t="s">
        <v>38</v>
      </c>
      <c r="P41" s="575"/>
      <c r="Q41" s="698" t="s">
        <v>207</v>
      </c>
      <c r="R41" s="476" t="s">
        <v>26</v>
      </c>
      <c r="S41" s="578" t="s">
        <v>208</v>
      </c>
      <c r="T41" s="596" t="s">
        <v>209</v>
      </c>
      <c r="V41" s="369"/>
    </row>
    <row r="42" spans="1:22" ht="12.75" customHeight="1" x14ac:dyDescent="0.3">
      <c r="A42" s="686"/>
      <c r="B42" s="476" t="s">
        <v>33</v>
      </c>
      <c r="C42" s="477"/>
      <c r="D42" s="476"/>
      <c r="E42" s="476"/>
      <c r="F42" s="476" t="s">
        <v>210</v>
      </c>
      <c r="G42" s="766" t="s">
        <v>63</v>
      </c>
      <c r="H42" s="434" t="s">
        <v>59</v>
      </c>
      <c r="I42" s="477" t="s">
        <v>64</v>
      </c>
      <c r="J42" s="477" t="s">
        <v>47</v>
      </c>
      <c r="K42" s="477"/>
      <c r="L42" s="477"/>
      <c r="M42" s="476" t="s">
        <v>38</v>
      </c>
      <c r="N42" s="810"/>
      <c r="O42" s="476" t="s">
        <v>38</v>
      </c>
      <c r="P42" s="480"/>
      <c r="Q42" s="572"/>
      <c r="R42" s="476" t="s">
        <v>26</v>
      </c>
      <c r="S42" s="578"/>
      <c r="T42" s="605" t="s">
        <v>211</v>
      </c>
      <c r="V42" s="369"/>
    </row>
    <row r="43" spans="1:22" ht="12.75" customHeight="1" x14ac:dyDescent="0.3">
      <c r="A43" s="686"/>
      <c r="B43" s="476" t="s">
        <v>33</v>
      </c>
      <c r="C43" s="477"/>
      <c r="D43" s="476"/>
      <c r="E43" s="476"/>
      <c r="F43" s="476" t="s">
        <v>212</v>
      </c>
      <c r="G43" s="766" t="s">
        <v>63</v>
      </c>
      <c r="H43" s="706" t="s">
        <v>46</v>
      </c>
      <c r="I43" s="477" t="s">
        <v>64</v>
      </c>
      <c r="J43" s="477" t="s">
        <v>47</v>
      </c>
      <c r="K43" s="477" t="s">
        <v>45</v>
      </c>
      <c r="L43" s="477" t="s">
        <v>206</v>
      </c>
      <c r="M43" s="476" t="s">
        <v>38</v>
      </c>
      <c r="N43" s="810"/>
      <c r="O43" s="476" t="s">
        <v>38</v>
      </c>
      <c r="P43" s="579"/>
      <c r="Q43" s="572"/>
      <c r="R43" s="476" t="s">
        <v>26</v>
      </c>
      <c r="S43" s="578"/>
      <c r="T43" s="596" t="s">
        <v>213</v>
      </c>
      <c r="V43" s="369"/>
    </row>
    <row r="44" spans="1:22" ht="12.75" customHeight="1" x14ac:dyDescent="0.3">
      <c r="A44" s="686"/>
      <c r="B44" s="476" t="s">
        <v>214</v>
      </c>
      <c r="C44" s="477"/>
      <c r="D44" s="476"/>
      <c r="E44" s="476"/>
      <c r="F44" s="476" t="s">
        <v>215</v>
      </c>
      <c r="G44" s="766" t="s">
        <v>63</v>
      </c>
      <c r="H44" s="706" t="s">
        <v>46</v>
      </c>
      <c r="I44" s="487" t="s">
        <v>64</v>
      </c>
      <c r="J44" s="487" t="s">
        <v>47</v>
      </c>
      <c r="K44" s="477" t="s">
        <v>45</v>
      </c>
      <c r="L44" s="477" t="s">
        <v>206</v>
      </c>
      <c r="M44" s="489" t="s">
        <v>38</v>
      </c>
      <c r="N44" s="810"/>
      <c r="O44" s="476" t="s">
        <v>38</v>
      </c>
      <c r="P44" s="575"/>
      <c r="Q44" s="572"/>
      <c r="R44" s="476" t="s">
        <v>26</v>
      </c>
      <c r="S44" s="578"/>
      <c r="T44" s="596" t="s">
        <v>216</v>
      </c>
      <c r="V44" s="369"/>
    </row>
    <row r="45" spans="1:22" ht="12.75" customHeight="1" x14ac:dyDescent="0.3">
      <c r="A45" s="686"/>
      <c r="B45" s="476" t="s">
        <v>214</v>
      </c>
      <c r="C45" s="477"/>
      <c r="D45" s="476"/>
      <c r="E45" s="476"/>
      <c r="F45" s="476" t="s">
        <v>217</v>
      </c>
      <c r="G45" s="766" t="s">
        <v>63</v>
      </c>
      <c r="H45" s="706" t="s">
        <v>46</v>
      </c>
      <c r="I45" s="487" t="s">
        <v>64</v>
      </c>
      <c r="J45" s="487" t="s">
        <v>47</v>
      </c>
      <c r="K45" s="477" t="s">
        <v>45</v>
      </c>
      <c r="L45" s="477" t="s">
        <v>206</v>
      </c>
      <c r="M45" s="489" t="s">
        <v>38</v>
      </c>
      <c r="N45" s="810"/>
      <c r="O45" s="476" t="s">
        <v>38</v>
      </c>
      <c r="P45" s="575"/>
      <c r="Q45" s="572"/>
      <c r="R45" s="476" t="s">
        <v>26</v>
      </c>
      <c r="S45" s="578"/>
      <c r="T45" s="596" t="s">
        <v>218</v>
      </c>
      <c r="V45" s="369"/>
    </row>
    <row r="46" spans="1:22" ht="12.75" customHeight="1" x14ac:dyDescent="0.3">
      <c r="A46" s="686"/>
      <c r="B46" s="476" t="s">
        <v>214</v>
      </c>
      <c r="C46" s="477"/>
      <c r="D46" s="476"/>
      <c r="E46" s="476"/>
      <c r="F46" s="476" t="s">
        <v>219</v>
      </c>
      <c r="G46" s="766" t="s">
        <v>63</v>
      </c>
      <c r="H46" s="706" t="s">
        <v>46</v>
      </c>
      <c r="I46" s="487" t="s">
        <v>64</v>
      </c>
      <c r="J46" s="487" t="s">
        <v>47</v>
      </c>
      <c r="K46" s="477" t="s">
        <v>45</v>
      </c>
      <c r="L46" s="477" t="s">
        <v>206</v>
      </c>
      <c r="M46" s="489" t="s">
        <v>38</v>
      </c>
      <c r="N46" s="810"/>
      <c r="O46" s="476" t="s">
        <v>38</v>
      </c>
      <c r="P46" s="575"/>
      <c r="Q46" s="572"/>
      <c r="R46" s="476" t="s">
        <v>26</v>
      </c>
      <c r="S46" s="578"/>
      <c r="T46" s="596" t="s">
        <v>220</v>
      </c>
      <c r="V46" s="369"/>
    </row>
    <row r="47" spans="1:22" ht="12.75" customHeight="1" x14ac:dyDescent="0.35">
      <c r="A47" s="687">
        <f>A41+1</f>
        <v>37</v>
      </c>
      <c r="B47" s="484" t="s">
        <v>33</v>
      </c>
      <c r="C47" s="485" t="s">
        <v>221</v>
      </c>
      <c r="D47" s="484" t="s">
        <v>222</v>
      </c>
      <c r="E47" s="612" t="s">
        <v>223</v>
      </c>
      <c r="F47" s="484" t="s">
        <v>224</v>
      </c>
      <c r="G47" s="767" t="s">
        <v>63</v>
      </c>
      <c r="H47" s="707" t="s">
        <v>46</v>
      </c>
      <c r="I47" s="768" t="s">
        <v>64</v>
      </c>
      <c r="J47" s="768" t="s">
        <v>86</v>
      </c>
      <c r="K47" s="768" t="s">
        <v>45</v>
      </c>
      <c r="L47" s="768" t="s">
        <v>54</v>
      </c>
      <c r="M47" s="793" t="s">
        <v>122</v>
      </c>
      <c r="N47" s="745"/>
      <c r="O47" s="484" t="s">
        <v>38</v>
      </c>
      <c r="P47" s="580"/>
      <c r="Q47" s="581"/>
      <c r="R47" s="484" t="s">
        <v>26</v>
      </c>
      <c r="S47" s="582"/>
      <c r="T47" s="597" t="s">
        <v>225</v>
      </c>
      <c r="V47" s="369"/>
    </row>
    <row r="48" spans="1:22" ht="12.75" customHeight="1" x14ac:dyDescent="0.35">
      <c r="A48" s="687"/>
      <c r="B48" s="484" t="s">
        <v>33</v>
      </c>
      <c r="C48" s="485"/>
      <c r="D48" s="484"/>
      <c r="E48" s="484"/>
      <c r="F48" s="484" t="s">
        <v>226</v>
      </c>
      <c r="G48" s="767" t="s">
        <v>63</v>
      </c>
      <c r="H48" s="707" t="s">
        <v>46</v>
      </c>
      <c r="I48" s="768" t="s">
        <v>64</v>
      </c>
      <c r="J48" s="768" t="s">
        <v>86</v>
      </c>
      <c r="K48" s="768" t="s">
        <v>45</v>
      </c>
      <c r="L48" s="768" t="s">
        <v>54</v>
      </c>
      <c r="M48" s="793" t="s">
        <v>38</v>
      </c>
      <c r="N48" s="745"/>
      <c r="O48" s="484" t="s">
        <v>38</v>
      </c>
      <c r="P48" s="583"/>
      <c r="Q48" s="581"/>
      <c r="R48" s="484" t="s">
        <v>26</v>
      </c>
      <c r="S48" s="582"/>
      <c r="T48" s="597" t="s">
        <v>227</v>
      </c>
      <c r="V48" s="369"/>
    </row>
    <row r="49" spans="1:22" ht="12.75" customHeight="1" x14ac:dyDescent="0.35">
      <c r="A49" s="687"/>
      <c r="B49" s="484" t="s">
        <v>33</v>
      </c>
      <c r="C49" s="485"/>
      <c r="D49" s="484"/>
      <c r="E49" s="484"/>
      <c r="F49" s="484" t="s">
        <v>228</v>
      </c>
      <c r="G49" s="767" t="s">
        <v>63</v>
      </c>
      <c r="H49" s="707" t="s">
        <v>46</v>
      </c>
      <c r="I49" s="768" t="s">
        <v>64</v>
      </c>
      <c r="J49" s="768" t="s">
        <v>86</v>
      </c>
      <c r="K49" s="768" t="s">
        <v>45</v>
      </c>
      <c r="L49" s="768" t="s">
        <v>54</v>
      </c>
      <c r="M49" s="793" t="s">
        <v>38</v>
      </c>
      <c r="N49" s="745"/>
      <c r="O49" s="484" t="s">
        <v>38</v>
      </c>
      <c r="P49" s="583"/>
      <c r="Q49" s="581"/>
      <c r="R49" s="484" t="s">
        <v>26</v>
      </c>
      <c r="S49" s="582"/>
      <c r="T49" s="597" t="s">
        <v>229</v>
      </c>
      <c r="V49" s="369"/>
    </row>
    <row r="50" spans="1:22" ht="12.75" customHeight="1" x14ac:dyDescent="0.35">
      <c r="A50" s="687"/>
      <c r="B50" s="484" t="s">
        <v>33</v>
      </c>
      <c r="C50" s="485"/>
      <c r="D50" s="484"/>
      <c r="E50" s="484"/>
      <c r="F50" s="484" t="s">
        <v>230</v>
      </c>
      <c r="G50" s="767" t="s">
        <v>63</v>
      </c>
      <c r="H50" s="485" t="s">
        <v>46</v>
      </c>
      <c r="I50" s="768" t="s">
        <v>64</v>
      </c>
      <c r="J50" s="768" t="s">
        <v>86</v>
      </c>
      <c r="K50" s="768" t="s">
        <v>45</v>
      </c>
      <c r="L50" s="768" t="s">
        <v>54</v>
      </c>
      <c r="M50" s="793" t="s">
        <v>38</v>
      </c>
      <c r="N50" s="745"/>
      <c r="O50" s="484" t="s">
        <v>38</v>
      </c>
      <c r="P50" s="580"/>
      <c r="Q50" s="581"/>
      <c r="R50" s="484" t="s">
        <v>26</v>
      </c>
      <c r="S50" s="582"/>
      <c r="T50" s="597" t="s">
        <v>231</v>
      </c>
      <c r="V50" s="369"/>
    </row>
    <row r="51" spans="1:22" ht="12.75" customHeight="1" x14ac:dyDescent="0.3">
      <c r="A51" s="686">
        <f>A47+1</f>
        <v>38</v>
      </c>
      <c r="B51" s="476" t="s">
        <v>232</v>
      </c>
      <c r="C51" s="477" t="s">
        <v>233</v>
      </c>
      <c r="D51" s="476" t="s">
        <v>234</v>
      </c>
      <c r="E51" s="608" t="s">
        <v>235</v>
      </c>
      <c r="F51" s="476" t="s">
        <v>236</v>
      </c>
      <c r="G51" s="765" t="s">
        <v>45</v>
      </c>
      <c r="H51" s="706" t="s">
        <v>75</v>
      </c>
      <c r="I51" s="487" t="s">
        <v>64</v>
      </c>
      <c r="J51" s="487"/>
      <c r="K51" s="477"/>
      <c r="L51" s="487"/>
      <c r="M51" s="489"/>
      <c r="N51" s="810"/>
      <c r="O51" s="476" t="s">
        <v>38</v>
      </c>
      <c r="P51" s="575"/>
      <c r="Q51" s="697" t="s">
        <v>207</v>
      </c>
      <c r="R51" s="476" t="s">
        <v>26</v>
      </c>
      <c r="S51" s="578" t="s">
        <v>237</v>
      </c>
      <c r="T51" s="602" t="s">
        <v>238</v>
      </c>
      <c r="V51" s="369"/>
    </row>
    <row r="52" spans="1:22" ht="12.75" customHeight="1" x14ac:dyDescent="0.3">
      <c r="A52" s="686"/>
      <c r="B52" s="476" t="s">
        <v>33</v>
      </c>
      <c r="C52" s="477"/>
      <c r="D52" s="476"/>
      <c r="E52" s="476"/>
      <c r="F52" s="476" t="s">
        <v>224</v>
      </c>
      <c r="G52" s="766" t="s">
        <v>1957</v>
      </c>
      <c r="H52" s="706" t="s">
        <v>239</v>
      </c>
      <c r="I52" s="487" t="s">
        <v>64</v>
      </c>
      <c r="J52" s="487"/>
      <c r="K52" s="477"/>
      <c r="L52" s="487"/>
      <c r="M52" s="489"/>
      <c r="N52" s="810"/>
      <c r="O52" s="476" t="s">
        <v>38</v>
      </c>
      <c r="P52" s="482"/>
      <c r="Q52" s="478"/>
      <c r="R52" s="476" t="s">
        <v>26</v>
      </c>
      <c r="S52" s="483"/>
      <c r="T52" s="662" t="s">
        <v>240</v>
      </c>
      <c r="V52" s="369"/>
    </row>
    <row r="53" spans="1:22" ht="12.75" customHeight="1" x14ac:dyDescent="0.3">
      <c r="A53" s="686"/>
      <c r="B53" s="476" t="s">
        <v>232</v>
      </c>
      <c r="C53" s="477"/>
      <c r="D53" s="476"/>
      <c r="E53" s="476"/>
      <c r="F53" s="476" t="s">
        <v>241</v>
      </c>
      <c r="G53" s="765" t="s">
        <v>242</v>
      </c>
      <c r="H53" s="483" t="s">
        <v>29</v>
      </c>
      <c r="I53" s="487" t="s">
        <v>64</v>
      </c>
      <c r="J53" s="487"/>
      <c r="K53" s="477"/>
      <c r="L53" s="487"/>
      <c r="M53" s="489"/>
      <c r="N53" s="810"/>
      <c r="O53" s="476" t="s">
        <v>38</v>
      </c>
      <c r="P53" s="482"/>
      <c r="Q53" s="478"/>
      <c r="R53" s="476" t="s">
        <v>26</v>
      </c>
      <c r="S53" s="483"/>
      <c r="T53" s="662" t="s">
        <v>243</v>
      </c>
      <c r="V53" s="369"/>
    </row>
    <row r="54" spans="1:22" ht="12.75" customHeight="1" x14ac:dyDescent="0.3">
      <c r="A54" s="686"/>
      <c r="B54" s="476" t="s">
        <v>232</v>
      </c>
      <c r="C54" s="477"/>
      <c r="D54" s="476"/>
      <c r="E54" s="476"/>
      <c r="F54" s="476" t="s">
        <v>244</v>
      </c>
      <c r="G54" s="769" t="s">
        <v>63</v>
      </c>
      <c r="H54" s="709" t="s">
        <v>59</v>
      </c>
      <c r="I54" s="477" t="s">
        <v>64</v>
      </c>
      <c r="J54" s="477"/>
      <c r="K54" s="477"/>
      <c r="L54" s="477"/>
      <c r="M54" s="476"/>
      <c r="N54" s="810"/>
      <c r="O54" s="476" t="s">
        <v>38</v>
      </c>
      <c r="P54" s="482"/>
      <c r="Q54" s="478"/>
      <c r="R54" s="476" t="s">
        <v>26</v>
      </c>
      <c r="S54" s="483"/>
      <c r="T54" s="662" t="s">
        <v>245</v>
      </c>
      <c r="V54" s="369"/>
    </row>
    <row r="55" spans="1:22" ht="12.75" customHeight="1" x14ac:dyDescent="0.3">
      <c r="A55" s="686"/>
      <c r="B55" s="476" t="s">
        <v>232</v>
      </c>
      <c r="C55" s="477"/>
      <c r="D55" s="476"/>
      <c r="E55" s="476"/>
      <c r="F55" s="476" t="s">
        <v>246</v>
      </c>
      <c r="G55" s="766" t="s">
        <v>1957</v>
      </c>
      <c r="H55" s="706" t="s">
        <v>239</v>
      </c>
      <c r="I55" s="487"/>
      <c r="J55" s="487"/>
      <c r="K55" s="477"/>
      <c r="L55" s="487"/>
      <c r="M55" s="489"/>
      <c r="N55" s="810"/>
      <c r="O55" s="476" t="s">
        <v>38</v>
      </c>
      <c r="P55" s="482"/>
      <c r="Q55" s="478"/>
      <c r="R55" s="476" t="s">
        <v>26</v>
      </c>
      <c r="S55" s="483"/>
      <c r="T55" s="599"/>
      <c r="V55" s="369"/>
    </row>
    <row r="56" spans="1:22" ht="12.75" customHeight="1" x14ac:dyDescent="0.35">
      <c r="A56" s="687">
        <f>A51+1</f>
        <v>39</v>
      </c>
      <c r="B56" s="484" t="s">
        <v>247</v>
      </c>
      <c r="C56" s="485" t="s">
        <v>248</v>
      </c>
      <c r="D56" s="484" t="s">
        <v>249</v>
      </c>
      <c r="E56" s="612" t="s">
        <v>250</v>
      </c>
      <c r="F56" s="484" t="s">
        <v>251</v>
      </c>
      <c r="G56" s="770" t="s">
        <v>63</v>
      </c>
      <c r="H56" s="707" t="s">
        <v>46</v>
      </c>
      <c r="I56" s="485" t="s">
        <v>64</v>
      </c>
      <c r="J56" s="485" t="s">
        <v>47</v>
      </c>
      <c r="K56" s="485" t="s">
        <v>45</v>
      </c>
      <c r="L56" s="485"/>
      <c r="M56" s="484" t="s">
        <v>38</v>
      </c>
      <c r="N56" s="745"/>
      <c r="O56" s="484" t="s">
        <v>38</v>
      </c>
      <c r="P56" s="486"/>
      <c r="Q56" s="484"/>
      <c r="R56" s="484" t="s">
        <v>26</v>
      </c>
      <c r="S56" s="485"/>
      <c r="T56" s="663" t="s">
        <v>197</v>
      </c>
      <c r="V56" s="369"/>
    </row>
    <row r="57" spans="1:22" ht="12.75" customHeight="1" x14ac:dyDescent="0.35">
      <c r="A57" s="687"/>
      <c r="B57" s="484" t="s">
        <v>232</v>
      </c>
      <c r="C57" s="485"/>
      <c r="D57" s="484"/>
      <c r="E57" s="484"/>
      <c r="F57" s="484" t="s">
        <v>252</v>
      </c>
      <c r="G57" s="770" t="s">
        <v>63</v>
      </c>
      <c r="H57" s="707" t="s">
        <v>46</v>
      </c>
      <c r="I57" s="485" t="s">
        <v>64</v>
      </c>
      <c r="J57" s="485" t="s">
        <v>47</v>
      </c>
      <c r="K57" s="485" t="s">
        <v>45</v>
      </c>
      <c r="L57" s="485"/>
      <c r="M57" s="484" t="s">
        <v>38</v>
      </c>
      <c r="N57" s="745"/>
      <c r="O57" s="484" t="s">
        <v>38</v>
      </c>
      <c r="P57" s="486"/>
      <c r="Q57" s="484"/>
      <c r="R57" s="484" t="s">
        <v>26</v>
      </c>
      <c r="S57" s="485"/>
      <c r="T57" s="663" t="s">
        <v>197</v>
      </c>
      <c r="V57" s="369"/>
    </row>
    <row r="58" spans="1:22" ht="12.75" customHeight="1" x14ac:dyDescent="0.3">
      <c r="A58" s="687"/>
      <c r="B58" s="484" t="s">
        <v>33</v>
      </c>
      <c r="C58" s="485"/>
      <c r="D58" s="484"/>
      <c r="E58" s="484"/>
      <c r="F58" s="484" t="s">
        <v>224</v>
      </c>
      <c r="G58" s="770" t="s">
        <v>1957</v>
      </c>
      <c r="H58" s="707" t="s">
        <v>239</v>
      </c>
      <c r="I58" s="768" t="s">
        <v>64</v>
      </c>
      <c r="J58" s="768"/>
      <c r="K58" s="485"/>
      <c r="L58" s="768"/>
      <c r="M58" s="793"/>
      <c r="N58" s="745"/>
      <c r="O58" s="484" t="s">
        <v>38</v>
      </c>
      <c r="P58" s="486"/>
      <c r="Q58" s="490"/>
      <c r="R58" s="484" t="s">
        <v>26</v>
      </c>
      <c r="S58" s="684"/>
      <c r="T58" s="663" t="s">
        <v>240</v>
      </c>
      <c r="V58" s="369"/>
    </row>
    <row r="59" spans="1:22" ht="13.5" customHeight="1" x14ac:dyDescent="0.35">
      <c r="A59" s="687"/>
      <c r="B59" s="484" t="s">
        <v>232</v>
      </c>
      <c r="C59" s="485"/>
      <c r="D59" s="484"/>
      <c r="E59" s="484"/>
      <c r="F59" s="484" t="s">
        <v>253</v>
      </c>
      <c r="G59" s="770" t="s">
        <v>63</v>
      </c>
      <c r="H59" s="707" t="s">
        <v>46</v>
      </c>
      <c r="I59" s="485" t="s">
        <v>64</v>
      </c>
      <c r="J59" s="485" t="s">
        <v>47</v>
      </c>
      <c r="K59" s="485" t="s">
        <v>45</v>
      </c>
      <c r="L59" s="485"/>
      <c r="M59" s="484" t="s">
        <v>38</v>
      </c>
      <c r="N59" s="745"/>
      <c r="O59" s="484" t="s">
        <v>38</v>
      </c>
      <c r="P59" s="486"/>
      <c r="Q59" s="484"/>
      <c r="R59" s="484" t="s">
        <v>26</v>
      </c>
      <c r="S59" s="485"/>
      <c r="T59" s="663" t="s">
        <v>254</v>
      </c>
      <c r="V59" s="369"/>
    </row>
    <row r="60" spans="1:22" s="88" customFormat="1" ht="12.75" customHeight="1" x14ac:dyDescent="0.3">
      <c r="A60" s="710">
        <f>A56+1</f>
        <v>40</v>
      </c>
      <c r="B60" s="331" t="s">
        <v>33</v>
      </c>
      <c r="C60" s="415" t="s">
        <v>255</v>
      </c>
      <c r="D60" s="331" t="s">
        <v>256</v>
      </c>
      <c r="E60" s="337" t="s">
        <v>257</v>
      </c>
      <c r="F60" s="331" t="s">
        <v>224</v>
      </c>
      <c r="G60" s="761" t="s">
        <v>1957</v>
      </c>
      <c r="H60" s="415" t="s">
        <v>239</v>
      </c>
      <c r="I60" s="430" t="s">
        <v>64</v>
      </c>
      <c r="J60" s="430"/>
      <c r="K60" s="415"/>
      <c r="L60" s="430"/>
      <c r="M60" s="261"/>
      <c r="N60" s="312"/>
      <c r="O60" s="369" t="s">
        <v>38</v>
      </c>
      <c r="P60" s="388"/>
      <c r="Q60" s="397"/>
      <c r="R60" s="369" t="s">
        <v>26</v>
      </c>
      <c r="S60" s="426"/>
      <c r="T60" s="296" t="s">
        <v>240</v>
      </c>
      <c r="U60" s="123"/>
      <c r="V60" s="369"/>
    </row>
    <row r="61" spans="1:22" s="88" customFormat="1" ht="12.75" customHeight="1" x14ac:dyDescent="0.3">
      <c r="A61" s="667">
        <f>A60+1</f>
        <v>41</v>
      </c>
      <c r="B61" s="448" t="s">
        <v>33</v>
      </c>
      <c r="C61" s="400" t="s">
        <v>258</v>
      </c>
      <c r="D61" s="331" t="s">
        <v>259</v>
      </c>
      <c r="E61" s="337" t="s">
        <v>260</v>
      </c>
      <c r="F61" s="369" t="s">
        <v>261</v>
      </c>
      <c r="G61" s="761" t="s">
        <v>63</v>
      </c>
      <c r="H61" s="415" t="s">
        <v>46</v>
      </c>
      <c r="I61" s="762" t="s">
        <v>64</v>
      </c>
      <c r="J61" s="400" t="s">
        <v>47</v>
      </c>
      <c r="K61" s="400" t="s">
        <v>45</v>
      </c>
      <c r="L61" s="400"/>
      <c r="M61" s="369" t="s">
        <v>38</v>
      </c>
      <c r="N61" s="312"/>
      <c r="O61" s="369" t="s">
        <v>38</v>
      </c>
      <c r="P61" s="568"/>
      <c r="Q61" s="397"/>
      <c r="R61" s="369" t="s">
        <v>26</v>
      </c>
      <c r="S61" s="431" t="s">
        <v>262</v>
      </c>
      <c r="T61" s="661" t="s">
        <v>263</v>
      </c>
      <c r="U61" s="123"/>
      <c r="V61" s="369"/>
    </row>
    <row r="62" spans="1:22" s="88" customFormat="1" ht="12.75" customHeight="1" x14ac:dyDescent="0.3">
      <c r="A62" s="710">
        <f>A61+1</f>
        <v>42</v>
      </c>
      <c r="B62" s="331" t="s">
        <v>33</v>
      </c>
      <c r="C62" s="415" t="s">
        <v>264</v>
      </c>
      <c r="D62" s="331" t="s">
        <v>265</v>
      </c>
      <c r="E62" s="337" t="str">
        <f>IF(I62="Automated","N/A","TBD")</f>
        <v>TBD</v>
      </c>
      <c r="F62" s="331" t="s">
        <v>224</v>
      </c>
      <c r="G62" s="761" t="s">
        <v>1957</v>
      </c>
      <c r="H62" s="415" t="s">
        <v>239</v>
      </c>
      <c r="I62" s="430" t="s">
        <v>64</v>
      </c>
      <c r="J62" s="430"/>
      <c r="K62" s="415"/>
      <c r="L62" s="430"/>
      <c r="M62" s="261"/>
      <c r="N62" s="312"/>
      <c r="O62" s="369" t="s">
        <v>38</v>
      </c>
      <c r="P62" s="388"/>
      <c r="Q62" s="397"/>
      <c r="R62" s="369" t="s">
        <v>26</v>
      </c>
      <c r="S62" s="426"/>
      <c r="T62" s="296" t="s">
        <v>240</v>
      </c>
      <c r="U62" s="123"/>
      <c r="V62" s="369"/>
    </row>
    <row r="63" spans="1:22" s="88" customFormat="1" ht="12.75" customHeight="1" x14ac:dyDescent="0.3">
      <c r="A63" s="687">
        <f>A62+1</f>
        <v>43</v>
      </c>
      <c r="B63" s="484" t="s">
        <v>33</v>
      </c>
      <c r="C63" s="485" t="s">
        <v>266</v>
      </c>
      <c r="D63" s="484" t="s">
        <v>267</v>
      </c>
      <c r="E63" s="612" t="str">
        <f>IF(I63="Automated","N/A","TBD")</f>
        <v>TBD</v>
      </c>
      <c r="F63" s="484" t="s">
        <v>224</v>
      </c>
      <c r="G63" s="770" t="s">
        <v>1957</v>
      </c>
      <c r="H63" s="485" t="s">
        <v>239</v>
      </c>
      <c r="I63" s="768" t="s">
        <v>64</v>
      </c>
      <c r="J63" s="768"/>
      <c r="K63" s="485"/>
      <c r="L63" s="768"/>
      <c r="M63" s="793"/>
      <c r="N63" s="745"/>
      <c r="O63" s="484" t="s">
        <v>38</v>
      </c>
      <c r="P63" s="486"/>
      <c r="Q63" s="490"/>
      <c r="R63" s="484" t="s">
        <v>26</v>
      </c>
      <c r="S63" s="684"/>
      <c r="T63" s="663" t="s">
        <v>240</v>
      </c>
      <c r="U63" s="123"/>
      <c r="V63" s="369"/>
    </row>
    <row r="64" spans="1:22" s="88" customFormat="1" ht="12.75" customHeight="1" x14ac:dyDescent="0.35">
      <c r="A64" s="687"/>
      <c r="B64" s="484" t="s">
        <v>33</v>
      </c>
      <c r="C64" s="485"/>
      <c r="D64" s="484"/>
      <c r="E64" s="484"/>
      <c r="F64" s="484" t="s">
        <v>200</v>
      </c>
      <c r="G64" s="770" t="s">
        <v>1957</v>
      </c>
      <c r="H64" s="485" t="s">
        <v>239</v>
      </c>
      <c r="I64" s="485"/>
      <c r="J64" s="485"/>
      <c r="K64" s="485"/>
      <c r="L64" s="485"/>
      <c r="M64" s="484"/>
      <c r="N64" s="745"/>
      <c r="O64" s="484" t="s">
        <v>38</v>
      </c>
      <c r="P64" s="486"/>
      <c r="Q64" s="484"/>
      <c r="R64" s="484" t="s">
        <v>26</v>
      </c>
      <c r="S64" s="485"/>
      <c r="T64" s="600"/>
      <c r="U64" s="123"/>
      <c r="V64" s="369"/>
    </row>
    <row r="65" spans="1:22" s="88" customFormat="1" ht="12.75" customHeight="1" x14ac:dyDescent="0.35">
      <c r="A65" s="710">
        <f>A63+1</f>
        <v>44</v>
      </c>
      <c r="B65" s="331" t="s">
        <v>232</v>
      </c>
      <c r="C65" s="415" t="s">
        <v>268</v>
      </c>
      <c r="D65" s="331" t="s">
        <v>269</v>
      </c>
      <c r="E65" s="337" t="str">
        <f>IF(I65="Automated","N/A","TBD")</f>
        <v>TBD</v>
      </c>
      <c r="F65" s="331" t="s">
        <v>270</v>
      </c>
      <c r="G65" s="764" t="s">
        <v>63</v>
      </c>
      <c r="H65" s="434" t="s">
        <v>59</v>
      </c>
      <c r="I65" s="415" t="s">
        <v>64</v>
      </c>
      <c r="J65" s="415"/>
      <c r="K65" s="415"/>
      <c r="L65" s="415"/>
      <c r="M65" s="331"/>
      <c r="N65" s="312"/>
      <c r="O65" s="369" t="s">
        <v>38</v>
      </c>
      <c r="P65" s="388"/>
      <c r="Q65" s="331"/>
      <c r="R65" s="369" t="s">
        <v>26</v>
      </c>
      <c r="S65" s="415"/>
      <c r="T65" s="296" t="s">
        <v>271</v>
      </c>
      <c r="U65" s="123"/>
      <c r="V65" s="369"/>
    </row>
    <row r="66" spans="1:22" s="88" customFormat="1" ht="12.75" customHeight="1" x14ac:dyDescent="0.3">
      <c r="A66" s="667">
        <f>A65+1</f>
        <v>45</v>
      </c>
      <c r="B66" s="448" t="s">
        <v>33</v>
      </c>
      <c r="C66" s="400" t="s">
        <v>272</v>
      </c>
      <c r="D66" s="369" t="s">
        <v>273</v>
      </c>
      <c r="E66" s="122" t="str">
        <f>IF(I66="Automated","N/A","TBD")</f>
        <v>TBD</v>
      </c>
      <c r="F66" s="683" t="s">
        <v>224</v>
      </c>
      <c r="G66" s="761" t="s">
        <v>1957</v>
      </c>
      <c r="H66" s="415" t="s">
        <v>239</v>
      </c>
      <c r="I66" s="430" t="s">
        <v>64</v>
      </c>
      <c r="J66" s="430"/>
      <c r="K66" s="415"/>
      <c r="L66" s="430"/>
      <c r="M66" s="261"/>
      <c r="N66" s="312"/>
      <c r="O66" s="369" t="s">
        <v>38</v>
      </c>
      <c r="P66" s="388"/>
      <c r="Q66" s="397"/>
      <c r="R66" s="369" t="s">
        <v>26</v>
      </c>
      <c r="S66" s="426"/>
      <c r="T66" s="296" t="s">
        <v>240</v>
      </c>
      <c r="U66" s="123"/>
      <c r="V66" s="369"/>
    </row>
    <row r="67" spans="1:22" s="88" customFormat="1" ht="12.75" customHeight="1" x14ac:dyDescent="0.3">
      <c r="A67" s="686">
        <f>A66+1</f>
        <v>46</v>
      </c>
      <c r="B67" s="476" t="s">
        <v>33</v>
      </c>
      <c r="C67" s="477" t="s">
        <v>274</v>
      </c>
      <c r="D67" s="476" t="s">
        <v>275</v>
      </c>
      <c r="E67" s="608" t="str">
        <f>IF(I67="Automated","N/A","TBD")</f>
        <v>TBD</v>
      </c>
      <c r="F67" s="476" t="s">
        <v>224</v>
      </c>
      <c r="G67" s="769" t="s">
        <v>1957</v>
      </c>
      <c r="H67" s="706" t="s">
        <v>239</v>
      </c>
      <c r="I67" s="487" t="s">
        <v>64</v>
      </c>
      <c r="J67" s="487"/>
      <c r="K67" s="477"/>
      <c r="L67" s="487"/>
      <c r="M67" s="489"/>
      <c r="N67" s="810"/>
      <c r="O67" s="476" t="s">
        <v>38</v>
      </c>
      <c r="P67" s="482"/>
      <c r="Q67" s="478"/>
      <c r="R67" s="476" t="s">
        <v>26</v>
      </c>
      <c r="S67" s="483"/>
      <c r="T67" s="662" t="s">
        <v>240</v>
      </c>
      <c r="U67" s="123"/>
      <c r="V67" s="369"/>
    </row>
    <row r="68" spans="1:22" s="88" customFormat="1" ht="12.75" customHeight="1" x14ac:dyDescent="0.35">
      <c r="A68" s="686"/>
      <c r="B68" s="476" t="s">
        <v>232</v>
      </c>
      <c r="C68" s="477"/>
      <c r="D68" s="476"/>
      <c r="E68" s="476"/>
      <c r="F68" s="476" t="s">
        <v>276</v>
      </c>
      <c r="G68" s="769"/>
      <c r="H68" s="709" t="s">
        <v>59</v>
      </c>
      <c r="I68" s="477"/>
      <c r="J68" s="477"/>
      <c r="K68" s="477"/>
      <c r="L68" s="477"/>
      <c r="M68" s="476"/>
      <c r="N68" s="810"/>
      <c r="O68" s="476" t="s">
        <v>38</v>
      </c>
      <c r="P68" s="482"/>
      <c r="Q68" s="476"/>
      <c r="R68" s="476" t="s">
        <v>26</v>
      </c>
      <c r="S68" s="477"/>
      <c r="T68" s="599"/>
      <c r="U68" s="123"/>
      <c r="V68" s="369"/>
    </row>
    <row r="69" spans="1:22" s="88" customFormat="1" ht="12.75" customHeight="1" x14ac:dyDescent="0.3">
      <c r="A69" s="710">
        <f>A67+1</f>
        <v>47</v>
      </c>
      <c r="B69" s="331" t="s">
        <v>33</v>
      </c>
      <c r="C69" s="415" t="s">
        <v>277</v>
      </c>
      <c r="D69" s="331" t="s">
        <v>278</v>
      </c>
      <c r="E69" s="337" t="str">
        <f>IF(I69="Automated","N/A","TBD")</f>
        <v>TBD</v>
      </c>
      <c r="F69" s="331" t="s">
        <v>224</v>
      </c>
      <c r="G69" s="761" t="s">
        <v>1957</v>
      </c>
      <c r="H69" s="415" t="s">
        <v>239</v>
      </c>
      <c r="I69" s="430" t="s">
        <v>64</v>
      </c>
      <c r="J69" s="430"/>
      <c r="K69" s="415"/>
      <c r="L69" s="430"/>
      <c r="M69" s="261"/>
      <c r="N69" s="312"/>
      <c r="O69" s="369" t="s">
        <v>38</v>
      </c>
      <c r="P69" s="388"/>
      <c r="Q69" s="397"/>
      <c r="R69" s="369" t="s">
        <v>26</v>
      </c>
      <c r="S69" s="426"/>
      <c r="T69" s="296" t="s">
        <v>240</v>
      </c>
      <c r="U69" s="123"/>
      <c r="V69" s="369"/>
    </row>
    <row r="70" spans="1:22" s="88" customFormat="1" ht="12.75" customHeight="1" x14ac:dyDescent="0.3">
      <c r="A70" s="710">
        <f>A69+1</f>
        <v>48</v>
      </c>
      <c r="B70" s="331" t="s">
        <v>33</v>
      </c>
      <c r="C70" s="415" t="s">
        <v>279</v>
      </c>
      <c r="D70" s="331" t="s">
        <v>280</v>
      </c>
      <c r="E70" s="337" t="str">
        <f>IF(I70="Automated","N/A","TBD")</f>
        <v>TBD</v>
      </c>
      <c r="F70" s="331" t="s">
        <v>224</v>
      </c>
      <c r="G70" s="761" t="s">
        <v>1957</v>
      </c>
      <c r="H70" s="415" t="s">
        <v>239</v>
      </c>
      <c r="I70" s="430" t="s">
        <v>64</v>
      </c>
      <c r="J70" s="430"/>
      <c r="K70" s="415"/>
      <c r="L70" s="430"/>
      <c r="M70" s="261"/>
      <c r="N70" s="312"/>
      <c r="O70" s="369" t="s">
        <v>38</v>
      </c>
      <c r="P70" s="388"/>
      <c r="Q70" s="397"/>
      <c r="R70" s="369" t="s">
        <v>26</v>
      </c>
      <c r="S70" s="426"/>
      <c r="T70" s="296" t="s">
        <v>240</v>
      </c>
      <c r="U70" s="123"/>
      <c r="V70" s="369"/>
    </row>
    <row r="71" spans="1:22" s="88" customFormat="1" ht="12.75" customHeight="1" x14ac:dyDescent="0.3">
      <c r="A71" s="710">
        <f>A70+1</f>
        <v>49</v>
      </c>
      <c r="B71" s="331" t="s">
        <v>33</v>
      </c>
      <c r="C71" s="415" t="s">
        <v>281</v>
      </c>
      <c r="D71" s="331" t="s">
        <v>282</v>
      </c>
      <c r="E71" s="337" t="str">
        <f>IF(I71="Automated","N/A","TBD")</f>
        <v>TBD</v>
      </c>
      <c r="F71" s="331" t="s">
        <v>224</v>
      </c>
      <c r="G71" s="761" t="s">
        <v>1957</v>
      </c>
      <c r="H71" s="415" t="s">
        <v>239</v>
      </c>
      <c r="I71" s="430" t="s">
        <v>64</v>
      </c>
      <c r="J71" s="430"/>
      <c r="K71" s="415"/>
      <c r="L71" s="430"/>
      <c r="M71" s="261"/>
      <c r="N71" s="312"/>
      <c r="O71" s="369" t="s">
        <v>38</v>
      </c>
      <c r="P71" s="388"/>
      <c r="Q71" s="397"/>
      <c r="R71" s="369" t="s">
        <v>26</v>
      </c>
      <c r="S71" s="426"/>
      <c r="T71" s="296" t="s">
        <v>240</v>
      </c>
      <c r="U71" s="123"/>
      <c r="V71" s="369"/>
    </row>
    <row r="72" spans="1:22" s="88" customFormat="1" ht="12.75" customHeight="1" x14ac:dyDescent="0.3">
      <c r="A72" s="710">
        <f>A71+1</f>
        <v>50</v>
      </c>
      <c r="B72" s="331" t="s">
        <v>33</v>
      </c>
      <c r="C72" s="415" t="s">
        <v>283</v>
      </c>
      <c r="D72" s="331" t="s">
        <v>284</v>
      </c>
      <c r="E72" s="337" t="s">
        <v>285</v>
      </c>
      <c r="F72" s="331" t="s">
        <v>196</v>
      </c>
      <c r="G72" s="761" t="s">
        <v>1957</v>
      </c>
      <c r="H72" s="426" t="s">
        <v>239</v>
      </c>
      <c r="I72" s="430" t="s">
        <v>64</v>
      </c>
      <c r="J72" s="430"/>
      <c r="K72" s="415"/>
      <c r="L72" s="430"/>
      <c r="M72" s="261"/>
      <c r="N72" s="312"/>
      <c r="O72" s="369" t="s">
        <v>38</v>
      </c>
      <c r="P72" s="387"/>
      <c r="Q72" s="397"/>
      <c r="R72" s="369" t="s">
        <v>26</v>
      </c>
      <c r="S72" s="436"/>
      <c r="T72" s="603"/>
      <c r="U72" s="123"/>
      <c r="V72" s="369"/>
    </row>
    <row r="73" spans="1:22" s="88" customFormat="1" ht="12.75" customHeight="1" x14ac:dyDescent="0.3">
      <c r="A73" s="687">
        <f>A72+1</f>
        <v>51</v>
      </c>
      <c r="B73" s="448" t="s">
        <v>33</v>
      </c>
      <c r="C73" s="485" t="s">
        <v>286</v>
      </c>
      <c r="D73" s="484" t="s">
        <v>287</v>
      </c>
      <c r="E73" s="612" t="str">
        <f>IF(I73="Automated","N/A","TBD")</f>
        <v>TBD</v>
      </c>
      <c r="F73" s="484" t="s">
        <v>224</v>
      </c>
      <c r="G73" s="770" t="s">
        <v>1957</v>
      </c>
      <c r="H73" s="485" t="s">
        <v>239</v>
      </c>
      <c r="I73" s="768" t="s">
        <v>64</v>
      </c>
      <c r="J73" s="768" t="s">
        <v>47</v>
      </c>
      <c r="K73" s="485" t="s">
        <v>48</v>
      </c>
      <c r="L73" s="768"/>
      <c r="M73" s="793" t="s">
        <v>38</v>
      </c>
      <c r="N73" s="745"/>
      <c r="O73" s="484" t="s">
        <v>38</v>
      </c>
      <c r="P73" s="486"/>
      <c r="Q73" s="490"/>
      <c r="R73" s="484" t="s">
        <v>26</v>
      </c>
      <c r="S73" s="684"/>
      <c r="T73" s="663" t="s">
        <v>240</v>
      </c>
      <c r="U73" s="123"/>
      <c r="V73" s="369"/>
    </row>
    <row r="74" spans="1:22" s="88" customFormat="1" ht="12.75" customHeight="1" x14ac:dyDescent="0.35">
      <c r="A74" s="687"/>
      <c r="B74" s="484" t="s">
        <v>214</v>
      </c>
      <c r="C74" s="485"/>
      <c r="D74" s="484"/>
      <c r="E74" s="484"/>
      <c r="F74" s="484" t="s">
        <v>288</v>
      </c>
      <c r="G74" s="770" t="s">
        <v>1957</v>
      </c>
      <c r="H74" s="485" t="s">
        <v>239</v>
      </c>
      <c r="I74" s="485"/>
      <c r="J74" s="485"/>
      <c r="K74" s="485"/>
      <c r="L74" s="485"/>
      <c r="M74" s="484"/>
      <c r="N74" s="745"/>
      <c r="O74" s="484" t="s">
        <v>38</v>
      </c>
      <c r="P74" s="486"/>
      <c r="Q74" s="484"/>
      <c r="R74" s="484" t="s">
        <v>26</v>
      </c>
      <c r="S74" s="485"/>
      <c r="T74" s="600"/>
      <c r="U74" s="123"/>
      <c r="V74" s="369"/>
    </row>
    <row r="75" spans="1:22" s="88" customFormat="1" ht="12.75" customHeight="1" x14ac:dyDescent="0.35">
      <c r="A75" s="687"/>
      <c r="B75" s="484" t="s">
        <v>232</v>
      </c>
      <c r="C75" s="485"/>
      <c r="D75" s="484"/>
      <c r="E75" s="484"/>
      <c r="F75" s="484" t="s">
        <v>289</v>
      </c>
      <c r="G75" s="767" t="s">
        <v>45</v>
      </c>
      <c r="H75" s="485" t="s">
        <v>46</v>
      </c>
      <c r="I75" s="485" t="s">
        <v>64</v>
      </c>
      <c r="J75" s="768" t="s">
        <v>47</v>
      </c>
      <c r="K75" s="485"/>
      <c r="L75" s="485"/>
      <c r="M75" s="484"/>
      <c r="N75" s="745"/>
      <c r="O75" s="484" t="s">
        <v>38</v>
      </c>
      <c r="P75" s="486"/>
      <c r="Q75" s="484"/>
      <c r="R75" s="484" t="s">
        <v>26</v>
      </c>
      <c r="S75" s="485"/>
      <c r="T75" s="663" t="s">
        <v>290</v>
      </c>
      <c r="U75" s="123"/>
      <c r="V75" s="369"/>
    </row>
    <row r="76" spans="1:22" s="88" customFormat="1" ht="12.75" customHeight="1" x14ac:dyDescent="0.3">
      <c r="A76" s="686">
        <f>A73+1</f>
        <v>52</v>
      </c>
      <c r="B76" s="476" t="s">
        <v>33</v>
      </c>
      <c r="C76" s="477" t="s">
        <v>291</v>
      </c>
      <c r="D76" s="476" t="s">
        <v>292</v>
      </c>
      <c r="E76" s="608" t="str">
        <f>IF(I76="Automated","N/A","TBD")</f>
        <v>TBD</v>
      </c>
      <c r="F76" s="476" t="s">
        <v>224</v>
      </c>
      <c r="G76" s="769" t="s">
        <v>1957</v>
      </c>
      <c r="H76" s="477" t="s">
        <v>239</v>
      </c>
      <c r="I76" s="487" t="s">
        <v>64</v>
      </c>
      <c r="J76" s="487" t="s">
        <v>47</v>
      </c>
      <c r="K76" s="487"/>
      <c r="L76" s="487"/>
      <c r="M76" s="489" t="s">
        <v>38</v>
      </c>
      <c r="N76" s="810"/>
      <c r="O76" s="476" t="s">
        <v>38</v>
      </c>
      <c r="P76" s="482"/>
      <c r="Q76" s="478"/>
      <c r="R76" s="476" t="s">
        <v>26</v>
      </c>
      <c r="S76" s="483"/>
      <c r="T76" s="662" t="s">
        <v>240</v>
      </c>
      <c r="U76" s="123"/>
      <c r="V76" s="369"/>
    </row>
    <row r="77" spans="1:22" s="88" customFormat="1" ht="12.75" customHeight="1" x14ac:dyDescent="0.35">
      <c r="A77" s="686"/>
      <c r="B77" s="476" t="s">
        <v>232</v>
      </c>
      <c r="C77" s="477"/>
      <c r="D77" s="476"/>
      <c r="E77" s="476"/>
      <c r="F77" s="476" t="s">
        <v>293</v>
      </c>
      <c r="G77" s="766" t="s">
        <v>45</v>
      </c>
      <c r="H77" s="477" t="s">
        <v>46</v>
      </c>
      <c r="I77" s="477" t="s">
        <v>64</v>
      </c>
      <c r="J77" s="487" t="s">
        <v>47</v>
      </c>
      <c r="K77" s="487"/>
      <c r="L77" s="477"/>
      <c r="M77" s="476"/>
      <c r="N77" s="810"/>
      <c r="O77" s="476" t="s">
        <v>38</v>
      </c>
      <c r="P77" s="482"/>
      <c r="Q77" s="476"/>
      <c r="R77" s="476" t="s">
        <v>26</v>
      </c>
      <c r="S77" s="477"/>
      <c r="T77" s="662" t="s">
        <v>294</v>
      </c>
      <c r="U77" s="123"/>
      <c r="V77" s="369"/>
    </row>
    <row r="78" spans="1:22" s="88" customFormat="1" ht="12.75" customHeight="1" x14ac:dyDescent="0.3">
      <c r="A78" s="710">
        <f>A76+1</f>
        <v>53</v>
      </c>
      <c r="B78" s="331" t="s">
        <v>33</v>
      </c>
      <c r="C78" s="415" t="s">
        <v>295</v>
      </c>
      <c r="D78" s="331" t="s">
        <v>296</v>
      </c>
      <c r="E78" s="337" t="str">
        <f>IF(I78="Automated","N/A","TBD")</f>
        <v>TBD</v>
      </c>
      <c r="F78" s="331" t="s">
        <v>224</v>
      </c>
      <c r="G78" s="761" t="s">
        <v>1957</v>
      </c>
      <c r="H78" s="415" t="s">
        <v>239</v>
      </c>
      <c r="I78" s="430" t="s">
        <v>64</v>
      </c>
      <c r="J78" s="430"/>
      <c r="K78" s="415"/>
      <c r="L78" s="430"/>
      <c r="M78" s="261"/>
      <c r="N78" s="312"/>
      <c r="O78" s="369" t="s">
        <v>38</v>
      </c>
      <c r="P78" s="388"/>
      <c r="Q78" s="397"/>
      <c r="R78" s="369" t="s">
        <v>26</v>
      </c>
      <c r="S78" s="426"/>
      <c r="T78" s="296" t="s">
        <v>240</v>
      </c>
      <c r="U78" s="123"/>
      <c r="V78" s="369"/>
    </row>
    <row r="79" spans="1:22" s="88" customFormat="1" ht="12.75" customHeight="1" x14ac:dyDescent="0.3">
      <c r="A79" s="710">
        <f>A78+1</f>
        <v>54</v>
      </c>
      <c r="B79" s="331" t="s">
        <v>33</v>
      </c>
      <c r="C79" s="415" t="s">
        <v>297</v>
      </c>
      <c r="D79" s="331" t="s">
        <v>298</v>
      </c>
      <c r="E79" s="337" t="str">
        <f>IF(I79="Automated","N/A","TBD")</f>
        <v>TBD</v>
      </c>
      <c r="F79" s="331" t="s">
        <v>224</v>
      </c>
      <c r="G79" s="761" t="s">
        <v>1957</v>
      </c>
      <c r="H79" s="415" t="s">
        <v>239</v>
      </c>
      <c r="I79" s="430" t="s">
        <v>64</v>
      </c>
      <c r="J79" s="430"/>
      <c r="K79" s="415"/>
      <c r="L79" s="430"/>
      <c r="M79" s="261"/>
      <c r="N79" s="312"/>
      <c r="O79" s="369" t="s">
        <v>38</v>
      </c>
      <c r="P79" s="388"/>
      <c r="Q79" s="397"/>
      <c r="R79" s="369" t="s">
        <v>26</v>
      </c>
      <c r="S79" s="426"/>
      <c r="T79" s="296" t="s">
        <v>240</v>
      </c>
      <c r="U79" s="123"/>
      <c r="V79" s="369"/>
    </row>
    <row r="80" spans="1:22" s="88" customFormat="1" ht="12.75" customHeight="1" x14ac:dyDescent="0.3">
      <c r="A80" s="687">
        <f>A79+1</f>
        <v>55</v>
      </c>
      <c r="B80" s="484" t="s">
        <v>33</v>
      </c>
      <c r="C80" s="485" t="s">
        <v>299</v>
      </c>
      <c r="D80" s="484" t="s">
        <v>300</v>
      </c>
      <c r="E80" s="612" t="str">
        <f>IF(I80="Automated","N/A","TBD")</f>
        <v>TBD</v>
      </c>
      <c r="F80" s="484" t="s">
        <v>224</v>
      </c>
      <c r="G80" s="767" t="s">
        <v>1957</v>
      </c>
      <c r="H80" s="485" t="s">
        <v>239</v>
      </c>
      <c r="I80" s="768" t="s">
        <v>64</v>
      </c>
      <c r="J80" s="768"/>
      <c r="K80" s="485"/>
      <c r="L80" s="768"/>
      <c r="M80" s="793"/>
      <c r="N80" s="745"/>
      <c r="O80" s="484" t="s">
        <v>38</v>
      </c>
      <c r="P80" s="486"/>
      <c r="Q80" s="490"/>
      <c r="R80" s="484" t="s">
        <v>26</v>
      </c>
      <c r="S80" s="684"/>
      <c r="T80" s="663" t="s">
        <v>240</v>
      </c>
      <c r="U80" s="123"/>
      <c r="V80" s="369"/>
    </row>
    <row r="81" spans="1:22" s="88" customFormat="1" ht="12.75" customHeight="1" x14ac:dyDescent="0.35">
      <c r="A81" s="687"/>
      <c r="B81" s="484" t="s">
        <v>232</v>
      </c>
      <c r="C81" s="485"/>
      <c r="D81" s="484"/>
      <c r="E81" s="484"/>
      <c r="F81" s="484" t="s">
        <v>301</v>
      </c>
      <c r="G81" s="767" t="s">
        <v>1957</v>
      </c>
      <c r="H81" s="485" t="s">
        <v>239</v>
      </c>
      <c r="I81" s="485"/>
      <c r="J81" s="485"/>
      <c r="K81" s="485"/>
      <c r="L81" s="485"/>
      <c r="M81" s="484"/>
      <c r="N81" s="745"/>
      <c r="O81" s="484" t="s">
        <v>38</v>
      </c>
      <c r="P81" s="486"/>
      <c r="Q81" s="484"/>
      <c r="R81" s="484" t="s">
        <v>26</v>
      </c>
      <c r="S81" s="485"/>
      <c r="T81" s="600"/>
      <c r="U81" s="123"/>
      <c r="V81" s="369"/>
    </row>
    <row r="82" spans="1:22" s="88" customFormat="1" ht="12.75" customHeight="1" x14ac:dyDescent="0.3">
      <c r="A82" s="710">
        <f>A80+1</f>
        <v>56</v>
      </c>
      <c r="B82" s="331" t="s">
        <v>33</v>
      </c>
      <c r="C82" s="415" t="s">
        <v>302</v>
      </c>
      <c r="D82" s="331" t="s">
        <v>303</v>
      </c>
      <c r="E82" s="337" t="str">
        <f t="shared" ref="E82:E88" si="2">IF(I82="Automated","N/A","TBD")</f>
        <v>TBD</v>
      </c>
      <c r="F82" s="331" t="s">
        <v>224</v>
      </c>
      <c r="G82" s="761" t="s">
        <v>1957</v>
      </c>
      <c r="H82" s="415" t="s">
        <v>239</v>
      </c>
      <c r="I82" s="430" t="s">
        <v>64</v>
      </c>
      <c r="J82" s="430"/>
      <c r="K82" s="415"/>
      <c r="L82" s="430"/>
      <c r="M82" s="261"/>
      <c r="N82" s="312"/>
      <c r="O82" s="369" t="s">
        <v>38</v>
      </c>
      <c r="P82" s="388"/>
      <c r="Q82" s="397"/>
      <c r="R82" s="369" t="s">
        <v>26</v>
      </c>
      <c r="S82" s="426"/>
      <c r="T82" s="296" t="s">
        <v>240</v>
      </c>
      <c r="U82" s="123"/>
      <c r="V82" s="369"/>
    </row>
    <row r="83" spans="1:22" s="88" customFormat="1" ht="12.75" customHeight="1" x14ac:dyDescent="0.3">
      <c r="A83" s="710">
        <f t="shared" ref="A83:A88" si="3">A82+1</f>
        <v>57</v>
      </c>
      <c r="B83" s="331" t="s">
        <v>33</v>
      </c>
      <c r="C83" s="415" t="s">
        <v>304</v>
      </c>
      <c r="D83" s="331" t="s">
        <v>305</v>
      </c>
      <c r="E83" s="337" t="str">
        <f t="shared" si="2"/>
        <v>TBD</v>
      </c>
      <c r="F83" s="331" t="s">
        <v>224</v>
      </c>
      <c r="G83" s="761" t="s">
        <v>1957</v>
      </c>
      <c r="H83" s="415" t="s">
        <v>239</v>
      </c>
      <c r="I83" s="430" t="s">
        <v>64</v>
      </c>
      <c r="J83" s="430"/>
      <c r="K83" s="415"/>
      <c r="L83" s="430"/>
      <c r="M83" s="261"/>
      <c r="N83" s="312"/>
      <c r="O83" s="369" t="s">
        <v>38</v>
      </c>
      <c r="P83" s="388"/>
      <c r="Q83" s="397"/>
      <c r="R83" s="369" t="s">
        <v>26</v>
      </c>
      <c r="S83" s="426"/>
      <c r="T83" s="296" t="s">
        <v>240</v>
      </c>
      <c r="U83" s="123"/>
      <c r="V83" s="369"/>
    </row>
    <row r="84" spans="1:22" s="88" customFormat="1" ht="12.75" customHeight="1" x14ac:dyDescent="0.3">
      <c r="A84" s="710">
        <f t="shared" si="3"/>
        <v>58</v>
      </c>
      <c r="B84" s="331" t="s">
        <v>33</v>
      </c>
      <c r="C84" s="415" t="s">
        <v>306</v>
      </c>
      <c r="D84" s="331" t="s">
        <v>307</v>
      </c>
      <c r="E84" s="337" t="str">
        <f t="shared" si="2"/>
        <v>TBD</v>
      </c>
      <c r="F84" s="331" t="s">
        <v>224</v>
      </c>
      <c r="G84" s="761" t="s">
        <v>1957</v>
      </c>
      <c r="H84" s="415" t="s">
        <v>239</v>
      </c>
      <c r="I84" s="430" t="s">
        <v>64</v>
      </c>
      <c r="J84" s="430"/>
      <c r="K84" s="415"/>
      <c r="L84" s="430"/>
      <c r="M84" s="261"/>
      <c r="N84" s="312"/>
      <c r="O84" s="369" t="s">
        <v>38</v>
      </c>
      <c r="P84" s="388"/>
      <c r="Q84" s="397"/>
      <c r="R84" s="369" t="s">
        <v>26</v>
      </c>
      <c r="S84" s="426"/>
      <c r="T84" s="296" t="s">
        <v>240</v>
      </c>
      <c r="U84" s="123"/>
      <c r="V84" s="369"/>
    </row>
    <row r="85" spans="1:22" s="88" customFormat="1" ht="12.75" customHeight="1" x14ac:dyDescent="0.3">
      <c r="A85" s="710">
        <f t="shared" si="3"/>
        <v>59</v>
      </c>
      <c r="B85" s="331" t="s">
        <v>33</v>
      </c>
      <c r="C85" s="415" t="s">
        <v>308</v>
      </c>
      <c r="D85" s="331" t="s">
        <v>309</v>
      </c>
      <c r="E85" s="337" t="str">
        <f t="shared" si="2"/>
        <v>TBD</v>
      </c>
      <c r="F85" s="331" t="s">
        <v>224</v>
      </c>
      <c r="G85" s="761" t="s">
        <v>1957</v>
      </c>
      <c r="H85" s="415" t="s">
        <v>239</v>
      </c>
      <c r="I85" s="430" t="s">
        <v>64</v>
      </c>
      <c r="J85" s="430"/>
      <c r="K85" s="415"/>
      <c r="L85" s="430"/>
      <c r="M85" s="261"/>
      <c r="N85" s="312"/>
      <c r="O85" s="369" t="s">
        <v>38</v>
      </c>
      <c r="P85" s="388"/>
      <c r="Q85" s="397"/>
      <c r="R85" s="369" t="s">
        <v>26</v>
      </c>
      <c r="S85" s="426"/>
      <c r="T85" s="296" t="s">
        <v>240</v>
      </c>
      <c r="U85" s="123"/>
      <c r="V85" s="369"/>
    </row>
    <row r="86" spans="1:22" s="88" customFormat="1" ht="12.75" customHeight="1" x14ac:dyDescent="0.3">
      <c r="A86" s="710">
        <f t="shared" si="3"/>
        <v>60</v>
      </c>
      <c r="B86" s="331" t="s">
        <v>33</v>
      </c>
      <c r="C86" s="415" t="s">
        <v>310</v>
      </c>
      <c r="D86" s="331" t="s">
        <v>311</v>
      </c>
      <c r="E86" s="337" t="str">
        <f t="shared" si="2"/>
        <v>TBD</v>
      </c>
      <c r="F86" s="331" t="s">
        <v>224</v>
      </c>
      <c r="G86" s="761" t="s">
        <v>1957</v>
      </c>
      <c r="H86" s="415" t="s">
        <v>239</v>
      </c>
      <c r="I86" s="430" t="s">
        <v>64</v>
      </c>
      <c r="J86" s="430"/>
      <c r="K86" s="415"/>
      <c r="L86" s="430"/>
      <c r="M86" s="261"/>
      <c r="N86" s="312"/>
      <c r="O86" s="369" t="s">
        <v>38</v>
      </c>
      <c r="P86" s="388"/>
      <c r="Q86" s="397"/>
      <c r="R86" s="369" t="s">
        <v>26</v>
      </c>
      <c r="S86" s="426"/>
      <c r="T86" s="296" t="s">
        <v>240</v>
      </c>
      <c r="U86" s="123"/>
      <c r="V86" s="369"/>
    </row>
    <row r="87" spans="1:22" s="88" customFormat="1" ht="12.75" customHeight="1" x14ac:dyDescent="0.3">
      <c r="A87" s="710">
        <f t="shared" si="3"/>
        <v>61</v>
      </c>
      <c r="B87" s="331" t="s">
        <v>33</v>
      </c>
      <c r="C87" s="415" t="s">
        <v>312</v>
      </c>
      <c r="D87" s="331" t="s">
        <v>313</v>
      </c>
      <c r="E87" s="337" t="str">
        <f t="shared" si="2"/>
        <v>TBD</v>
      </c>
      <c r="F87" s="331" t="s">
        <v>224</v>
      </c>
      <c r="G87" s="761" t="s">
        <v>1957</v>
      </c>
      <c r="H87" s="415" t="s">
        <v>239</v>
      </c>
      <c r="I87" s="430" t="s">
        <v>64</v>
      </c>
      <c r="J87" s="430"/>
      <c r="K87" s="415"/>
      <c r="L87" s="430"/>
      <c r="M87" s="261"/>
      <c r="N87" s="312"/>
      <c r="O87" s="369" t="s">
        <v>38</v>
      </c>
      <c r="P87" s="388"/>
      <c r="Q87" s="397"/>
      <c r="R87" s="369" t="s">
        <v>26</v>
      </c>
      <c r="S87" s="426"/>
      <c r="T87" s="296" t="s">
        <v>240</v>
      </c>
      <c r="U87" s="123"/>
      <c r="V87" s="369"/>
    </row>
    <row r="88" spans="1:22" s="88" customFormat="1" ht="12.75" customHeight="1" x14ac:dyDescent="0.3">
      <c r="A88" s="686">
        <f t="shared" si="3"/>
        <v>62</v>
      </c>
      <c r="B88" s="476" t="s">
        <v>33</v>
      </c>
      <c r="C88" s="477" t="s">
        <v>314</v>
      </c>
      <c r="D88" s="476" t="s">
        <v>315</v>
      </c>
      <c r="E88" s="608" t="str">
        <f t="shared" si="2"/>
        <v>TBD</v>
      </c>
      <c r="F88" s="637" t="s">
        <v>224</v>
      </c>
      <c r="G88" s="769" t="s">
        <v>1957</v>
      </c>
      <c r="H88" s="477" t="s">
        <v>239</v>
      </c>
      <c r="I88" s="487" t="s">
        <v>64</v>
      </c>
      <c r="J88" s="487"/>
      <c r="K88" s="477"/>
      <c r="L88" s="487"/>
      <c r="M88" s="489"/>
      <c r="N88" s="810"/>
      <c r="O88" s="476" t="s">
        <v>38</v>
      </c>
      <c r="P88" s="482"/>
      <c r="Q88" s="478"/>
      <c r="R88" s="476" t="s">
        <v>26</v>
      </c>
      <c r="S88" s="483"/>
      <c r="T88" s="662" t="s">
        <v>240</v>
      </c>
      <c r="U88" s="123"/>
      <c r="V88" s="369"/>
    </row>
    <row r="89" spans="1:22" s="88" customFormat="1" ht="12.75" customHeight="1" x14ac:dyDescent="0.35">
      <c r="A89" s="686"/>
      <c r="B89" s="476" t="s">
        <v>33</v>
      </c>
      <c r="C89" s="477"/>
      <c r="D89" s="476"/>
      <c r="E89" s="476"/>
      <c r="F89" s="637" t="s">
        <v>316</v>
      </c>
      <c r="G89" s="769" t="s">
        <v>1957</v>
      </c>
      <c r="H89" s="477" t="s">
        <v>239</v>
      </c>
      <c r="I89" s="477" t="s">
        <v>64</v>
      </c>
      <c r="J89" s="477"/>
      <c r="K89" s="477"/>
      <c r="L89" s="477"/>
      <c r="M89" s="476"/>
      <c r="N89" s="810"/>
      <c r="O89" s="476" t="s">
        <v>38</v>
      </c>
      <c r="P89" s="482"/>
      <c r="Q89" s="476"/>
      <c r="R89" s="476" t="s">
        <v>26</v>
      </c>
      <c r="S89" s="477"/>
      <c r="T89" s="662" t="s">
        <v>317</v>
      </c>
      <c r="U89" s="123"/>
      <c r="V89" s="369"/>
    </row>
    <row r="90" spans="1:22" s="88" customFormat="1" ht="12.75" customHeight="1" x14ac:dyDescent="0.35">
      <c r="A90" s="686"/>
      <c r="B90" s="476" t="s">
        <v>33</v>
      </c>
      <c r="C90" s="477"/>
      <c r="D90" s="476"/>
      <c r="E90" s="476"/>
      <c r="F90" s="637" t="s">
        <v>318</v>
      </c>
      <c r="G90" s="769" t="s">
        <v>37</v>
      </c>
      <c r="H90" s="477" t="s">
        <v>29</v>
      </c>
      <c r="I90" s="477" t="s">
        <v>30</v>
      </c>
      <c r="J90" s="477"/>
      <c r="K90" s="477"/>
      <c r="L90" s="477"/>
      <c r="M90" s="476"/>
      <c r="N90" s="810"/>
      <c r="O90" s="476" t="s">
        <v>38</v>
      </c>
      <c r="P90" s="482"/>
      <c r="Q90" s="476"/>
      <c r="R90" s="476" t="s">
        <v>26</v>
      </c>
      <c r="S90" s="477" t="s">
        <v>320</v>
      </c>
      <c r="T90" s="599"/>
      <c r="U90" s="123"/>
      <c r="V90" s="369"/>
    </row>
    <row r="91" spans="1:22" s="88" customFormat="1" ht="12.75" customHeight="1" x14ac:dyDescent="0.3">
      <c r="A91" s="687">
        <f>A88+1</f>
        <v>63</v>
      </c>
      <c r="B91" s="484" t="s">
        <v>33</v>
      </c>
      <c r="C91" s="485" t="s">
        <v>321</v>
      </c>
      <c r="D91" s="484" t="s">
        <v>322</v>
      </c>
      <c r="E91" s="612" t="str">
        <f>IF(I91="Automated","N/A","TBD")</f>
        <v>TBD</v>
      </c>
      <c r="F91" s="638" t="s">
        <v>224</v>
      </c>
      <c r="G91" s="767" t="s">
        <v>1957</v>
      </c>
      <c r="H91" s="707" t="s">
        <v>239</v>
      </c>
      <c r="I91" s="768" t="s">
        <v>64</v>
      </c>
      <c r="J91" s="768"/>
      <c r="K91" s="485"/>
      <c r="L91" s="768"/>
      <c r="M91" s="793"/>
      <c r="N91" s="745"/>
      <c r="O91" s="484" t="s">
        <v>38</v>
      </c>
      <c r="P91" s="486"/>
      <c r="Q91" s="490"/>
      <c r="R91" s="484" t="s">
        <v>26</v>
      </c>
      <c r="S91" s="684"/>
      <c r="T91" s="663" t="s">
        <v>240</v>
      </c>
      <c r="U91" s="123"/>
      <c r="V91" s="369"/>
    </row>
    <row r="92" spans="1:22" s="88" customFormat="1" ht="12.75" customHeight="1" x14ac:dyDescent="0.3">
      <c r="A92" s="687"/>
      <c r="B92" s="484" t="s">
        <v>33</v>
      </c>
      <c r="C92" s="485"/>
      <c r="D92" s="484"/>
      <c r="E92" s="484"/>
      <c r="F92" s="638" t="s">
        <v>316</v>
      </c>
      <c r="G92" s="767" t="s">
        <v>1957</v>
      </c>
      <c r="H92" s="707" t="s">
        <v>239</v>
      </c>
      <c r="I92" s="491"/>
      <c r="J92" s="491"/>
      <c r="K92" s="806"/>
      <c r="L92" s="491"/>
      <c r="M92" s="794"/>
      <c r="N92" s="745"/>
      <c r="O92" s="484" t="s">
        <v>38</v>
      </c>
      <c r="P92" s="492"/>
      <c r="Q92" s="484"/>
      <c r="R92" s="484" t="s">
        <v>26</v>
      </c>
      <c r="S92" s="485"/>
      <c r="T92" s="600"/>
      <c r="U92" s="123"/>
      <c r="V92" s="369"/>
    </row>
    <row r="93" spans="1:22" s="88" customFormat="1" ht="12.75" customHeight="1" x14ac:dyDescent="0.3">
      <c r="A93" s="687"/>
      <c r="B93" s="484" t="s">
        <v>232</v>
      </c>
      <c r="C93" s="485"/>
      <c r="D93" s="484"/>
      <c r="E93" s="484"/>
      <c r="F93" s="638" t="s">
        <v>323</v>
      </c>
      <c r="G93" s="767" t="s">
        <v>1956</v>
      </c>
      <c r="H93" s="708" t="s">
        <v>59</v>
      </c>
      <c r="I93" s="491"/>
      <c r="J93" s="491"/>
      <c r="K93" s="806"/>
      <c r="L93" s="491"/>
      <c r="M93" s="794"/>
      <c r="N93" s="745"/>
      <c r="O93" s="484" t="s">
        <v>38</v>
      </c>
      <c r="P93" s="492"/>
      <c r="Q93" s="484"/>
      <c r="R93" s="484" t="s">
        <v>26</v>
      </c>
      <c r="S93" s="485"/>
      <c r="T93" s="600"/>
      <c r="U93" s="123"/>
      <c r="V93" s="369"/>
    </row>
    <row r="94" spans="1:22" s="88" customFormat="1" ht="12.75" customHeight="1" x14ac:dyDescent="0.3">
      <c r="A94" s="686">
        <f>A91+1</f>
        <v>64</v>
      </c>
      <c r="B94" s="476" t="s">
        <v>33</v>
      </c>
      <c r="C94" s="477" t="s">
        <v>324</v>
      </c>
      <c r="D94" s="476" t="s">
        <v>325</v>
      </c>
      <c r="E94" s="608" t="str">
        <f>IF(I94="Automated","N/A","TBD")</f>
        <v>TBD</v>
      </c>
      <c r="F94" s="637" t="s">
        <v>224</v>
      </c>
      <c r="G94" s="769" t="s">
        <v>1957</v>
      </c>
      <c r="H94" s="706" t="s">
        <v>239</v>
      </c>
      <c r="I94" s="487" t="s">
        <v>64</v>
      </c>
      <c r="J94" s="487" t="s">
        <v>47</v>
      </c>
      <c r="K94" s="477" t="s">
        <v>48</v>
      </c>
      <c r="L94" s="487"/>
      <c r="M94" s="489" t="s">
        <v>38</v>
      </c>
      <c r="N94" s="810"/>
      <c r="O94" s="476" t="s">
        <v>38</v>
      </c>
      <c r="P94" s="482"/>
      <c r="Q94" s="478"/>
      <c r="R94" s="476" t="s">
        <v>26</v>
      </c>
      <c r="S94" s="483"/>
      <c r="T94" s="662" t="s">
        <v>240</v>
      </c>
      <c r="U94" s="123"/>
      <c r="V94" s="369"/>
    </row>
    <row r="95" spans="1:22" s="88" customFormat="1" ht="12.75" customHeight="1" x14ac:dyDescent="0.35">
      <c r="A95" s="686"/>
      <c r="B95" s="476" t="s">
        <v>33</v>
      </c>
      <c r="C95" s="477"/>
      <c r="D95" s="476"/>
      <c r="E95" s="476"/>
      <c r="F95" s="637" t="s">
        <v>316</v>
      </c>
      <c r="G95" s="766" t="s">
        <v>63</v>
      </c>
      <c r="H95" s="706" t="s">
        <v>46</v>
      </c>
      <c r="I95" s="477" t="s">
        <v>64</v>
      </c>
      <c r="J95" s="487" t="s">
        <v>47</v>
      </c>
      <c r="K95" s="477" t="s">
        <v>45</v>
      </c>
      <c r="L95" s="487"/>
      <c r="M95" s="489"/>
      <c r="N95" s="810"/>
      <c r="O95" s="476" t="s">
        <v>38</v>
      </c>
      <c r="P95" s="482"/>
      <c r="Q95" s="476"/>
      <c r="R95" s="476" t="s">
        <v>26</v>
      </c>
      <c r="S95" s="477"/>
      <c r="T95" s="662" t="s">
        <v>326</v>
      </c>
      <c r="U95" s="123"/>
      <c r="V95" s="369"/>
    </row>
    <row r="96" spans="1:22" s="88" customFormat="1" ht="12.75" customHeight="1" x14ac:dyDescent="0.3">
      <c r="A96" s="687">
        <f>A94+1</f>
        <v>65</v>
      </c>
      <c r="B96" s="476" t="s">
        <v>33</v>
      </c>
      <c r="C96" s="485" t="s">
        <v>327</v>
      </c>
      <c r="D96" s="484" t="s">
        <v>328</v>
      </c>
      <c r="E96" s="612" t="str">
        <f>IF(I96="Automated","N/A","TBD")</f>
        <v>TBD</v>
      </c>
      <c r="F96" s="638" t="s">
        <v>224</v>
      </c>
      <c r="G96" s="767" t="s">
        <v>1957</v>
      </c>
      <c r="H96" s="485" t="s">
        <v>239</v>
      </c>
      <c r="I96" s="768" t="s">
        <v>64</v>
      </c>
      <c r="J96" s="768"/>
      <c r="K96" s="485"/>
      <c r="L96" s="768"/>
      <c r="M96" s="793"/>
      <c r="N96" s="745"/>
      <c r="O96" s="484" t="s">
        <v>38</v>
      </c>
      <c r="P96" s="486"/>
      <c r="Q96" s="490"/>
      <c r="R96" s="484" t="s">
        <v>26</v>
      </c>
      <c r="S96" s="684"/>
      <c r="T96" s="663" t="s">
        <v>240</v>
      </c>
      <c r="U96" s="123"/>
      <c r="V96" s="369"/>
    </row>
    <row r="97" spans="1:22" s="88" customFormat="1" ht="12.75" customHeight="1" x14ac:dyDescent="0.35">
      <c r="A97" s="687"/>
      <c r="B97" s="476" t="s">
        <v>33</v>
      </c>
      <c r="C97" s="485"/>
      <c r="D97" s="484"/>
      <c r="E97" s="484"/>
      <c r="F97" s="638" t="s">
        <v>316</v>
      </c>
      <c r="G97" s="767" t="s">
        <v>1957</v>
      </c>
      <c r="H97" s="485" t="s">
        <v>239</v>
      </c>
      <c r="I97" s="485"/>
      <c r="J97" s="485"/>
      <c r="K97" s="485"/>
      <c r="L97" s="485"/>
      <c r="M97" s="484"/>
      <c r="N97" s="745"/>
      <c r="O97" s="484" t="s">
        <v>38</v>
      </c>
      <c r="P97" s="486"/>
      <c r="Q97" s="484"/>
      <c r="R97" s="484" t="s">
        <v>26</v>
      </c>
      <c r="S97" s="485"/>
      <c r="T97" s="600"/>
      <c r="U97" s="123"/>
      <c r="V97" s="369"/>
    </row>
    <row r="98" spans="1:22" s="88" customFormat="1" ht="12.75" customHeight="1" x14ac:dyDescent="0.3">
      <c r="A98" s="710">
        <f>A96+1</f>
        <v>66</v>
      </c>
      <c r="B98" s="331" t="s">
        <v>33</v>
      </c>
      <c r="C98" s="415" t="s">
        <v>329</v>
      </c>
      <c r="D98" s="331" t="s">
        <v>330</v>
      </c>
      <c r="E98" s="337" t="str">
        <f>IF(I98="Automated","N/A","TBD")</f>
        <v>TBD</v>
      </c>
      <c r="F98" s="331" t="s">
        <v>224</v>
      </c>
      <c r="G98" s="761" t="s">
        <v>1957</v>
      </c>
      <c r="H98" s="415" t="s">
        <v>239</v>
      </c>
      <c r="I98" s="430" t="s">
        <v>64</v>
      </c>
      <c r="J98" s="430"/>
      <c r="K98" s="415"/>
      <c r="L98" s="430"/>
      <c r="M98" s="261"/>
      <c r="N98" s="312"/>
      <c r="O98" s="369" t="s">
        <v>38</v>
      </c>
      <c r="P98" s="388"/>
      <c r="Q98" s="397"/>
      <c r="R98" s="369" t="s">
        <v>26</v>
      </c>
      <c r="S98" s="426"/>
      <c r="T98" s="296" t="s">
        <v>240</v>
      </c>
      <c r="U98" s="123"/>
      <c r="V98" s="369"/>
    </row>
    <row r="99" spans="1:22" s="88" customFormat="1" ht="12.75" customHeight="1" x14ac:dyDescent="0.35">
      <c r="A99" s="687">
        <f>A98+1</f>
        <v>67</v>
      </c>
      <c r="B99" s="484" t="s">
        <v>232</v>
      </c>
      <c r="C99" s="485" t="s">
        <v>331</v>
      </c>
      <c r="D99" s="484" t="s">
        <v>332</v>
      </c>
      <c r="E99" s="612" t="str">
        <f>IF(I99="Automated","N/A","TBD")</f>
        <v>TBD</v>
      </c>
      <c r="F99" s="484" t="s">
        <v>333</v>
      </c>
      <c r="G99" s="770"/>
      <c r="H99" s="708" t="s">
        <v>59</v>
      </c>
      <c r="I99" s="485"/>
      <c r="J99" s="485"/>
      <c r="K99" s="485"/>
      <c r="L99" s="485"/>
      <c r="M99" s="484"/>
      <c r="N99" s="745"/>
      <c r="O99" s="484" t="s">
        <v>38</v>
      </c>
      <c r="P99" s="486"/>
      <c r="Q99" s="484"/>
      <c r="R99" s="484" t="s">
        <v>26</v>
      </c>
      <c r="S99" s="485"/>
      <c r="T99" s="600"/>
      <c r="U99" s="123"/>
      <c r="V99" s="369"/>
    </row>
    <row r="100" spans="1:22" s="88" customFormat="1" ht="12.75" customHeight="1" x14ac:dyDescent="0.3">
      <c r="A100" s="687"/>
      <c r="B100" s="484" t="s">
        <v>33</v>
      </c>
      <c r="C100" s="485"/>
      <c r="D100" s="484"/>
      <c r="E100" s="484"/>
      <c r="F100" s="484" t="s">
        <v>224</v>
      </c>
      <c r="G100" s="767" t="s">
        <v>1957</v>
      </c>
      <c r="H100" s="707" t="s">
        <v>239</v>
      </c>
      <c r="I100" s="768" t="s">
        <v>64</v>
      </c>
      <c r="J100" s="768"/>
      <c r="K100" s="485"/>
      <c r="L100" s="768"/>
      <c r="M100" s="793"/>
      <c r="N100" s="745"/>
      <c r="O100" s="484" t="s">
        <v>38</v>
      </c>
      <c r="P100" s="486"/>
      <c r="Q100" s="490"/>
      <c r="R100" s="484" t="s">
        <v>26</v>
      </c>
      <c r="S100" s="684"/>
      <c r="T100" s="663" t="s">
        <v>240</v>
      </c>
      <c r="U100" s="123"/>
      <c r="V100" s="369"/>
    </row>
    <row r="101" spans="1:22" s="88" customFormat="1" ht="12.75" customHeight="1" x14ac:dyDescent="0.35">
      <c r="A101" s="667">
        <f>A99+1</f>
        <v>68</v>
      </c>
      <c r="B101" s="369" t="s">
        <v>232</v>
      </c>
      <c r="C101" s="400" t="s">
        <v>334</v>
      </c>
      <c r="D101" s="331" t="s">
        <v>335</v>
      </c>
      <c r="E101" s="122" t="str">
        <f>IF(I101="Automated","N/A","TBD")</f>
        <v>TBD</v>
      </c>
      <c r="F101" s="369" t="s">
        <v>336</v>
      </c>
      <c r="G101" s="657"/>
      <c r="H101" s="434" t="s">
        <v>59</v>
      </c>
      <c r="I101" s="400"/>
      <c r="J101" s="400"/>
      <c r="K101" s="400"/>
      <c r="L101" s="400"/>
      <c r="M101" s="369"/>
      <c r="N101" s="312"/>
      <c r="O101" s="369" t="s">
        <v>38</v>
      </c>
      <c r="P101" s="389"/>
      <c r="Q101" s="369"/>
      <c r="R101" s="369" t="s">
        <v>26</v>
      </c>
      <c r="S101" s="400"/>
      <c r="T101" s="435"/>
      <c r="U101" s="123"/>
      <c r="V101" s="369"/>
    </row>
    <row r="102" spans="1:22" s="88" customFormat="1" ht="12.75" customHeight="1" x14ac:dyDescent="0.3">
      <c r="A102" s="686">
        <f>A101+1</f>
        <v>69</v>
      </c>
      <c r="B102" s="476" t="s">
        <v>232</v>
      </c>
      <c r="C102" s="477" t="s">
        <v>337</v>
      </c>
      <c r="D102" s="476" t="s">
        <v>338</v>
      </c>
      <c r="E102" s="476" t="s">
        <v>339</v>
      </c>
      <c r="F102" s="476" t="s">
        <v>340</v>
      </c>
      <c r="G102" s="765" t="s">
        <v>242</v>
      </c>
      <c r="H102" s="709" t="s">
        <v>59</v>
      </c>
      <c r="I102" s="493" t="s">
        <v>64</v>
      </c>
      <c r="J102" s="493"/>
      <c r="K102" s="807"/>
      <c r="L102" s="493"/>
      <c r="M102" s="795"/>
      <c r="N102" s="810"/>
      <c r="O102" s="476" t="s">
        <v>38</v>
      </c>
      <c r="P102" s="573"/>
      <c r="Q102" s="573" t="s">
        <v>341</v>
      </c>
      <c r="R102" s="476" t="s">
        <v>26</v>
      </c>
      <c r="S102" s="578" t="s">
        <v>342</v>
      </c>
      <c r="T102" s="602" t="s">
        <v>343</v>
      </c>
      <c r="U102" s="123"/>
      <c r="V102" s="369"/>
    </row>
    <row r="103" spans="1:22" s="88" customFormat="1" ht="12.75" customHeight="1" x14ac:dyDescent="0.3">
      <c r="A103" s="686"/>
      <c r="B103" s="476" t="s">
        <v>232</v>
      </c>
      <c r="C103" s="477"/>
      <c r="D103" s="476"/>
      <c r="E103" s="476"/>
      <c r="F103" s="476" t="s">
        <v>344</v>
      </c>
      <c r="G103" s="765" t="s">
        <v>242</v>
      </c>
      <c r="H103" s="709" t="s">
        <v>59</v>
      </c>
      <c r="I103" s="493" t="s">
        <v>64</v>
      </c>
      <c r="J103" s="493"/>
      <c r="K103" s="807"/>
      <c r="L103" s="493"/>
      <c r="M103" s="795"/>
      <c r="N103" s="810"/>
      <c r="O103" s="476" t="s">
        <v>38</v>
      </c>
      <c r="P103" s="480"/>
      <c r="Q103" s="480"/>
      <c r="R103" s="476" t="s">
        <v>26</v>
      </c>
      <c r="S103" s="483"/>
      <c r="T103" s="662" t="s">
        <v>345</v>
      </c>
      <c r="U103" s="123"/>
      <c r="V103" s="369"/>
    </row>
    <row r="104" spans="1:22" s="88" customFormat="1" ht="12.75" customHeight="1" x14ac:dyDescent="0.3">
      <c r="A104" s="686"/>
      <c r="B104" s="476" t="s">
        <v>232</v>
      </c>
      <c r="C104" s="477"/>
      <c r="D104" s="476"/>
      <c r="E104" s="476"/>
      <c r="F104" s="476" t="s">
        <v>346</v>
      </c>
      <c r="G104" s="765" t="s">
        <v>242</v>
      </c>
      <c r="H104" s="709" t="s">
        <v>59</v>
      </c>
      <c r="I104" s="493" t="s">
        <v>64</v>
      </c>
      <c r="J104" s="493"/>
      <c r="K104" s="807"/>
      <c r="L104" s="493"/>
      <c r="M104" s="795"/>
      <c r="N104" s="810"/>
      <c r="O104" s="476" t="s">
        <v>38</v>
      </c>
      <c r="P104" s="480"/>
      <c r="Q104" s="480"/>
      <c r="R104" s="476" t="s">
        <v>26</v>
      </c>
      <c r="S104" s="483"/>
      <c r="T104" s="662" t="s">
        <v>345</v>
      </c>
      <c r="U104" s="123"/>
      <c r="V104" s="369"/>
    </row>
    <row r="105" spans="1:22" s="88" customFormat="1" ht="12.75" customHeight="1" x14ac:dyDescent="0.3">
      <c r="A105" s="686"/>
      <c r="B105" s="476" t="s">
        <v>232</v>
      </c>
      <c r="C105" s="477"/>
      <c r="D105" s="476"/>
      <c r="E105" s="476"/>
      <c r="F105" s="476" t="s">
        <v>217</v>
      </c>
      <c r="G105" s="769" t="s">
        <v>1957</v>
      </c>
      <c r="H105" s="706" t="s">
        <v>239</v>
      </c>
      <c r="I105" s="487" t="s">
        <v>64</v>
      </c>
      <c r="J105" s="487"/>
      <c r="K105" s="477"/>
      <c r="L105" s="487"/>
      <c r="M105" s="489"/>
      <c r="N105" s="810"/>
      <c r="O105" s="476" t="s">
        <v>38</v>
      </c>
      <c r="P105" s="476"/>
      <c r="Q105" s="480"/>
      <c r="R105" s="476" t="s">
        <v>26</v>
      </c>
      <c r="S105" s="483"/>
      <c r="T105" s="662" t="s">
        <v>347</v>
      </c>
      <c r="U105" s="123"/>
      <c r="V105" s="369"/>
    </row>
    <row r="106" spans="1:22" s="88" customFormat="1" ht="12.75" customHeight="1" x14ac:dyDescent="0.35">
      <c r="A106" s="667">
        <f>A102+1</f>
        <v>70</v>
      </c>
      <c r="B106" s="369" t="s">
        <v>247</v>
      </c>
      <c r="C106" s="400" t="s">
        <v>348</v>
      </c>
      <c r="D106" s="392" t="s">
        <v>349</v>
      </c>
      <c r="E106" s="247" t="str">
        <f>IF(I106="Automated","N/A","TBD")</f>
        <v>TBD</v>
      </c>
      <c r="F106" s="331" t="s">
        <v>350</v>
      </c>
      <c r="G106" s="772" t="s">
        <v>63</v>
      </c>
      <c r="H106" s="744" t="s">
        <v>59</v>
      </c>
      <c r="I106" s="743" t="s">
        <v>64</v>
      </c>
      <c r="J106" s="743"/>
      <c r="K106" s="743"/>
      <c r="L106" s="743"/>
      <c r="M106" s="392"/>
      <c r="N106" s="312"/>
      <c r="O106" s="369" t="s">
        <v>38</v>
      </c>
      <c r="P106" s="389"/>
      <c r="Q106" s="369"/>
      <c r="R106" s="369" t="s">
        <v>26</v>
      </c>
      <c r="S106" s="415"/>
      <c r="T106" s="296" t="s">
        <v>351</v>
      </c>
      <c r="U106" s="123"/>
      <c r="V106" s="369"/>
    </row>
    <row r="107" spans="1:22" s="88" customFormat="1" ht="12.75" customHeight="1" x14ac:dyDescent="0.35">
      <c r="A107" s="667">
        <f>A106+1</f>
        <v>71</v>
      </c>
      <c r="B107" s="369" t="s">
        <v>247</v>
      </c>
      <c r="C107" s="400" t="s">
        <v>352</v>
      </c>
      <c r="D107" s="392" t="s">
        <v>353</v>
      </c>
      <c r="E107" s="247" t="str">
        <f>IF(I107="Automated","N/A","TBD")</f>
        <v>TBD</v>
      </c>
      <c r="F107" s="331" t="s">
        <v>354</v>
      </c>
      <c r="G107" s="772" t="s">
        <v>45</v>
      </c>
      <c r="H107" s="744" t="s">
        <v>59</v>
      </c>
      <c r="I107" s="743" t="s">
        <v>64</v>
      </c>
      <c r="J107" s="743"/>
      <c r="K107" s="743"/>
      <c r="L107" s="743"/>
      <c r="M107" s="392"/>
      <c r="N107" s="312"/>
      <c r="O107" s="369" t="s">
        <v>38</v>
      </c>
      <c r="P107" s="389"/>
      <c r="Q107" s="369"/>
      <c r="R107" s="369" t="s">
        <v>26</v>
      </c>
      <c r="S107" s="415"/>
      <c r="T107" s="296" t="s">
        <v>355</v>
      </c>
      <c r="U107" s="123"/>
      <c r="V107" s="369"/>
    </row>
    <row r="108" spans="1:22" ht="12.75" customHeight="1" x14ac:dyDescent="0.3">
      <c r="A108" s="667">
        <f>A107+1</f>
        <v>72</v>
      </c>
      <c r="B108" s="448" t="s">
        <v>33</v>
      </c>
      <c r="C108" s="400" t="s">
        <v>356</v>
      </c>
      <c r="D108" s="331" t="s">
        <v>357</v>
      </c>
      <c r="E108" s="122" t="str">
        <f>IF(I108="Automated","N/A","TBD")</f>
        <v>N/A</v>
      </c>
      <c r="F108" s="369" t="s">
        <v>358</v>
      </c>
      <c r="G108" s="759" t="s">
        <v>1956</v>
      </c>
      <c r="H108" s="415" t="s">
        <v>97</v>
      </c>
      <c r="I108" s="762" t="s">
        <v>30</v>
      </c>
      <c r="J108" s="762" t="s">
        <v>47</v>
      </c>
      <c r="K108" s="801" t="s">
        <v>45</v>
      </c>
      <c r="L108" s="762"/>
      <c r="M108" s="791" t="s">
        <v>38</v>
      </c>
      <c r="N108" s="238"/>
      <c r="O108" s="369" t="s">
        <v>38</v>
      </c>
      <c r="P108" s="585" t="s">
        <v>98</v>
      </c>
      <c r="Q108" s="397"/>
      <c r="R108" s="369" t="s">
        <v>26</v>
      </c>
      <c r="S108" s="431" t="s">
        <v>128</v>
      </c>
      <c r="T108" s="296" t="s">
        <v>359</v>
      </c>
      <c r="V108" s="369"/>
    </row>
    <row r="109" spans="1:22" ht="12.75" customHeight="1" x14ac:dyDescent="0.3">
      <c r="A109" s="667">
        <f t="shared" ref="A109:A164" si="4">A108+1</f>
        <v>73</v>
      </c>
      <c r="B109" s="448" t="s">
        <v>33</v>
      </c>
      <c r="C109" s="400" t="s">
        <v>360</v>
      </c>
      <c r="D109" s="331" t="s">
        <v>361</v>
      </c>
      <c r="E109" s="337" t="s">
        <v>362</v>
      </c>
      <c r="F109" s="369" t="s">
        <v>363</v>
      </c>
      <c r="G109" s="759" t="s">
        <v>121</v>
      </c>
      <c r="H109" s="415" t="s">
        <v>46</v>
      </c>
      <c r="I109" s="400" t="s">
        <v>30</v>
      </c>
      <c r="J109" s="400"/>
      <c r="K109" s="400"/>
      <c r="L109" s="400"/>
      <c r="M109" s="369"/>
      <c r="N109" s="238"/>
      <c r="O109" s="369" t="s">
        <v>38</v>
      </c>
      <c r="P109" s="387"/>
      <c r="Q109" s="397"/>
      <c r="R109" s="369" t="s">
        <v>26</v>
      </c>
      <c r="S109" s="431" t="s">
        <v>364</v>
      </c>
      <c r="T109" s="296"/>
      <c r="V109" s="369"/>
    </row>
    <row r="110" spans="1:22" ht="12.75" customHeight="1" x14ac:dyDescent="0.3">
      <c r="A110" s="667">
        <f t="shared" si="4"/>
        <v>74</v>
      </c>
      <c r="B110" s="448" t="s">
        <v>33</v>
      </c>
      <c r="C110" s="400" t="s">
        <v>365</v>
      </c>
      <c r="D110" s="331" t="s">
        <v>366</v>
      </c>
      <c r="E110" s="337" t="s">
        <v>367</v>
      </c>
      <c r="F110" s="369" t="s">
        <v>368</v>
      </c>
      <c r="G110" s="759" t="s">
        <v>1956</v>
      </c>
      <c r="H110" s="415" t="s">
        <v>97</v>
      </c>
      <c r="I110" s="400" t="s">
        <v>30</v>
      </c>
      <c r="J110" s="400" t="s">
        <v>86</v>
      </c>
      <c r="K110" s="123" t="s">
        <v>45</v>
      </c>
      <c r="L110" s="400" t="s">
        <v>369</v>
      </c>
      <c r="M110" s="791" t="s">
        <v>38</v>
      </c>
      <c r="N110" s="815"/>
      <c r="O110" s="369" t="s">
        <v>38</v>
      </c>
      <c r="P110" s="585" t="s">
        <v>98</v>
      </c>
      <c r="Q110" s="397" t="s">
        <v>207</v>
      </c>
      <c r="R110" s="369" t="s">
        <v>26</v>
      </c>
      <c r="S110" s="431" t="s">
        <v>364</v>
      </c>
      <c r="T110" s="661" t="s">
        <v>370</v>
      </c>
      <c r="V110" s="369"/>
    </row>
    <row r="111" spans="1:22" ht="12.75" customHeight="1" x14ac:dyDescent="0.3">
      <c r="A111" s="667">
        <f t="shared" si="4"/>
        <v>75</v>
      </c>
      <c r="B111" s="448" t="s">
        <v>33</v>
      </c>
      <c r="C111" s="400" t="s">
        <v>371</v>
      </c>
      <c r="D111" s="331" t="s">
        <v>372</v>
      </c>
      <c r="E111" s="122" t="str">
        <f>IF(I111="Automated","N/A","TBD")</f>
        <v>TBD</v>
      </c>
      <c r="F111" s="369" t="s">
        <v>373</v>
      </c>
      <c r="G111" s="761" t="s">
        <v>63</v>
      </c>
      <c r="H111" s="415" t="s">
        <v>46</v>
      </c>
      <c r="I111" s="762" t="s">
        <v>64</v>
      </c>
      <c r="J111" s="762" t="s">
        <v>47</v>
      </c>
      <c r="K111" s="803" t="s">
        <v>45</v>
      </c>
      <c r="L111" s="762"/>
      <c r="M111" s="791" t="s">
        <v>38</v>
      </c>
      <c r="N111" s="238"/>
      <c r="O111" s="369" t="s">
        <v>38</v>
      </c>
      <c r="P111" s="389"/>
      <c r="Q111" s="369"/>
      <c r="R111" s="369" t="s">
        <v>26</v>
      </c>
      <c r="S111" s="400"/>
      <c r="T111" s="661" t="s">
        <v>374</v>
      </c>
      <c r="V111" s="369"/>
    </row>
    <row r="112" spans="1:22" ht="12.75" customHeight="1" x14ac:dyDescent="0.3">
      <c r="A112" s="667">
        <f t="shared" si="4"/>
        <v>76</v>
      </c>
      <c r="B112" s="448" t="s">
        <v>33</v>
      </c>
      <c r="C112" s="400" t="s">
        <v>375</v>
      </c>
      <c r="D112" s="331" t="s">
        <v>376</v>
      </c>
      <c r="E112" s="337" t="s">
        <v>377</v>
      </c>
      <c r="F112" s="369" t="s">
        <v>378</v>
      </c>
      <c r="G112" s="761" t="s">
        <v>63</v>
      </c>
      <c r="H112" s="415" t="s">
        <v>46</v>
      </c>
      <c r="I112" s="762" t="s">
        <v>64</v>
      </c>
      <c r="J112" s="762" t="s">
        <v>47</v>
      </c>
      <c r="K112" s="803" t="s">
        <v>45</v>
      </c>
      <c r="L112" s="762"/>
      <c r="M112" s="791" t="s">
        <v>38</v>
      </c>
      <c r="N112" s="238"/>
      <c r="O112" s="369" t="s">
        <v>38</v>
      </c>
      <c r="P112" s="576"/>
      <c r="Q112" s="574"/>
      <c r="R112" s="369" t="s">
        <v>26</v>
      </c>
      <c r="S112" s="571"/>
      <c r="T112" s="586" t="s">
        <v>379</v>
      </c>
      <c r="V112" s="369"/>
    </row>
    <row r="113" spans="1:22" ht="12.75" customHeight="1" x14ac:dyDescent="0.3">
      <c r="A113" s="667">
        <f>A112+1</f>
        <v>77</v>
      </c>
      <c r="B113" s="448" t="s">
        <v>33</v>
      </c>
      <c r="C113" s="400" t="s">
        <v>380</v>
      </c>
      <c r="D113" s="331" t="s">
        <v>381</v>
      </c>
      <c r="E113" s="122" t="str">
        <f t="shared" ref="E113:E134" si="5">IF(I113="Automated","N/A","TBD")</f>
        <v>N/A</v>
      </c>
      <c r="F113" s="369" t="s">
        <v>382</v>
      </c>
      <c r="G113" s="761" t="s">
        <v>37</v>
      </c>
      <c r="H113" s="434" t="s">
        <v>59</v>
      </c>
      <c r="I113" s="400" t="s">
        <v>30</v>
      </c>
      <c r="J113" s="400"/>
      <c r="K113" s="400"/>
      <c r="L113" s="400"/>
      <c r="M113" s="369"/>
      <c r="N113" s="238"/>
      <c r="O113" s="369" t="s">
        <v>38</v>
      </c>
      <c r="P113" s="389"/>
      <c r="Q113" s="369"/>
      <c r="R113" s="369" t="s">
        <v>26</v>
      </c>
      <c r="S113" s="400"/>
      <c r="T113" s="435"/>
      <c r="V113" s="369"/>
    </row>
    <row r="114" spans="1:22" ht="12.75" customHeight="1" x14ac:dyDescent="0.3">
      <c r="A114" s="667">
        <f t="shared" si="4"/>
        <v>78</v>
      </c>
      <c r="B114" s="448" t="s">
        <v>33</v>
      </c>
      <c r="C114" s="400" t="s">
        <v>383</v>
      </c>
      <c r="D114" s="331" t="s">
        <v>384</v>
      </c>
      <c r="E114" s="122" t="str">
        <f t="shared" si="5"/>
        <v>TBD</v>
      </c>
      <c r="F114" s="331" t="s">
        <v>385</v>
      </c>
      <c r="G114" s="761" t="s">
        <v>63</v>
      </c>
      <c r="H114" s="415" t="s">
        <v>46</v>
      </c>
      <c r="I114" s="763" t="s">
        <v>64</v>
      </c>
      <c r="J114" s="763" t="s">
        <v>47</v>
      </c>
      <c r="K114" s="803" t="s">
        <v>45</v>
      </c>
      <c r="L114" s="763"/>
      <c r="M114" s="792" t="s">
        <v>38</v>
      </c>
      <c r="N114" s="238"/>
      <c r="O114" s="369" t="s">
        <v>38</v>
      </c>
      <c r="P114" s="389"/>
      <c r="Q114" s="369"/>
      <c r="R114" s="369" t="s">
        <v>26</v>
      </c>
      <c r="S114" s="400"/>
      <c r="T114" s="661" t="s">
        <v>386</v>
      </c>
      <c r="V114" s="369"/>
    </row>
    <row r="115" spans="1:22" ht="12.75" customHeight="1" x14ac:dyDescent="0.3">
      <c r="A115" s="687">
        <f>A114+1</f>
        <v>79</v>
      </c>
      <c r="B115" s="484" t="s">
        <v>33</v>
      </c>
      <c r="C115" s="485" t="s">
        <v>387</v>
      </c>
      <c r="D115" s="484" t="s">
        <v>388</v>
      </c>
      <c r="E115" s="612" t="str">
        <f t="shared" si="5"/>
        <v>N/A</v>
      </c>
      <c r="F115" s="484" t="s">
        <v>389</v>
      </c>
      <c r="G115" s="771" t="s">
        <v>37</v>
      </c>
      <c r="H115" s="485" t="s">
        <v>46</v>
      </c>
      <c r="I115" s="485" t="s">
        <v>30</v>
      </c>
      <c r="J115" s="485" t="s">
        <v>47</v>
      </c>
      <c r="K115" s="485" t="s">
        <v>45</v>
      </c>
      <c r="L115" s="485"/>
      <c r="M115" s="484" t="s">
        <v>38</v>
      </c>
      <c r="N115" s="745"/>
      <c r="O115" s="484" t="s">
        <v>38</v>
      </c>
      <c r="P115" s="486"/>
      <c r="Q115" s="484"/>
      <c r="R115" s="484" t="s">
        <v>26</v>
      </c>
      <c r="S115" s="485"/>
      <c r="T115" s="663" t="s">
        <v>390</v>
      </c>
      <c r="V115" s="369"/>
    </row>
    <row r="116" spans="1:22" ht="12.75" customHeight="1" x14ac:dyDescent="0.3">
      <c r="A116" s="687"/>
      <c r="B116" s="484" t="s">
        <v>33</v>
      </c>
      <c r="C116" s="485"/>
      <c r="D116" s="725"/>
      <c r="E116" s="612" t="str">
        <f t="shared" si="5"/>
        <v>TBD</v>
      </c>
      <c r="F116" s="484" t="s">
        <v>391</v>
      </c>
      <c r="G116" s="771" t="s">
        <v>37</v>
      </c>
      <c r="H116" s="712" t="s">
        <v>59</v>
      </c>
      <c r="I116" s="485"/>
      <c r="J116" s="485"/>
      <c r="K116" s="485"/>
      <c r="L116" s="485"/>
      <c r="M116" s="484"/>
      <c r="N116" s="745"/>
      <c r="O116" s="484" t="s">
        <v>38</v>
      </c>
      <c r="P116" s="486"/>
      <c r="Q116" s="484"/>
      <c r="R116" s="484" t="s">
        <v>26</v>
      </c>
      <c r="S116" s="485"/>
      <c r="T116" s="600"/>
      <c r="V116" s="369"/>
    </row>
    <row r="117" spans="1:22" ht="12.75" customHeight="1" x14ac:dyDescent="0.3">
      <c r="A117" s="687"/>
      <c r="B117" s="484" t="s">
        <v>33</v>
      </c>
      <c r="C117" s="485"/>
      <c r="D117" s="484" t="s">
        <v>392</v>
      </c>
      <c r="E117" s="612" t="str">
        <f t="shared" si="5"/>
        <v>N/A</v>
      </c>
      <c r="F117" s="484" t="s">
        <v>393</v>
      </c>
      <c r="G117" s="767" t="s">
        <v>1956</v>
      </c>
      <c r="H117" s="415" t="s">
        <v>97</v>
      </c>
      <c r="I117" s="490" t="s">
        <v>30</v>
      </c>
      <c r="J117" s="490" t="s">
        <v>47</v>
      </c>
      <c r="K117" s="808" t="s">
        <v>45</v>
      </c>
      <c r="L117" s="490"/>
      <c r="M117" s="492" t="s">
        <v>38</v>
      </c>
      <c r="N117" s="745"/>
      <c r="O117" s="484" t="s">
        <v>38</v>
      </c>
      <c r="P117" s="492" t="s">
        <v>98</v>
      </c>
      <c r="Q117" s="588"/>
      <c r="R117" s="484" t="s">
        <v>26</v>
      </c>
      <c r="S117" s="724" t="s">
        <v>128</v>
      </c>
      <c r="T117" s="598" t="s">
        <v>394</v>
      </c>
      <c r="V117" s="369"/>
    </row>
    <row r="118" spans="1:22" ht="12.75" customHeight="1" x14ac:dyDescent="0.35">
      <c r="A118" s="687"/>
      <c r="B118" s="484" t="s">
        <v>214</v>
      </c>
      <c r="C118" s="485"/>
      <c r="D118" s="725"/>
      <c r="E118" s="612" t="str">
        <f t="shared" si="5"/>
        <v>TBD</v>
      </c>
      <c r="F118" s="484" t="s">
        <v>395</v>
      </c>
      <c r="G118" s="773"/>
      <c r="H118" s="712" t="s">
        <v>59</v>
      </c>
      <c r="I118" s="485"/>
      <c r="J118" s="485"/>
      <c r="K118" s="485"/>
      <c r="L118" s="485"/>
      <c r="M118" s="484"/>
      <c r="N118" s="745"/>
      <c r="O118" s="484" t="s">
        <v>38</v>
      </c>
      <c r="P118" s="486"/>
      <c r="Q118" s="484"/>
      <c r="R118" s="484" t="s">
        <v>26</v>
      </c>
      <c r="S118" s="485"/>
      <c r="T118" s="600"/>
      <c r="V118" s="369"/>
    </row>
    <row r="119" spans="1:22" ht="12.75" customHeight="1" x14ac:dyDescent="0.3">
      <c r="A119" s="687"/>
      <c r="B119" s="484" t="s">
        <v>214</v>
      </c>
      <c r="C119" s="485"/>
      <c r="D119" s="725"/>
      <c r="E119" s="612" t="str">
        <f t="shared" si="5"/>
        <v>N/A</v>
      </c>
      <c r="F119" s="484" t="s">
        <v>396</v>
      </c>
      <c r="G119" s="767" t="s">
        <v>1956</v>
      </c>
      <c r="H119" s="415" t="s">
        <v>97</v>
      </c>
      <c r="I119" s="490" t="s">
        <v>30</v>
      </c>
      <c r="J119" s="490" t="s">
        <v>47</v>
      </c>
      <c r="K119" s="808" t="s">
        <v>45</v>
      </c>
      <c r="L119" s="490"/>
      <c r="M119" s="492" t="s">
        <v>38</v>
      </c>
      <c r="N119" s="745"/>
      <c r="O119" s="484" t="s">
        <v>38</v>
      </c>
      <c r="P119" s="492" t="s">
        <v>98</v>
      </c>
      <c r="Q119" s="484"/>
      <c r="R119" s="484" t="s">
        <v>26</v>
      </c>
      <c r="S119" s="485"/>
      <c r="T119" s="663" t="s">
        <v>397</v>
      </c>
      <c r="V119" s="369"/>
    </row>
    <row r="120" spans="1:22" ht="12.75" customHeight="1" x14ac:dyDescent="0.3">
      <c r="A120" s="687"/>
      <c r="B120" s="484" t="s">
        <v>33</v>
      </c>
      <c r="C120" s="485"/>
      <c r="D120" s="725"/>
      <c r="E120" s="612" t="str">
        <f t="shared" si="5"/>
        <v>N/A</v>
      </c>
      <c r="F120" s="484" t="s">
        <v>398</v>
      </c>
      <c r="G120" s="771" t="s">
        <v>121</v>
      </c>
      <c r="H120" s="485" t="s">
        <v>75</v>
      </c>
      <c r="I120" s="490" t="s">
        <v>30</v>
      </c>
      <c r="J120" s="490"/>
      <c r="K120" s="684"/>
      <c r="L120" s="490"/>
      <c r="M120" s="492"/>
      <c r="N120" s="745"/>
      <c r="O120" s="484" t="s">
        <v>38</v>
      </c>
      <c r="P120" s="492"/>
      <c r="Q120" s="484"/>
      <c r="R120" s="484" t="s">
        <v>26</v>
      </c>
      <c r="S120" s="485"/>
      <c r="T120" s="600"/>
      <c r="V120" s="369"/>
    </row>
    <row r="121" spans="1:22" ht="12.75" customHeight="1" x14ac:dyDescent="0.35">
      <c r="A121" s="687"/>
      <c r="B121" s="484" t="s">
        <v>399</v>
      </c>
      <c r="C121" s="485"/>
      <c r="D121" s="725"/>
      <c r="E121" s="612" t="str">
        <f t="shared" si="5"/>
        <v>TBD</v>
      </c>
      <c r="F121" s="484" t="s">
        <v>400</v>
      </c>
      <c r="G121" s="767" t="s">
        <v>1956</v>
      </c>
      <c r="H121" s="712" t="s">
        <v>59</v>
      </c>
      <c r="I121" s="485"/>
      <c r="J121" s="485"/>
      <c r="K121" s="485"/>
      <c r="L121" s="485"/>
      <c r="M121" s="484"/>
      <c r="N121" s="745"/>
      <c r="O121" s="484" t="s">
        <v>38</v>
      </c>
      <c r="P121" s="486"/>
      <c r="Q121" s="484"/>
      <c r="R121" s="484" t="s">
        <v>26</v>
      </c>
      <c r="S121" s="485"/>
      <c r="T121" s="600"/>
      <c r="V121" s="369"/>
    </row>
    <row r="122" spans="1:22" ht="12.75" customHeight="1" x14ac:dyDescent="0.3">
      <c r="A122" s="687"/>
      <c r="B122" s="484" t="s">
        <v>33</v>
      </c>
      <c r="C122" s="485"/>
      <c r="D122" s="725"/>
      <c r="E122" s="612" t="str">
        <f t="shared" si="5"/>
        <v>TBD</v>
      </c>
      <c r="F122" s="484" t="s">
        <v>401</v>
      </c>
      <c r="G122" s="771" t="s">
        <v>37</v>
      </c>
      <c r="H122" s="712" t="s">
        <v>59</v>
      </c>
      <c r="I122" s="485"/>
      <c r="J122" s="485"/>
      <c r="K122" s="485"/>
      <c r="L122" s="485"/>
      <c r="M122" s="484"/>
      <c r="N122" s="745"/>
      <c r="O122" s="484" t="s">
        <v>38</v>
      </c>
      <c r="P122" s="486"/>
      <c r="Q122" s="484"/>
      <c r="R122" s="484" t="s">
        <v>26</v>
      </c>
      <c r="S122" s="485"/>
      <c r="T122" s="600"/>
      <c r="V122" s="369"/>
    </row>
    <row r="123" spans="1:22" ht="12.75" customHeight="1" x14ac:dyDescent="0.3">
      <c r="A123" s="687"/>
      <c r="B123" s="484" t="s">
        <v>33</v>
      </c>
      <c r="C123" s="485"/>
      <c r="D123" s="725"/>
      <c r="E123" s="612" t="str">
        <f t="shared" si="5"/>
        <v>N/A</v>
      </c>
      <c r="F123" s="484" t="s">
        <v>402</v>
      </c>
      <c r="G123" s="771" t="s">
        <v>37</v>
      </c>
      <c r="H123" s="712" t="s">
        <v>59</v>
      </c>
      <c r="I123" s="485" t="s">
        <v>30</v>
      </c>
      <c r="J123" s="485"/>
      <c r="K123" s="485"/>
      <c r="L123" s="485"/>
      <c r="M123" s="484"/>
      <c r="N123" s="745"/>
      <c r="O123" s="484" t="s">
        <v>38</v>
      </c>
      <c r="P123" s="486"/>
      <c r="Q123" s="484"/>
      <c r="R123" s="484" t="s">
        <v>26</v>
      </c>
      <c r="S123" s="485"/>
      <c r="T123" s="600"/>
      <c r="V123" s="369"/>
    </row>
    <row r="124" spans="1:22" ht="12.75" customHeight="1" x14ac:dyDescent="0.3">
      <c r="A124" s="687"/>
      <c r="B124" s="484" t="s">
        <v>33</v>
      </c>
      <c r="C124" s="485"/>
      <c r="D124" s="725"/>
      <c r="E124" s="612" t="str">
        <f t="shared" si="5"/>
        <v>N/A</v>
      </c>
      <c r="F124" s="484" t="s">
        <v>403</v>
      </c>
      <c r="G124" s="771" t="s">
        <v>37</v>
      </c>
      <c r="H124" s="712" t="s">
        <v>59</v>
      </c>
      <c r="I124" s="485" t="s">
        <v>30</v>
      </c>
      <c r="J124" s="485"/>
      <c r="K124" s="485"/>
      <c r="L124" s="485"/>
      <c r="M124" s="484"/>
      <c r="N124" s="745"/>
      <c r="O124" s="484" t="s">
        <v>38</v>
      </c>
      <c r="P124" s="486"/>
      <c r="Q124" s="484"/>
      <c r="R124" s="484" t="s">
        <v>26</v>
      </c>
      <c r="S124" s="485"/>
      <c r="T124" s="600"/>
      <c r="V124" s="369"/>
    </row>
    <row r="125" spans="1:22" ht="12.75" customHeight="1" x14ac:dyDescent="0.3">
      <c r="A125" s="687"/>
      <c r="B125" s="484" t="s">
        <v>33</v>
      </c>
      <c r="C125" s="485"/>
      <c r="D125" s="725"/>
      <c r="E125" s="612" t="str">
        <f t="shared" si="5"/>
        <v>N/A</v>
      </c>
      <c r="F125" s="484" t="s">
        <v>404</v>
      </c>
      <c r="G125" s="771" t="s">
        <v>37</v>
      </c>
      <c r="H125" s="485" t="s">
        <v>46</v>
      </c>
      <c r="I125" s="485" t="s">
        <v>30</v>
      </c>
      <c r="J125" s="485"/>
      <c r="K125" s="808" t="s">
        <v>45</v>
      </c>
      <c r="L125" s="485"/>
      <c r="M125" s="484"/>
      <c r="N125" s="745"/>
      <c r="O125" s="484" t="s">
        <v>38</v>
      </c>
      <c r="P125" s="486"/>
      <c r="Q125" s="484"/>
      <c r="R125" s="484" t="s">
        <v>26</v>
      </c>
      <c r="S125" s="485"/>
      <c r="T125" s="663" t="s">
        <v>390</v>
      </c>
      <c r="V125" s="369"/>
    </row>
    <row r="126" spans="1:22" ht="12.75" customHeight="1" x14ac:dyDescent="0.3">
      <c r="A126" s="687"/>
      <c r="B126" s="484" t="s">
        <v>33</v>
      </c>
      <c r="C126" s="485"/>
      <c r="D126" s="725"/>
      <c r="E126" s="612" t="str">
        <f t="shared" si="5"/>
        <v>N/A</v>
      </c>
      <c r="F126" s="484" t="s">
        <v>405</v>
      </c>
      <c r="G126" s="771" t="s">
        <v>37</v>
      </c>
      <c r="H126" s="415" t="s">
        <v>97</v>
      </c>
      <c r="I126" s="485" t="s">
        <v>30</v>
      </c>
      <c r="J126" s="485"/>
      <c r="K126" s="485" t="s">
        <v>45</v>
      </c>
      <c r="L126" s="485"/>
      <c r="M126" s="484"/>
      <c r="N126" s="745"/>
      <c r="O126" s="484" t="s">
        <v>38</v>
      </c>
      <c r="P126" s="433" t="s">
        <v>98</v>
      </c>
      <c r="Q126" s="484"/>
      <c r="R126" s="484" t="s">
        <v>26</v>
      </c>
      <c r="S126" s="485"/>
      <c r="T126" s="663" t="s">
        <v>397</v>
      </c>
      <c r="V126" s="369"/>
    </row>
    <row r="127" spans="1:22" ht="12.75" customHeight="1" x14ac:dyDescent="0.3">
      <c r="A127" s="687"/>
      <c r="B127" s="484" t="s">
        <v>33</v>
      </c>
      <c r="C127" s="485"/>
      <c r="D127" s="725"/>
      <c r="E127" s="612" t="str">
        <f t="shared" si="5"/>
        <v>N/A</v>
      </c>
      <c r="F127" s="484" t="s">
        <v>406</v>
      </c>
      <c r="G127" s="771" t="s">
        <v>37</v>
      </c>
      <c r="H127" s="415" t="s">
        <v>97</v>
      </c>
      <c r="I127" s="485" t="s">
        <v>30</v>
      </c>
      <c r="J127" s="485"/>
      <c r="K127" s="808" t="s">
        <v>45</v>
      </c>
      <c r="L127" s="485"/>
      <c r="M127" s="484"/>
      <c r="N127" s="745"/>
      <c r="O127" s="484" t="s">
        <v>38</v>
      </c>
      <c r="P127" s="433" t="s">
        <v>98</v>
      </c>
      <c r="Q127" s="484"/>
      <c r="R127" s="484" t="s">
        <v>26</v>
      </c>
      <c r="S127" s="485"/>
      <c r="T127" s="663" t="s">
        <v>397</v>
      </c>
      <c r="V127" s="369"/>
    </row>
    <row r="128" spans="1:22" ht="12.75" customHeight="1" x14ac:dyDescent="0.3">
      <c r="A128" s="687"/>
      <c r="B128" s="484" t="s">
        <v>33</v>
      </c>
      <c r="C128" s="485"/>
      <c r="D128" s="725"/>
      <c r="E128" s="612" t="str">
        <f t="shared" si="5"/>
        <v>TBD</v>
      </c>
      <c r="F128" s="484" t="s">
        <v>407</v>
      </c>
      <c r="G128" s="771" t="s">
        <v>1956</v>
      </c>
      <c r="H128" s="712" t="s">
        <v>59</v>
      </c>
      <c r="I128" s="485"/>
      <c r="J128" s="485"/>
      <c r="K128" s="485"/>
      <c r="L128" s="485"/>
      <c r="M128" s="484"/>
      <c r="N128" s="745"/>
      <c r="O128" s="484" t="s">
        <v>38</v>
      </c>
      <c r="P128" s="486"/>
      <c r="Q128" s="484"/>
      <c r="R128" s="484" t="s">
        <v>26</v>
      </c>
      <c r="S128" s="485"/>
      <c r="T128" s="600"/>
      <c r="V128" s="369"/>
    </row>
    <row r="129" spans="1:22" ht="12.75" customHeight="1" x14ac:dyDescent="0.3">
      <c r="A129" s="687"/>
      <c r="B129" s="484" t="s">
        <v>33</v>
      </c>
      <c r="C129" s="485"/>
      <c r="D129" s="725"/>
      <c r="E129" s="612" t="str">
        <f t="shared" si="5"/>
        <v>N/A</v>
      </c>
      <c r="F129" s="484" t="s">
        <v>408</v>
      </c>
      <c r="G129" s="771" t="s">
        <v>1956</v>
      </c>
      <c r="H129" s="415" t="s">
        <v>97</v>
      </c>
      <c r="I129" s="485" t="s">
        <v>30</v>
      </c>
      <c r="J129" s="485"/>
      <c r="K129" s="808" t="s">
        <v>45</v>
      </c>
      <c r="L129" s="485"/>
      <c r="M129" s="484"/>
      <c r="N129" s="745"/>
      <c r="O129" s="484" t="s">
        <v>38</v>
      </c>
      <c r="P129" s="433" t="s">
        <v>98</v>
      </c>
      <c r="Q129" s="484"/>
      <c r="R129" s="484" t="s">
        <v>26</v>
      </c>
      <c r="S129" s="485"/>
      <c r="T129" s="663" t="s">
        <v>397</v>
      </c>
      <c r="V129" s="369"/>
    </row>
    <row r="130" spans="1:22" ht="12.75" customHeight="1" x14ac:dyDescent="0.3">
      <c r="A130" s="687"/>
      <c r="B130" s="484" t="s">
        <v>33</v>
      </c>
      <c r="C130" s="485"/>
      <c r="D130" s="725"/>
      <c r="E130" s="612" t="str">
        <f t="shared" si="5"/>
        <v>N/A</v>
      </c>
      <c r="F130" s="484" t="s">
        <v>409</v>
      </c>
      <c r="G130" s="771" t="s">
        <v>1956</v>
      </c>
      <c r="H130" s="415" t="s">
        <v>97</v>
      </c>
      <c r="I130" s="485" t="s">
        <v>30</v>
      </c>
      <c r="J130" s="485"/>
      <c r="K130" s="808" t="s">
        <v>45</v>
      </c>
      <c r="L130" s="485"/>
      <c r="M130" s="484"/>
      <c r="N130" s="745"/>
      <c r="O130" s="484" t="s">
        <v>38</v>
      </c>
      <c r="P130" s="433" t="s">
        <v>98</v>
      </c>
      <c r="Q130" s="484"/>
      <c r="R130" s="484" t="s">
        <v>26</v>
      </c>
      <c r="S130" s="485"/>
      <c r="T130" s="663" t="s">
        <v>397</v>
      </c>
      <c r="V130" s="369"/>
    </row>
    <row r="131" spans="1:22" ht="12.75" customHeight="1" x14ac:dyDescent="0.3">
      <c r="A131" s="687"/>
      <c r="B131" s="484" t="s">
        <v>33</v>
      </c>
      <c r="C131" s="485"/>
      <c r="D131" s="725"/>
      <c r="E131" s="612" t="str">
        <f t="shared" si="5"/>
        <v>N/A</v>
      </c>
      <c r="F131" s="484" t="s">
        <v>410</v>
      </c>
      <c r="G131" s="771" t="s">
        <v>1956</v>
      </c>
      <c r="H131" s="415" t="s">
        <v>97</v>
      </c>
      <c r="I131" s="485" t="s">
        <v>30</v>
      </c>
      <c r="J131" s="485"/>
      <c r="K131" s="808" t="s">
        <v>45</v>
      </c>
      <c r="L131" s="485"/>
      <c r="M131" s="484"/>
      <c r="N131" s="745"/>
      <c r="O131" s="484" t="s">
        <v>38</v>
      </c>
      <c r="P131" s="433" t="s">
        <v>98</v>
      </c>
      <c r="Q131" s="484"/>
      <c r="R131" s="484" t="s">
        <v>26</v>
      </c>
      <c r="S131" s="485"/>
      <c r="T131" s="663" t="s">
        <v>397</v>
      </c>
      <c r="V131" s="369"/>
    </row>
    <row r="132" spans="1:22" ht="12.75" customHeight="1" x14ac:dyDescent="0.3">
      <c r="A132" s="687"/>
      <c r="B132" s="484" t="s">
        <v>33</v>
      </c>
      <c r="C132" s="485"/>
      <c r="D132" s="725"/>
      <c r="E132" s="612" t="str">
        <f t="shared" si="5"/>
        <v>TBD</v>
      </c>
      <c r="F132" s="484" t="s">
        <v>411</v>
      </c>
      <c r="G132" s="771" t="s">
        <v>1956</v>
      </c>
      <c r="H132" s="712" t="s">
        <v>59</v>
      </c>
      <c r="I132" s="485"/>
      <c r="J132" s="485"/>
      <c r="K132" s="485"/>
      <c r="L132" s="485"/>
      <c r="M132" s="484"/>
      <c r="N132" s="745"/>
      <c r="O132" s="484" t="s">
        <v>38</v>
      </c>
      <c r="P132" s="486"/>
      <c r="Q132" s="484"/>
      <c r="R132" s="484" t="s">
        <v>26</v>
      </c>
      <c r="S132" s="485"/>
      <c r="T132" s="600"/>
      <c r="V132" s="369"/>
    </row>
    <row r="133" spans="1:22" ht="12.75" customHeight="1" x14ac:dyDescent="0.3">
      <c r="A133" s="687"/>
      <c r="B133" s="484" t="s">
        <v>33</v>
      </c>
      <c r="C133" s="485"/>
      <c r="D133" s="725"/>
      <c r="E133" s="612" t="str">
        <f t="shared" si="5"/>
        <v>N/A</v>
      </c>
      <c r="F133" s="484" t="s">
        <v>412</v>
      </c>
      <c r="G133" s="767" t="s">
        <v>1956</v>
      </c>
      <c r="H133" s="415" t="s">
        <v>97</v>
      </c>
      <c r="I133" s="485" t="s">
        <v>30</v>
      </c>
      <c r="J133" s="485"/>
      <c r="K133" s="808" t="s">
        <v>45</v>
      </c>
      <c r="L133" s="485"/>
      <c r="M133" s="484"/>
      <c r="N133" s="745"/>
      <c r="O133" s="484" t="s">
        <v>38</v>
      </c>
      <c r="P133" s="433" t="s">
        <v>98</v>
      </c>
      <c r="Q133" s="484"/>
      <c r="R133" s="484" t="s">
        <v>26</v>
      </c>
      <c r="S133" s="485"/>
      <c r="T133" s="663" t="s">
        <v>413</v>
      </c>
      <c r="V133" s="369"/>
    </row>
    <row r="134" spans="1:22" ht="12.75" customHeight="1" x14ac:dyDescent="0.3">
      <c r="A134" s="687"/>
      <c r="B134" s="484" t="s">
        <v>33</v>
      </c>
      <c r="C134" s="485"/>
      <c r="D134" s="725"/>
      <c r="E134" s="612" t="str">
        <f t="shared" si="5"/>
        <v>TBD</v>
      </c>
      <c r="F134" s="484" t="s">
        <v>414</v>
      </c>
      <c r="G134" s="771" t="s">
        <v>1956</v>
      </c>
      <c r="H134" s="712" t="s">
        <v>59</v>
      </c>
      <c r="I134" s="485"/>
      <c r="J134" s="485"/>
      <c r="K134" s="485"/>
      <c r="L134" s="485"/>
      <c r="M134" s="484"/>
      <c r="N134" s="745"/>
      <c r="O134" s="484" t="s">
        <v>38</v>
      </c>
      <c r="P134" s="486"/>
      <c r="Q134" s="484"/>
      <c r="R134" s="484" t="s">
        <v>26</v>
      </c>
      <c r="S134" s="485"/>
      <c r="T134" s="600"/>
      <c r="V134" s="369"/>
    </row>
    <row r="135" spans="1:22" ht="12.75" customHeight="1" x14ac:dyDescent="0.3">
      <c r="A135" s="667">
        <f>A115+1</f>
        <v>80</v>
      </c>
      <c r="B135" s="448" t="s">
        <v>33</v>
      </c>
      <c r="C135" s="400" t="s">
        <v>415</v>
      </c>
      <c r="D135" s="331" t="s">
        <v>416</v>
      </c>
      <c r="E135" s="337" t="s">
        <v>417</v>
      </c>
      <c r="F135" s="369" t="s">
        <v>418</v>
      </c>
      <c r="G135" s="759" t="s">
        <v>63</v>
      </c>
      <c r="H135" s="415" t="s">
        <v>69</v>
      </c>
      <c r="I135" s="432" t="s">
        <v>64</v>
      </c>
      <c r="J135" s="432"/>
      <c r="K135" s="805"/>
      <c r="L135" s="432"/>
      <c r="M135" s="790"/>
      <c r="N135" s="238"/>
      <c r="O135" s="369" t="s">
        <v>38</v>
      </c>
      <c r="P135" s="387"/>
      <c r="Q135" s="397"/>
      <c r="R135" s="369" t="s">
        <v>26</v>
      </c>
      <c r="S135" s="436" t="s">
        <v>419</v>
      </c>
      <c r="T135" s="661" t="s">
        <v>420</v>
      </c>
      <c r="V135" s="369"/>
    </row>
    <row r="136" spans="1:22" ht="12" customHeight="1" x14ac:dyDescent="0.3">
      <c r="A136" s="667">
        <f t="shared" si="4"/>
        <v>81</v>
      </c>
      <c r="B136" s="369" t="s">
        <v>399</v>
      </c>
      <c r="C136" s="400" t="s">
        <v>421</v>
      </c>
      <c r="D136" s="369" t="s">
        <v>422</v>
      </c>
      <c r="E136" s="122" t="s">
        <v>423</v>
      </c>
      <c r="F136" s="369" t="s">
        <v>424</v>
      </c>
      <c r="G136" s="759" t="s">
        <v>45</v>
      </c>
      <c r="H136" s="415" t="s">
        <v>75</v>
      </c>
      <c r="I136" s="432" t="s">
        <v>64</v>
      </c>
      <c r="J136" s="432"/>
      <c r="K136" s="805"/>
      <c r="L136" s="432"/>
      <c r="M136" s="790"/>
      <c r="N136" s="238"/>
      <c r="O136" s="369" t="s">
        <v>38</v>
      </c>
      <c r="P136" s="369"/>
      <c r="Q136" s="397" t="s">
        <v>207</v>
      </c>
      <c r="R136" s="369" t="s">
        <v>26</v>
      </c>
      <c r="S136" s="426" t="s">
        <v>237</v>
      </c>
      <c r="T136" s="664" t="s">
        <v>425</v>
      </c>
      <c r="V136" s="369"/>
    </row>
    <row r="137" spans="1:22" ht="12.75" customHeight="1" x14ac:dyDescent="0.3">
      <c r="A137" s="667">
        <f t="shared" si="4"/>
        <v>82</v>
      </c>
      <c r="B137" s="448" t="s">
        <v>33</v>
      </c>
      <c r="C137" s="400" t="s">
        <v>426</v>
      </c>
      <c r="D137" s="331" t="s">
        <v>427</v>
      </c>
      <c r="E137" s="122" t="str">
        <f>IF(I137="Automated","N/A","TBD")</f>
        <v>N/A</v>
      </c>
      <c r="F137" s="369" t="s">
        <v>428</v>
      </c>
      <c r="G137" s="759" t="s">
        <v>1956</v>
      </c>
      <c r="H137" s="415" t="s">
        <v>97</v>
      </c>
      <c r="I137" s="133" t="s">
        <v>30</v>
      </c>
      <c r="J137" s="133" t="s">
        <v>86</v>
      </c>
      <c r="K137" s="123" t="s">
        <v>45</v>
      </c>
      <c r="L137" s="133" t="s">
        <v>369</v>
      </c>
      <c r="M137" s="327" t="s">
        <v>38</v>
      </c>
      <c r="N137" s="238"/>
      <c r="O137" s="369" t="s">
        <v>38</v>
      </c>
      <c r="P137" s="433" t="s">
        <v>98</v>
      </c>
      <c r="Q137" s="387"/>
      <c r="R137" s="369" t="s">
        <v>26</v>
      </c>
      <c r="S137" s="400"/>
      <c r="T137" s="661" t="s">
        <v>359</v>
      </c>
      <c r="V137" s="369"/>
    </row>
    <row r="138" spans="1:22" ht="12.75" customHeight="1" x14ac:dyDescent="0.35">
      <c r="A138" s="667">
        <f t="shared" si="4"/>
        <v>83</v>
      </c>
      <c r="B138" s="448" t="s">
        <v>33</v>
      </c>
      <c r="C138" s="400" t="s">
        <v>429</v>
      </c>
      <c r="D138" s="331" t="s">
        <v>430</v>
      </c>
      <c r="E138" s="122" t="str">
        <f>IF(I138="Automated","N/A","TBD")</f>
        <v>N/A</v>
      </c>
      <c r="F138" s="331" t="s">
        <v>431</v>
      </c>
      <c r="G138" s="769" t="s">
        <v>37</v>
      </c>
      <c r="H138" s="415" t="s">
        <v>29</v>
      </c>
      <c r="I138" s="415" t="s">
        <v>30</v>
      </c>
      <c r="J138" s="415"/>
      <c r="K138" s="415"/>
      <c r="L138" s="415"/>
      <c r="M138" s="331"/>
      <c r="N138" s="238"/>
      <c r="O138" s="369" t="s">
        <v>38</v>
      </c>
      <c r="P138" s="389"/>
      <c r="Q138" s="369"/>
      <c r="R138" s="369" t="s">
        <v>26</v>
      </c>
      <c r="S138" s="400"/>
      <c r="T138" s="435"/>
      <c r="V138" s="369"/>
    </row>
    <row r="139" spans="1:22" ht="12.75" customHeight="1" x14ac:dyDescent="0.3">
      <c r="A139" s="667">
        <f t="shared" si="4"/>
        <v>84</v>
      </c>
      <c r="B139" s="448" t="s">
        <v>33</v>
      </c>
      <c r="C139" s="400" t="s">
        <v>432</v>
      </c>
      <c r="D139" s="331" t="s">
        <v>433</v>
      </c>
      <c r="E139" s="337" t="s">
        <v>434</v>
      </c>
      <c r="F139" s="369" t="s">
        <v>435</v>
      </c>
      <c r="G139" s="759" t="s">
        <v>63</v>
      </c>
      <c r="H139" s="415" t="s">
        <v>75</v>
      </c>
      <c r="I139" s="432" t="s">
        <v>64</v>
      </c>
      <c r="J139" s="432"/>
      <c r="K139" s="805"/>
      <c r="L139" s="432"/>
      <c r="M139" s="790"/>
      <c r="N139" s="238"/>
      <c r="O139" s="369" t="s">
        <v>38</v>
      </c>
      <c r="P139" s="387"/>
      <c r="Q139" s="397"/>
      <c r="R139" s="369" t="s">
        <v>26</v>
      </c>
      <c r="S139" s="431" t="s">
        <v>436</v>
      </c>
      <c r="T139" s="661" t="s">
        <v>437</v>
      </c>
      <c r="V139" s="369"/>
    </row>
    <row r="140" spans="1:22" ht="12.75" customHeight="1" x14ac:dyDescent="0.3">
      <c r="A140" s="667">
        <f t="shared" si="4"/>
        <v>85</v>
      </c>
      <c r="B140" s="448" t="s">
        <v>33</v>
      </c>
      <c r="C140" s="400" t="s">
        <v>438</v>
      </c>
      <c r="D140" s="331" t="s">
        <v>439</v>
      </c>
      <c r="E140" s="122" t="str">
        <f>IF(I140="Automated","N/A","TBD")</f>
        <v>TBD</v>
      </c>
      <c r="F140" s="369" t="s">
        <v>440</v>
      </c>
      <c r="G140" s="759" t="s">
        <v>242</v>
      </c>
      <c r="H140" s="415" t="s">
        <v>46</v>
      </c>
      <c r="I140" s="432" t="s">
        <v>64</v>
      </c>
      <c r="J140" s="432" t="s">
        <v>47</v>
      </c>
      <c r="K140" s="805" t="s">
        <v>45</v>
      </c>
      <c r="L140" s="432"/>
      <c r="M140" s="790" t="s">
        <v>38</v>
      </c>
      <c r="N140" s="238"/>
      <c r="O140" s="369" t="s">
        <v>38</v>
      </c>
      <c r="P140" s="389"/>
      <c r="Q140" s="369"/>
      <c r="R140" s="369" t="s">
        <v>26</v>
      </c>
      <c r="S140" s="400"/>
      <c r="T140" s="661" t="s">
        <v>441</v>
      </c>
      <c r="V140" s="369"/>
    </row>
    <row r="141" spans="1:22" ht="12.75" customHeight="1" x14ac:dyDescent="0.3">
      <c r="A141" s="667">
        <f t="shared" si="4"/>
        <v>86</v>
      </c>
      <c r="B141" s="448" t="s">
        <v>33</v>
      </c>
      <c r="C141" s="400" t="s">
        <v>442</v>
      </c>
      <c r="D141" s="331" t="s">
        <v>443</v>
      </c>
      <c r="E141" s="337" t="s">
        <v>444</v>
      </c>
      <c r="F141" s="369" t="s">
        <v>445</v>
      </c>
      <c r="G141" s="759" t="s">
        <v>63</v>
      </c>
      <c r="H141" s="415" t="s">
        <v>69</v>
      </c>
      <c r="I141" s="432" t="s">
        <v>64</v>
      </c>
      <c r="J141" s="432"/>
      <c r="K141" s="805"/>
      <c r="L141" s="432"/>
      <c r="M141" s="790"/>
      <c r="N141" s="238"/>
      <c r="O141" s="369" t="s">
        <v>38</v>
      </c>
      <c r="P141" s="387"/>
      <c r="Q141" s="397"/>
      <c r="R141" s="369" t="s">
        <v>26</v>
      </c>
      <c r="S141" s="436" t="s">
        <v>419</v>
      </c>
      <c r="T141" s="661" t="s">
        <v>446</v>
      </c>
      <c r="V141" s="369"/>
    </row>
    <row r="142" spans="1:22" ht="12.75" customHeight="1" x14ac:dyDescent="0.3">
      <c r="A142" s="667">
        <f t="shared" si="4"/>
        <v>87</v>
      </c>
      <c r="B142" s="448" t="s">
        <v>33</v>
      </c>
      <c r="C142" s="400" t="s">
        <v>447</v>
      </c>
      <c r="D142" s="331" t="s">
        <v>448</v>
      </c>
      <c r="E142" s="337" t="s">
        <v>449</v>
      </c>
      <c r="F142" s="369" t="s">
        <v>450</v>
      </c>
      <c r="G142" s="759" t="s">
        <v>45</v>
      </c>
      <c r="H142" s="415" t="s">
        <v>69</v>
      </c>
      <c r="I142" s="432" t="s">
        <v>64</v>
      </c>
      <c r="J142" s="432"/>
      <c r="K142" s="805"/>
      <c r="L142" s="432"/>
      <c r="M142" s="790"/>
      <c r="N142" s="238"/>
      <c r="O142" s="369" t="s">
        <v>38</v>
      </c>
      <c r="P142" s="369"/>
      <c r="Q142" s="387" t="s">
        <v>451</v>
      </c>
      <c r="R142" s="369" t="s">
        <v>26</v>
      </c>
      <c r="S142" s="436" t="s">
        <v>419</v>
      </c>
      <c r="T142" s="661" t="s">
        <v>452</v>
      </c>
      <c r="V142" s="369"/>
    </row>
    <row r="143" spans="1:22" ht="12.75" customHeight="1" x14ac:dyDescent="0.3">
      <c r="A143" s="667">
        <f t="shared" si="4"/>
        <v>88</v>
      </c>
      <c r="B143" s="448" t="s">
        <v>33</v>
      </c>
      <c r="C143" s="400" t="s">
        <v>453</v>
      </c>
      <c r="D143" s="331" t="s">
        <v>454</v>
      </c>
      <c r="E143" s="122" t="str">
        <f>IF(I143="Automated","N/A","TBD")</f>
        <v>N/A</v>
      </c>
      <c r="F143" s="369" t="s">
        <v>455</v>
      </c>
      <c r="G143" s="759" t="s">
        <v>37</v>
      </c>
      <c r="H143" s="434" t="s">
        <v>59</v>
      </c>
      <c r="I143" s="621" t="s">
        <v>30</v>
      </c>
      <c r="J143" s="621"/>
      <c r="K143" s="621"/>
      <c r="L143" s="621"/>
      <c r="M143" s="796"/>
      <c r="N143" s="238"/>
      <c r="O143" s="369" t="s">
        <v>38</v>
      </c>
      <c r="P143" s="389"/>
      <c r="Q143" s="369"/>
      <c r="R143" s="369" t="s">
        <v>26</v>
      </c>
      <c r="S143" s="400"/>
      <c r="T143" s="435"/>
      <c r="V143" s="369"/>
    </row>
    <row r="144" spans="1:22" ht="12.75" customHeight="1" x14ac:dyDescent="0.35">
      <c r="A144" s="667">
        <f t="shared" si="4"/>
        <v>89</v>
      </c>
      <c r="B144" s="369" t="s">
        <v>456</v>
      </c>
      <c r="C144" s="400" t="s">
        <v>457</v>
      </c>
      <c r="D144" s="369" t="s">
        <v>458</v>
      </c>
      <c r="E144" s="122" t="str">
        <f>IF(I144="Automated","N/A","TBD")</f>
        <v>TBD</v>
      </c>
      <c r="F144" s="369" t="s">
        <v>459</v>
      </c>
      <c r="G144" s="696" t="s">
        <v>63</v>
      </c>
      <c r="H144" s="434" t="s">
        <v>59</v>
      </c>
      <c r="I144" s="400" t="s">
        <v>80</v>
      </c>
      <c r="J144" s="400"/>
      <c r="K144" s="400"/>
      <c r="L144" s="400"/>
      <c r="M144" s="369"/>
      <c r="N144" s="238"/>
      <c r="O144" s="369" t="s">
        <v>38</v>
      </c>
      <c r="P144" s="389"/>
      <c r="Q144" s="369"/>
      <c r="R144" s="369" t="s">
        <v>26</v>
      </c>
      <c r="S144" s="400"/>
      <c r="T144" s="661" t="s">
        <v>460</v>
      </c>
      <c r="V144" s="369"/>
    </row>
    <row r="145" spans="1:22" ht="12.75" customHeight="1" x14ac:dyDescent="0.35">
      <c r="A145" s="667">
        <f t="shared" si="4"/>
        <v>90</v>
      </c>
      <c r="B145" s="448" t="s">
        <v>33</v>
      </c>
      <c r="C145" s="400" t="s">
        <v>461</v>
      </c>
      <c r="D145" s="369" t="s">
        <v>462</v>
      </c>
      <c r="E145" s="122" t="str">
        <f>IF(I145="Automated","N/A","TBD")</f>
        <v>TBD</v>
      </c>
      <c r="F145" s="369" t="s">
        <v>463</v>
      </c>
      <c r="G145" s="696" t="s">
        <v>63</v>
      </c>
      <c r="H145" s="434" t="s">
        <v>59</v>
      </c>
      <c r="I145" s="400" t="s">
        <v>80</v>
      </c>
      <c r="J145" s="400"/>
      <c r="K145" s="400"/>
      <c r="L145" s="400"/>
      <c r="M145" s="369"/>
      <c r="N145" s="238"/>
      <c r="O145" s="369" t="s">
        <v>38</v>
      </c>
      <c r="P145" s="389"/>
      <c r="Q145" s="369"/>
      <c r="R145" s="369" t="s">
        <v>26</v>
      </c>
      <c r="S145" s="620" t="s">
        <v>464</v>
      </c>
      <c r="T145" s="661" t="s">
        <v>465</v>
      </c>
      <c r="V145" s="369"/>
    </row>
    <row r="146" spans="1:22" ht="12.75" customHeight="1" x14ac:dyDescent="0.35">
      <c r="A146" s="667">
        <f t="shared" si="4"/>
        <v>91</v>
      </c>
      <c r="B146" s="369" t="s">
        <v>456</v>
      </c>
      <c r="C146" s="400" t="s">
        <v>466</v>
      </c>
      <c r="D146" s="369" t="s">
        <v>467</v>
      </c>
      <c r="E146" s="122" t="str">
        <f>IF(I146="Automated","N/A","TBD")</f>
        <v>TBD</v>
      </c>
      <c r="F146" s="369" t="s">
        <v>288</v>
      </c>
      <c r="G146" s="657"/>
      <c r="H146" s="434" t="s">
        <v>59</v>
      </c>
      <c r="I146" s="400"/>
      <c r="J146" s="400"/>
      <c r="K146" s="400"/>
      <c r="L146" s="400"/>
      <c r="M146" s="369"/>
      <c r="N146" s="238"/>
      <c r="O146" s="369" t="s">
        <v>38</v>
      </c>
      <c r="P146" s="389"/>
      <c r="Q146" s="369"/>
      <c r="R146" s="369" t="s">
        <v>26</v>
      </c>
      <c r="S146" s="400"/>
      <c r="T146" s="435"/>
      <c r="V146" s="369"/>
    </row>
    <row r="147" spans="1:22" ht="12.75" customHeight="1" x14ac:dyDescent="0.3">
      <c r="A147" s="667">
        <f t="shared" si="4"/>
        <v>92</v>
      </c>
      <c r="B147" s="369" t="s">
        <v>456</v>
      </c>
      <c r="C147" s="400" t="s">
        <v>468</v>
      </c>
      <c r="D147" s="331" t="s">
        <v>469</v>
      </c>
      <c r="E147" s="337" t="str">
        <f>IF(I147="Automated","N/A","TBD")</f>
        <v>N/A</v>
      </c>
      <c r="F147" s="331" t="s">
        <v>470</v>
      </c>
      <c r="G147" s="759" t="s">
        <v>1956</v>
      </c>
      <c r="H147" s="415" t="s">
        <v>69</v>
      </c>
      <c r="I147" s="621" t="s">
        <v>30</v>
      </c>
      <c r="J147" s="621"/>
      <c r="K147" s="621"/>
      <c r="L147" s="621"/>
      <c r="M147" s="796"/>
      <c r="N147" s="238"/>
      <c r="O147" s="369" t="s">
        <v>38</v>
      </c>
      <c r="P147" s="387"/>
      <c r="Q147" s="574"/>
      <c r="R147" s="369" t="s">
        <v>26</v>
      </c>
      <c r="S147" s="571"/>
      <c r="T147" s="592" t="s">
        <v>471</v>
      </c>
      <c r="V147" s="369"/>
    </row>
    <row r="148" spans="1:22" ht="12.75" customHeight="1" x14ac:dyDescent="0.3">
      <c r="A148" s="667">
        <f t="shared" si="4"/>
        <v>93</v>
      </c>
      <c r="B148" s="448" t="s">
        <v>33</v>
      </c>
      <c r="C148" s="400" t="s">
        <v>472</v>
      </c>
      <c r="D148" s="331" t="s">
        <v>473</v>
      </c>
      <c r="E148" s="331" t="s">
        <v>474</v>
      </c>
      <c r="F148" s="331" t="s">
        <v>475</v>
      </c>
      <c r="G148" s="759" t="s">
        <v>1956</v>
      </c>
      <c r="H148" s="415" t="s">
        <v>97</v>
      </c>
      <c r="I148" s="621" t="s">
        <v>30</v>
      </c>
      <c r="J148" s="621" t="s">
        <v>86</v>
      </c>
      <c r="K148" s="805" t="s">
        <v>45</v>
      </c>
      <c r="L148" s="621" t="s">
        <v>121</v>
      </c>
      <c r="M148" s="796" t="s">
        <v>38</v>
      </c>
      <c r="N148" s="238"/>
      <c r="O148" s="369" t="s">
        <v>38</v>
      </c>
      <c r="P148" s="433" t="s">
        <v>98</v>
      </c>
      <c r="Q148" s="369"/>
      <c r="R148" s="369" t="s">
        <v>26</v>
      </c>
      <c r="S148" s="400"/>
      <c r="T148" s="661" t="s">
        <v>476</v>
      </c>
      <c r="V148" s="369"/>
    </row>
    <row r="149" spans="1:22" ht="12.75" customHeight="1" x14ac:dyDescent="0.3">
      <c r="A149" s="667">
        <f t="shared" si="4"/>
        <v>94</v>
      </c>
      <c r="B149" s="369" t="s">
        <v>112</v>
      </c>
      <c r="C149" s="400" t="s">
        <v>477</v>
      </c>
      <c r="D149" s="369" t="s">
        <v>478</v>
      </c>
      <c r="E149" s="122" t="str">
        <f>IF(I149="Automated","N/A","TBD")</f>
        <v>N/A</v>
      </c>
      <c r="F149" s="331" t="s">
        <v>479</v>
      </c>
      <c r="G149" s="759" t="s">
        <v>1956</v>
      </c>
      <c r="H149" s="415" t="s">
        <v>75</v>
      </c>
      <c r="I149" s="432" t="s">
        <v>30</v>
      </c>
      <c r="J149" s="432"/>
      <c r="K149" s="805"/>
      <c r="L149" s="432"/>
      <c r="M149" s="790"/>
      <c r="N149" s="238"/>
      <c r="O149" s="369" t="s">
        <v>38</v>
      </c>
      <c r="P149" s="387"/>
      <c r="Q149" s="369"/>
      <c r="R149" s="369" t="s">
        <v>26</v>
      </c>
      <c r="S149" s="400"/>
      <c r="T149" s="661" t="s">
        <v>480</v>
      </c>
      <c r="V149" s="369"/>
    </row>
    <row r="150" spans="1:22" ht="12.75" customHeight="1" x14ac:dyDescent="0.3">
      <c r="A150" s="667">
        <f t="shared" si="4"/>
        <v>95</v>
      </c>
      <c r="B150" s="369" t="s">
        <v>112</v>
      </c>
      <c r="C150" s="400" t="s">
        <v>481</v>
      </c>
      <c r="D150" s="369" t="s">
        <v>482</v>
      </c>
      <c r="E150" s="122" t="s">
        <v>483</v>
      </c>
      <c r="F150" s="369" t="s">
        <v>484</v>
      </c>
      <c r="G150" s="759" t="s">
        <v>1956</v>
      </c>
      <c r="H150" s="415" t="s">
        <v>75</v>
      </c>
      <c r="I150" s="432" t="s">
        <v>64</v>
      </c>
      <c r="J150" s="432"/>
      <c r="K150" s="805"/>
      <c r="L150" s="432"/>
      <c r="M150" s="790"/>
      <c r="N150" s="238"/>
      <c r="O150" s="369" t="s">
        <v>38</v>
      </c>
      <c r="P150" s="387"/>
      <c r="Q150" s="369"/>
      <c r="R150" s="369" t="s">
        <v>26</v>
      </c>
      <c r="S150" s="400"/>
      <c r="T150" s="661" t="s">
        <v>485</v>
      </c>
      <c r="V150" s="369"/>
    </row>
    <row r="151" spans="1:22" ht="12.75" customHeight="1" x14ac:dyDescent="0.3">
      <c r="A151" s="667">
        <f t="shared" si="4"/>
        <v>96</v>
      </c>
      <c r="B151" s="369" t="s">
        <v>112</v>
      </c>
      <c r="C151" s="400" t="s">
        <v>486</v>
      </c>
      <c r="D151" s="369" t="s">
        <v>487</v>
      </c>
      <c r="E151" s="122" t="s">
        <v>488</v>
      </c>
      <c r="F151" s="369" t="s">
        <v>489</v>
      </c>
      <c r="G151" s="759" t="s">
        <v>1956</v>
      </c>
      <c r="H151" s="415" t="s">
        <v>46</v>
      </c>
      <c r="I151" s="432" t="s">
        <v>30</v>
      </c>
      <c r="J151" s="432" t="s">
        <v>47</v>
      </c>
      <c r="K151" s="805" t="s">
        <v>45</v>
      </c>
      <c r="L151" s="432"/>
      <c r="M151" s="790" t="s">
        <v>38</v>
      </c>
      <c r="N151" s="238"/>
      <c r="O151" s="369" t="s">
        <v>38</v>
      </c>
      <c r="P151" s="387"/>
      <c r="Q151" s="369"/>
      <c r="R151" s="369" t="s">
        <v>26</v>
      </c>
      <c r="S151" s="400"/>
      <c r="T151" s="661" t="s">
        <v>490</v>
      </c>
      <c r="V151" s="369"/>
    </row>
    <row r="152" spans="1:22" ht="12.75" customHeight="1" x14ac:dyDescent="0.35">
      <c r="A152" s="686">
        <f t="shared" si="4"/>
        <v>97</v>
      </c>
      <c r="B152" s="476" t="s">
        <v>112</v>
      </c>
      <c r="C152" s="477" t="s">
        <v>491</v>
      </c>
      <c r="D152" s="476" t="s">
        <v>492</v>
      </c>
      <c r="E152" s="608" t="str">
        <f>IF(I152="Automated","N/A","TBD")</f>
        <v>N/A</v>
      </c>
      <c r="F152" s="476" t="s">
        <v>493</v>
      </c>
      <c r="G152" s="769" t="s">
        <v>1956</v>
      </c>
      <c r="H152" s="709" t="s">
        <v>59</v>
      </c>
      <c r="I152" s="477" t="s">
        <v>30</v>
      </c>
      <c r="J152" s="477"/>
      <c r="K152" s="477"/>
      <c r="L152" s="477"/>
      <c r="M152" s="476"/>
      <c r="N152" s="810"/>
      <c r="O152" s="476" t="s">
        <v>38</v>
      </c>
      <c r="P152" s="482"/>
      <c r="Q152" s="476"/>
      <c r="R152" s="476" t="s">
        <v>26</v>
      </c>
      <c r="S152" s="477"/>
      <c r="T152" s="599"/>
      <c r="V152" s="369"/>
    </row>
    <row r="153" spans="1:22" ht="12.75" customHeight="1" x14ac:dyDescent="0.35">
      <c r="A153" s="686"/>
      <c r="B153" s="476" t="s">
        <v>112</v>
      </c>
      <c r="C153" s="477"/>
      <c r="D153" s="476"/>
      <c r="E153" s="476"/>
      <c r="F153" s="476" t="s">
        <v>494</v>
      </c>
      <c r="G153" s="769" t="s">
        <v>1956</v>
      </c>
      <c r="H153" s="709" t="s">
        <v>59</v>
      </c>
      <c r="I153" s="477" t="s">
        <v>30</v>
      </c>
      <c r="J153" s="477"/>
      <c r="K153" s="477"/>
      <c r="L153" s="477"/>
      <c r="M153" s="476"/>
      <c r="N153" s="810"/>
      <c r="O153" s="476" t="s">
        <v>38</v>
      </c>
      <c r="P153" s="482"/>
      <c r="Q153" s="476"/>
      <c r="R153" s="476" t="s">
        <v>26</v>
      </c>
      <c r="S153" s="477"/>
      <c r="T153" s="599"/>
      <c r="V153" s="369"/>
    </row>
    <row r="154" spans="1:22" ht="12.75" customHeight="1" x14ac:dyDescent="0.35">
      <c r="A154" s="686"/>
      <c r="B154" s="476" t="s">
        <v>112</v>
      </c>
      <c r="C154" s="477"/>
      <c r="D154" s="476"/>
      <c r="E154" s="476"/>
      <c r="F154" s="476" t="s">
        <v>495</v>
      </c>
      <c r="G154" s="769" t="s">
        <v>1956</v>
      </c>
      <c r="H154" s="709" t="s">
        <v>59</v>
      </c>
      <c r="I154" s="477" t="s">
        <v>30</v>
      </c>
      <c r="J154" s="477"/>
      <c r="K154" s="477"/>
      <c r="L154" s="477"/>
      <c r="M154" s="476"/>
      <c r="N154" s="810"/>
      <c r="O154" s="476" t="s">
        <v>38</v>
      </c>
      <c r="P154" s="482"/>
      <c r="Q154" s="476"/>
      <c r="R154" s="476" t="s">
        <v>26</v>
      </c>
      <c r="S154" s="477"/>
      <c r="T154" s="599"/>
      <c r="V154" s="369"/>
    </row>
    <row r="155" spans="1:22" ht="12.75" customHeight="1" x14ac:dyDescent="0.35">
      <c r="A155" s="686"/>
      <c r="B155" s="476" t="s">
        <v>112</v>
      </c>
      <c r="C155" s="477"/>
      <c r="D155" s="476"/>
      <c r="E155" s="476"/>
      <c r="F155" s="476" t="s">
        <v>496</v>
      </c>
      <c r="G155" s="769" t="s">
        <v>1956</v>
      </c>
      <c r="H155" s="709" t="s">
        <v>59</v>
      </c>
      <c r="I155" s="477" t="s">
        <v>30</v>
      </c>
      <c r="J155" s="477"/>
      <c r="K155" s="477"/>
      <c r="L155" s="477"/>
      <c r="M155" s="476"/>
      <c r="N155" s="810"/>
      <c r="O155" s="476" t="s">
        <v>38</v>
      </c>
      <c r="P155" s="482"/>
      <c r="Q155" s="476"/>
      <c r="R155" s="476" t="s">
        <v>26</v>
      </c>
      <c r="S155" s="477"/>
      <c r="T155" s="599"/>
      <c r="V155" s="369"/>
    </row>
    <row r="156" spans="1:22" ht="12.75" customHeight="1" x14ac:dyDescent="0.3">
      <c r="A156" s="687">
        <f>A152+1</f>
        <v>98</v>
      </c>
      <c r="B156" s="484" t="s">
        <v>112</v>
      </c>
      <c r="C156" s="485" t="s">
        <v>497</v>
      </c>
      <c r="D156" s="484" t="s">
        <v>498</v>
      </c>
      <c r="E156" s="612" t="s">
        <v>499</v>
      </c>
      <c r="F156" s="484" t="s">
        <v>500</v>
      </c>
      <c r="G156" s="771" t="s">
        <v>1956</v>
      </c>
      <c r="H156" s="707" t="s">
        <v>75</v>
      </c>
      <c r="I156" s="491" t="s">
        <v>64</v>
      </c>
      <c r="J156" s="491"/>
      <c r="K156" s="806"/>
      <c r="L156" s="491"/>
      <c r="M156" s="794"/>
      <c r="N156" s="745"/>
      <c r="O156" s="484" t="s">
        <v>38</v>
      </c>
      <c r="P156" s="492"/>
      <c r="Q156" s="484"/>
      <c r="R156" s="484" t="s">
        <v>26</v>
      </c>
      <c r="S156" s="485"/>
      <c r="T156" s="663" t="s">
        <v>485</v>
      </c>
      <c r="V156" s="369"/>
    </row>
    <row r="157" spans="1:22" ht="12.75" customHeight="1" x14ac:dyDescent="0.3">
      <c r="A157" s="687"/>
      <c r="B157" s="484" t="s">
        <v>112</v>
      </c>
      <c r="C157" s="485"/>
      <c r="D157" s="484"/>
      <c r="E157" s="484"/>
      <c r="F157" s="484" t="s">
        <v>501</v>
      </c>
      <c r="G157" s="771" t="s">
        <v>1956</v>
      </c>
      <c r="H157" s="708" t="s">
        <v>59</v>
      </c>
      <c r="I157" s="491"/>
      <c r="J157" s="491"/>
      <c r="K157" s="806"/>
      <c r="L157" s="491"/>
      <c r="M157" s="794"/>
      <c r="N157" s="745"/>
      <c r="O157" s="484" t="s">
        <v>38</v>
      </c>
      <c r="P157" s="492"/>
      <c r="Q157" s="484"/>
      <c r="R157" s="484" t="s">
        <v>26</v>
      </c>
      <c r="S157" s="485"/>
      <c r="T157" s="600"/>
      <c r="V157" s="369"/>
    </row>
    <row r="158" spans="1:22" ht="12.75" customHeight="1" x14ac:dyDescent="0.3">
      <c r="A158" s="667">
        <f>A156+1</f>
        <v>99</v>
      </c>
      <c r="B158" s="369" t="s">
        <v>112</v>
      </c>
      <c r="C158" s="400" t="s">
        <v>502</v>
      </c>
      <c r="D158" s="369" t="s">
        <v>503</v>
      </c>
      <c r="E158" s="122" t="s">
        <v>504</v>
      </c>
      <c r="F158" s="369" t="s">
        <v>505</v>
      </c>
      <c r="G158" s="759" t="s">
        <v>1956</v>
      </c>
      <c r="H158" s="485" t="s">
        <v>97</v>
      </c>
      <c r="I158" s="432" t="s">
        <v>80</v>
      </c>
      <c r="J158" s="432" t="s">
        <v>47</v>
      </c>
      <c r="K158" s="805" t="s">
        <v>45</v>
      </c>
      <c r="L158" s="432"/>
      <c r="M158" s="790" t="s">
        <v>38</v>
      </c>
      <c r="N158" s="238"/>
      <c r="O158" s="369" t="s">
        <v>38</v>
      </c>
      <c r="P158" s="433" t="s">
        <v>98</v>
      </c>
      <c r="Q158" s="369"/>
      <c r="R158" s="369" t="s">
        <v>26</v>
      </c>
      <c r="S158" s="400"/>
      <c r="T158" s="661" t="s">
        <v>506</v>
      </c>
      <c r="V158" s="369"/>
    </row>
    <row r="159" spans="1:22" ht="12.75" customHeight="1" x14ac:dyDescent="0.3">
      <c r="A159" s="667">
        <f t="shared" si="4"/>
        <v>100</v>
      </c>
      <c r="B159" s="369" t="s">
        <v>112</v>
      </c>
      <c r="C159" s="400" t="s">
        <v>507</v>
      </c>
      <c r="D159" s="369" t="s">
        <v>508</v>
      </c>
      <c r="E159" s="122" t="s">
        <v>509</v>
      </c>
      <c r="F159" s="369" t="s">
        <v>510</v>
      </c>
      <c r="G159" s="759" t="s">
        <v>1956</v>
      </c>
      <c r="H159" s="415" t="s">
        <v>75</v>
      </c>
      <c r="I159" s="432" t="s">
        <v>64</v>
      </c>
      <c r="J159" s="432"/>
      <c r="K159" s="805"/>
      <c r="L159" s="432"/>
      <c r="M159" s="790"/>
      <c r="N159" s="238"/>
      <c r="O159" s="369" t="s">
        <v>38</v>
      </c>
      <c r="P159" s="387"/>
      <c r="Q159" s="369"/>
      <c r="R159" s="369" t="s">
        <v>26</v>
      </c>
      <c r="S159" s="400"/>
      <c r="T159" s="661" t="s">
        <v>511</v>
      </c>
      <c r="V159" s="369"/>
    </row>
    <row r="160" spans="1:22" ht="12.75" customHeight="1" x14ac:dyDescent="0.3">
      <c r="A160" s="667">
        <f t="shared" si="4"/>
        <v>101</v>
      </c>
      <c r="B160" s="448" t="s">
        <v>33</v>
      </c>
      <c r="C160" s="400" t="s">
        <v>512</v>
      </c>
      <c r="D160" s="369" t="s">
        <v>513</v>
      </c>
      <c r="E160" s="122" t="s">
        <v>514</v>
      </c>
      <c r="F160" s="369" t="s">
        <v>515</v>
      </c>
      <c r="G160" s="759" t="s">
        <v>1956</v>
      </c>
      <c r="H160" s="415" t="s">
        <v>75</v>
      </c>
      <c r="I160" s="432" t="s">
        <v>64</v>
      </c>
      <c r="J160" s="432"/>
      <c r="K160" s="805"/>
      <c r="L160" s="432"/>
      <c r="M160" s="790"/>
      <c r="N160" s="238"/>
      <c r="O160" s="369" t="s">
        <v>38</v>
      </c>
      <c r="P160" s="387"/>
      <c r="Q160" s="369"/>
      <c r="R160" s="369" t="s">
        <v>26</v>
      </c>
      <c r="S160" s="400"/>
      <c r="T160" s="661" t="s">
        <v>485</v>
      </c>
      <c r="V160" s="369"/>
    </row>
    <row r="161" spans="1:22" ht="12.75" customHeight="1" x14ac:dyDescent="0.3">
      <c r="A161" s="667">
        <f t="shared" si="4"/>
        <v>102</v>
      </c>
      <c r="B161" s="369" t="s">
        <v>112</v>
      </c>
      <c r="C161" s="400" t="s">
        <v>516</v>
      </c>
      <c r="D161" s="369" t="s">
        <v>517</v>
      </c>
      <c r="E161" s="122" t="s">
        <v>518</v>
      </c>
      <c r="F161" s="369" t="s">
        <v>519</v>
      </c>
      <c r="G161" s="759" t="s">
        <v>1956</v>
      </c>
      <c r="H161" s="415" t="s">
        <v>75</v>
      </c>
      <c r="I161" s="432" t="s">
        <v>64</v>
      </c>
      <c r="J161" s="432"/>
      <c r="K161" s="805"/>
      <c r="L161" s="432"/>
      <c r="M161" s="790"/>
      <c r="N161" s="238"/>
      <c r="O161" s="369" t="s">
        <v>38</v>
      </c>
      <c r="P161" s="387"/>
      <c r="Q161" s="369"/>
      <c r="R161" s="369" t="s">
        <v>26</v>
      </c>
      <c r="S161" s="400"/>
      <c r="T161" s="661" t="s">
        <v>485</v>
      </c>
      <c r="V161" s="369"/>
    </row>
    <row r="162" spans="1:22" ht="12.75" customHeight="1" x14ac:dyDescent="0.3">
      <c r="A162" s="667">
        <f t="shared" si="4"/>
        <v>103</v>
      </c>
      <c r="B162" s="369" t="s">
        <v>112</v>
      </c>
      <c r="C162" s="400" t="s">
        <v>520</v>
      </c>
      <c r="D162" s="369" t="s">
        <v>521</v>
      </c>
      <c r="E162" s="122" t="str">
        <f>IF(I162="Automated","N/A","TBD")</f>
        <v>TBD</v>
      </c>
      <c r="F162" s="369" t="s">
        <v>522</v>
      </c>
      <c r="G162" s="657" t="s">
        <v>37</v>
      </c>
      <c r="H162" s="485" t="s">
        <v>97</v>
      </c>
      <c r="I162" s="400" t="s">
        <v>80</v>
      </c>
      <c r="J162" s="432" t="s">
        <v>47</v>
      </c>
      <c r="K162" s="805" t="s">
        <v>45</v>
      </c>
      <c r="L162" s="432"/>
      <c r="M162" s="790" t="s">
        <v>38</v>
      </c>
      <c r="N162" s="238"/>
      <c r="O162" s="369" t="s">
        <v>38</v>
      </c>
      <c r="P162" s="433" t="s">
        <v>98</v>
      </c>
      <c r="Q162" s="369"/>
      <c r="R162" s="369" t="s">
        <v>26</v>
      </c>
      <c r="S162" s="400"/>
      <c r="T162" s="661" t="s">
        <v>523</v>
      </c>
      <c r="V162" s="369"/>
    </row>
    <row r="163" spans="1:22" ht="12.75" customHeight="1" x14ac:dyDescent="0.3">
      <c r="A163" s="667">
        <f t="shared" si="4"/>
        <v>104</v>
      </c>
      <c r="B163" s="369" t="s">
        <v>112</v>
      </c>
      <c r="C163" s="400" t="s">
        <v>524</v>
      </c>
      <c r="D163" s="369" t="s">
        <v>525</v>
      </c>
      <c r="E163" s="122" t="s">
        <v>526</v>
      </c>
      <c r="F163" s="369" t="s">
        <v>527</v>
      </c>
      <c r="G163" s="759" t="s">
        <v>1956</v>
      </c>
      <c r="H163" s="415" t="s">
        <v>75</v>
      </c>
      <c r="I163" s="432" t="s">
        <v>64</v>
      </c>
      <c r="J163" s="432"/>
      <c r="K163" s="805"/>
      <c r="L163" s="432"/>
      <c r="M163" s="790"/>
      <c r="N163" s="238"/>
      <c r="O163" s="369" t="s">
        <v>38</v>
      </c>
      <c r="P163" s="387"/>
      <c r="Q163" s="369"/>
      <c r="R163" s="369" t="s">
        <v>26</v>
      </c>
      <c r="S163" s="400"/>
      <c r="T163" s="661" t="s">
        <v>485</v>
      </c>
      <c r="V163" s="369"/>
    </row>
    <row r="164" spans="1:22" ht="12.75" customHeight="1" x14ac:dyDescent="0.3">
      <c r="A164" s="667">
        <f t="shared" si="4"/>
        <v>105</v>
      </c>
      <c r="B164" s="369" t="s">
        <v>112</v>
      </c>
      <c r="C164" s="400" t="s">
        <v>528</v>
      </c>
      <c r="D164" s="369" t="s">
        <v>529</v>
      </c>
      <c r="E164" s="122" t="s">
        <v>530</v>
      </c>
      <c r="F164" s="369" t="s">
        <v>531</v>
      </c>
      <c r="G164" s="759" t="s">
        <v>1956</v>
      </c>
      <c r="H164" s="415" t="s">
        <v>75</v>
      </c>
      <c r="I164" s="432" t="s">
        <v>64</v>
      </c>
      <c r="J164" s="432"/>
      <c r="K164" s="805"/>
      <c r="L164" s="432"/>
      <c r="M164" s="790"/>
      <c r="N164" s="238"/>
      <c r="O164" s="369" t="s">
        <v>38</v>
      </c>
      <c r="P164" s="387"/>
      <c r="Q164" s="369"/>
      <c r="R164" s="369" t="s">
        <v>26</v>
      </c>
      <c r="S164" s="400"/>
      <c r="T164" s="661" t="s">
        <v>485</v>
      </c>
      <c r="V164" s="369"/>
    </row>
    <row r="165" spans="1:22" ht="12.75" customHeight="1" x14ac:dyDescent="0.3">
      <c r="A165" s="667">
        <f t="shared" ref="A165:A185" si="6">A164+1</f>
        <v>106</v>
      </c>
      <c r="B165" s="369" t="s">
        <v>112</v>
      </c>
      <c r="C165" s="400" t="s">
        <v>532</v>
      </c>
      <c r="D165" s="369" t="s">
        <v>533</v>
      </c>
      <c r="E165" s="122" t="str">
        <f>IF(I165="Automated","N/A","TBD")</f>
        <v>N/A</v>
      </c>
      <c r="F165" s="369" t="s">
        <v>534</v>
      </c>
      <c r="G165" s="759" t="s">
        <v>1956</v>
      </c>
      <c r="H165" s="434" t="s">
        <v>59</v>
      </c>
      <c r="I165" s="400" t="s">
        <v>30</v>
      </c>
      <c r="J165" s="400"/>
      <c r="K165" s="400"/>
      <c r="L165" s="400"/>
      <c r="M165" s="369"/>
      <c r="N165" s="238"/>
      <c r="O165" s="369" t="s">
        <v>38</v>
      </c>
      <c r="P165" s="389"/>
      <c r="Q165" s="369"/>
      <c r="R165" s="369" t="s">
        <v>26</v>
      </c>
      <c r="S165" s="400"/>
      <c r="T165" s="435"/>
      <c r="V165" s="369"/>
    </row>
    <row r="166" spans="1:22" ht="12.75" customHeight="1" x14ac:dyDescent="0.3">
      <c r="A166" s="687">
        <f t="shared" si="6"/>
        <v>107</v>
      </c>
      <c r="B166" s="484" t="s">
        <v>112</v>
      </c>
      <c r="C166" s="485" t="s">
        <v>535</v>
      </c>
      <c r="D166" s="484" t="s">
        <v>536</v>
      </c>
      <c r="E166" s="752" t="s">
        <v>537</v>
      </c>
      <c r="F166" s="484" t="s">
        <v>538</v>
      </c>
      <c r="G166" s="771" t="s">
        <v>1956</v>
      </c>
      <c r="H166" s="485" t="s">
        <v>75</v>
      </c>
      <c r="I166" s="491" t="s">
        <v>30</v>
      </c>
      <c r="J166" s="491"/>
      <c r="K166" s="806"/>
      <c r="L166" s="491"/>
      <c r="M166" s="794"/>
      <c r="N166" s="745"/>
      <c r="O166" s="484" t="s">
        <v>38</v>
      </c>
      <c r="P166" s="492"/>
      <c r="Q166" s="484"/>
      <c r="R166" s="484" t="s">
        <v>26</v>
      </c>
      <c r="S166" s="485"/>
      <c r="T166" s="663" t="s">
        <v>539</v>
      </c>
      <c r="V166" s="369"/>
    </row>
    <row r="167" spans="1:22" ht="12.75" customHeight="1" x14ac:dyDescent="0.3">
      <c r="A167" s="687"/>
      <c r="B167" s="484" t="s">
        <v>112</v>
      </c>
      <c r="C167" s="485"/>
      <c r="D167" s="484"/>
      <c r="E167" s="484"/>
      <c r="F167" s="484" t="s">
        <v>540</v>
      </c>
      <c r="G167" s="771" t="s">
        <v>1956</v>
      </c>
      <c r="H167" s="712" t="s">
        <v>59</v>
      </c>
      <c r="I167" s="491" t="s">
        <v>30</v>
      </c>
      <c r="J167" s="491"/>
      <c r="K167" s="806"/>
      <c r="L167" s="491"/>
      <c r="M167" s="794"/>
      <c r="N167" s="745"/>
      <c r="O167" s="484" t="s">
        <v>38</v>
      </c>
      <c r="P167" s="492"/>
      <c r="Q167" s="484"/>
      <c r="R167" s="484" t="s">
        <v>26</v>
      </c>
      <c r="S167" s="485"/>
      <c r="T167" s="600"/>
      <c r="V167" s="369"/>
    </row>
    <row r="168" spans="1:22" ht="12.75" customHeight="1" x14ac:dyDescent="0.3">
      <c r="A168" s="687"/>
      <c r="B168" s="484" t="s">
        <v>112</v>
      </c>
      <c r="C168" s="485"/>
      <c r="D168" s="484"/>
      <c r="E168" s="484"/>
      <c r="F168" s="484" t="s">
        <v>541</v>
      </c>
      <c r="G168" s="771" t="s">
        <v>1956</v>
      </c>
      <c r="H168" s="712" t="s">
        <v>59</v>
      </c>
      <c r="I168" s="491" t="s">
        <v>30</v>
      </c>
      <c r="J168" s="491"/>
      <c r="K168" s="806"/>
      <c r="L168" s="491"/>
      <c r="M168" s="794"/>
      <c r="N168" s="745"/>
      <c r="O168" s="484" t="s">
        <v>38</v>
      </c>
      <c r="P168" s="492"/>
      <c r="Q168" s="484"/>
      <c r="R168" s="484" t="s">
        <v>26</v>
      </c>
      <c r="S168" s="485"/>
      <c r="T168" s="600"/>
      <c r="V168" s="369"/>
    </row>
    <row r="169" spans="1:22" ht="12.75" customHeight="1" x14ac:dyDescent="0.3">
      <c r="A169" s="667">
        <f>A166+1</f>
        <v>108</v>
      </c>
      <c r="B169" s="369" t="s">
        <v>112</v>
      </c>
      <c r="C169" s="400" t="s">
        <v>542</v>
      </c>
      <c r="D169" s="369" t="s">
        <v>543</v>
      </c>
      <c r="E169" s="122" t="s">
        <v>544</v>
      </c>
      <c r="F169" s="369" t="s">
        <v>545</v>
      </c>
      <c r="G169" s="759" t="s">
        <v>1956</v>
      </c>
      <c r="H169" s="415" t="s">
        <v>69</v>
      </c>
      <c r="I169" s="432" t="s">
        <v>30</v>
      </c>
      <c r="J169" s="432" t="s">
        <v>47</v>
      </c>
      <c r="K169" s="805" t="s">
        <v>45</v>
      </c>
      <c r="L169" s="432"/>
      <c r="M169" s="790" t="s">
        <v>38</v>
      </c>
      <c r="N169" s="238"/>
      <c r="O169" s="369" t="s">
        <v>38</v>
      </c>
      <c r="P169" s="389"/>
      <c r="Q169" s="369"/>
      <c r="R169" s="369" t="s">
        <v>26</v>
      </c>
      <c r="S169" s="400"/>
      <c r="T169" s="606" t="s">
        <v>546</v>
      </c>
      <c r="V169" s="369"/>
    </row>
    <row r="170" spans="1:22" ht="12.75" customHeight="1" x14ac:dyDescent="0.3">
      <c r="A170" s="667">
        <f t="shared" si="6"/>
        <v>109</v>
      </c>
      <c r="B170" s="369" t="s">
        <v>112</v>
      </c>
      <c r="C170" s="400" t="s">
        <v>547</v>
      </c>
      <c r="D170" s="369" t="s">
        <v>548</v>
      </c>
      <c r="E170" s="122" t="s">
        <v>549</v>
      </c>
      <c r="F170" s="369" t="s">
        <v>550</v>
      </c>
      <c r="G170" s="759" t="s">
        <v>1956</v>
      </c>
      <c r="H170" s="415" t="s">
        <v>69</v>
      </c>
      <c r="I170" s="432" t="s">
        <v>80</v>
      </c>
      <c r="J170" s="432" t="s">
        <v>47</v>
      </c>
      <c r="K170" s="805" t="s">
        <v>45</v>
      </c>
      <c r="L170" s="432"/>
      <c r="M170" s="790" t="s">
        <v>38</v>
      </c>
      <c r="N170" s="238"/>
      <c r="O170" s="369" t="s">
        <v>38</v>
      </c>
      <c r="P170" s="387"/>
      <c r="Q170" s="369"/>
      <c r="R170" s="369" t="s">
        <v>26</v>
      </c>
      <c r="S170" s="400"/>
      <c r="T170" s="606" t="s">
        <v>551</v>
      </c>
      <c r="V170" s="369"/>
    </row>
    <row r="171" spans="1:22" ht="12.75" customHeight="1" x14ac:dyDescent="0.3">
      <c r="A171" s="667">
        <f t="shared" si="6"/>
        <v>110</v>
      </c>
      <c r="B171" s="369" t="s">
        <v>112</v>
      </c>
      <c r="C171" s="400" t="s">
        <v>552</v>
      </c>
      <c r="D171" s="369" t="s">
        <v>553</v>
      </c>
      <c r="E171" s="122" t="str">
        <f>IF(I171="Automated","N/A","TBD")</f>
        <v>N/A</v>
      </c>
      <c r="F171" s="369" t="s">
        <v>554</v>
      </c>
      <c r="G171" s="759" t="s">
        <v>1956</v>
      </c>
      <c r="H171" s="415" t="s">
        <v>46</v>
      </c>
      <c r="I171" s="400" t="s">
        <v>30</v>
      </c>
      <c r="J171" s="432" t="s">
        <v>47</v>
      </c>
      <c r="K171" s="805" t="s">
        <v>45</v>
      </c>
      <c r="L171" s="432"/>
      <c r="M171" s="790" t="s">
        <v>38</v>
      </c>
      <c r="N171" s="238"/>
      <c r="O171" s="369" t="s">
        <v>38</v>
      </c>
      <c r="P171" s="389"/>
      <c r="Q171" s="369"/>
      <c r="R171" s="369" t="s">
        <v>26</v>
      </c>
      <c r="S171" s="400"/>
      <c r="T171" s="661" t="s">
        <v>555</v>
      </c>
      <c r="V171" s="369"/>
    </row>
    <row r="172" spans="1:22" ht="12.75" customHeight="1" x14ac:dyDescent="0.3">
      <c r="A172" s="667">
        <f t="shared" si="6"/>
        <v>111</v>
      </c>
      <c r="B172" s="369" t="s">
        <v>112</v>
      </c>
      <c r="C172" s="400" t="s">
        <v>556</v>
      </c>
      <c r="D172" s="369" t="s">
        <v>557</v>
      </c>
      <c r="E172" s="122" t="s">
        <v>558</v>
      </c>
      <c r="F172" s="369" t="s">
        <v>559</v>
      </c>
      <c r="G172" s="759" t="s">
        <v>1956</v>
      </c>
      <c r="H172" s="415" t="s">
        <v>46</v>
      </c>
      <c r="I172" s="432" t="s">
        <v>80</v>
      </c>
      <c r="J172" s="432" t="s">
        <v>47</v>
      </c>
      <c r="K172" s="805" t="s">
        <v>45</v>
      </c>
      <c r="L172" s="432"/>
      <c r="M172" s="790" t="s">
        <v>38</v>
      </c>
      <c r="N172" s="238"/>
      <c r="O172" s="369" t="s">
        <v>38</v>
      </c>
      <c r="P172" s="389"/>
      <c r="Q172" s="369"/>
      <c r="R172" s="369" t="s">
        <v>26</v>
      </c>
      <c r="S172" s="400"/>
      <c r="T172" s="661" t="s">
        <v>560</v>
      </c>
      <c r="V172" s="369"/>
    </row>
    <row r="173" spans="1:22" ht="12.75" customHeight="1" x14ac:dyDescent="0.3">
      <c r="A173" s="667">
        <f t="shared" si="6"/>
        <v>112</v>
      </c>
      <c r="B173" s="369" t="s">
        <v>112</v>
      </c>
      <c r="C173" s="400" t="s">
        <v>561</v>
      </c>
      <c r="D173" s="369" t="s">
        <v>562</v>
      </c>
      <c r="E173" s="122" t="str">
        <f t="shared" ref="E173:E180" si="7">IF(I173="Automated","N/A","TBD")</f>
        <v>TBD</v>
      </c>
      <c r="F173" s="369" t="s">
        <v>563</v>
      </c>
      <c r="G173" s="759" t="s">
        <v>1956</v>
      </c>
      <c r="H173" s="415" t="s">
        <v>97</v>
      </c>
      <c r="I173" s="400" t="s">
        <v>80</v>
      </c>
      <c r="J173" s="432" t="s">
        <v>47</v>
      </c>
      <c r="K173" s="805" t="s">
        <v>45</v>
      </c>
      <c r="L173" s="400"/>
      <c r="M173" s="369" t="s">
        <v>38</v>
      </c>
      <c r="N173" s="238"/>
      <c r="O173" s="369" t="s">
        <v>38</v>
      </c>
      <c r="P173" s="433" t="s">
        <v>98</v>
      </c>
      <c r="Q173" s="369"/>
      <c r="R173" s="369" t="s">
        <v>26</v>
      </c>
      <c r="S173" s="400"/>
      <c r="T173" s="661" t="s">
        <v>564</v>
      </c>
      <c r="V173" s="369"/>
    </row>
    <row r="174" spans="1:22" ht="12.75" customHeight="1" x14ac:dyDescent="0.3">
      <c r="A174" s="667">
        <f t="shared" si="6"/>
        <v>113</v>
      </c>
      <c r="B174" s="369" t="s">
        <v>112</v>
      </c>
      <c r="C174" s="400" t="s">
        <v>565</v>
      </c>
      <c r="D174" s="369" t="s">
        <v>566</v>
      </c>
      <c r="E174" s="122" t="str">
        <f t="shared" si="7"/>
        <v>TBD</v>
      </c>
      <c r="F174" s="369" t="s">
        <v>567</v>
      </c>
      <c r="G174" s="759" t="s">
        <v>1956</v>
      </c>
      <c r="H174" s="415" t="s">
        <v>97</v>
      </c>
      <c r="I174" s="400" t="s">
        <v>80</v>
      </c>
      <c r="J174" s="432" t="s">
        <v>47</v>
      </c>
      <c r="K174" s="805" t="s">
        <v>45</v>
      </c>
      <c r="L174" s="400"/>
      <c r="M174" s="369"/>
      <c r="N174" s="238"/>
      <c r="O174" s="369" t="s">
        <v>38</v>
      </c>
      <c r="P174" s="433" t="s">
        <v>98</v>
      </c>
      <c r="Q174" s="369"/>
      <c r="R174" s="369" t="s">
        <v>26</v>
      </c>
      <c r="S174" s="400"/>
      <c r="T174" s="661" t="s">
        <v>568</v>
      </c>
      <c r="V174" s="369"/>
    </row>
    <row r="175" spans="1:22" ht="12.75" customHeight="1" x14ac:dyDescent="0.3">
      <c r="A175" s="667">
        <f t="shared" si="6"/>
        <v>114</v>
      </c>
      <c r="B175" s="369" t="s">
        <v>112</v>
      </c>
      <c r="C175" s="400" t="s">
        <v>569</v>
      </c>
      <c r="D175" s="369" t="s">
        <v>570</v>
      </c>
      <c r="E175" s="122" t="str">
        <f t="shared" si="7"/>
        <v>N/A</v>
      </c>
      <c r="F175" s="369" t="s">
        <v>571</v>
      </c>
      <c r="G175" s="759" t="s">
        <v>37</v>
      </c>
      <c r="H175" s="434" t="s">
        <v>59</v>
      </c>
      <c r="I175" s="397" t="s">
        <v>30</v>
      </c>
      <c r="J175" s="397"/>
      <c r="K175" s="426"/>
      <c r="L175" s="397"/>
      <c r="M175" s="387"/>
      <c r="N175" s="238"/>
      <c r="O175" s="369" t="s">
        <v>38</v>
      </c>
      <c r="P175" s="389"/>
      <c r="Q175" s="369"/>
      <c r="R175" s="369" t="s">
        <v>26</v>
      </c>
      <c r="S175" s="400"/>
      <c r="T175" s="435"/>
      <c r="V175" s="369"/>
    </row>
    <row r="176" spans="1:22" ht="12.75" customHeight="1" x14ac:dyDescent="0.3">
      <c r="A176" s="667">
        <f t="shared" si="6"/>
        <v>115</v>
      </c>
      <c r="B176" s="369" t="s">
        <v>399</v>
      </c>
      <c r="C176" s="400" t="s">
        <v>572</v>
      </c>
      <c r="D176" s="369" t="s">
        <v>573</v>
      </c>
      <c r="E176" s="122" t="str">
        <f t="shared" si="7"/>
        <v>N/A</v>
      </c>
      <c r="F176" s="369" t="s">
        <v>574</v>
      </c>
      <c r="G176" s="759" t="s">
        <v>1956</v>
      </c>
      <c r="H176" s="415" t="s">
        <v>46</v>
      </c>
      <c r="I176" s="762" t="s">
        <v>30</v>
      </c>
      <c r="J176" s="762" t="s">
        <v>86</v>
      </c>
      <c r="K176" s="123" t="s">
        <v>45</v>
      </c>
      <c r="L176" s="803" t="s">
        <v>54</v>
      </c>
      <c r="M176" s="791" t="s">
        <v>122</v>
      </c>
      <c r="N176" s="238"/>
      <c r="O176" s="369" t="s">
        <v>38</v>
      </c>
      <c r="P176" s="389"/>
      <c r="Q176" s="369"/>
      <c r="R176" s="369" t="s">
        <v>26</v>
      </c>
      <c r="S176" s="400"/>
      <c r="T176" s="661" t="s">
        <v>575</v>
      </c>
      <c r="V176" s="369"/>
    </row>
    <row r="177" spans="1:22" ht="12.75" customHeight="1" x14ac:dyDescent="0.3">
      <c r="A177" s="667">
        <f t="shared" si="6"/>
        <v>116</v>
      </c>
      <c r="B177" s="369" t="s">
        <v>399</v>
      </c>
      <c r="C177" s="400" t="s">
        <v>576</v>
      </c>
      <c r="D177" s="369" t="s">
        <v>577</v>
      </c>
      <c r="E177" s="122" t="str">
        <f t="shared" si="7"/>
        <v>N/A</v>
      </c>
      <c r="F177" s="369" t="s">
        <v>578</v>
      </c>
      <c r="G177" s="759" t="s">
        <v>37</v>
      </c>
      <c r="H177" s="434" t="s">
        <v>59</v>
      </c>
      <c r="I177" s="397" t="s">
        <v>30</v>
      </c>
      <c r="J177" s="397"/>
      <c r="K177" s="426"/>
      <c r="L177" s="397"/>
      <c r="M177" s="387"/>
      <c r="N177" s="238"/>
      <c r="O177" s="369" t="s">
        <v>38</v>
      </c>
      <c r="P177" s="389"/>
      <c r="Q177" s="369"/>
      <c r="R177" s="369" t="s">
        <v>26</v>
      </c>
      <c r="S177" s="400"/>
      <c r="T177" s="435"/>
      <c r="V177" s="369"/>
    </row>
    <row r="178" spans="1:22" ht="12.75" customHeight="1" x14ac:dyDescent="0.3">
      <c r="A178" s="667">
        <f t="shared" si="6"/>
        <v>117</v>
      </c>
      <c r="B178" s="369" t="s">
        <v>399</v>
      </c>
      <c r="C178" s="400" t="s">
        <v>579</v>
      </c>
      <c r="D178" s="369" t="s">
        <v>580</v>
      </c>
      <c r="E178" s="122" t="str">
        <f t="shared" si="7"/>
        <v>TBD</v>
      </c>
      <c r="F178" s="369" t="s">
        <v>581</v>
      </c>
      <c r="G178" s="759" t="s">
        <v>242</v>
      </c>
      <c r="H178" s="434" t="s">
        <v>59</v>
      </c>
      <c r="I178" s="400" t="s">
        <v>64</v>
      </c>
      <c r="J178" s="400"/>
      <c r="K178" s="400"/>
      <c r="L178" s="400"/>
      <c r="M178" s="369"/>
      <c r="N178" s="238"/>
      <c r="O178" s="369" t="s">
        <v>38</v>
      </c>
      <c r="P178" s="389"/>
      <c r="Q178" s="369"/>
      <c r="R178" s="369" t="s">
        <v>26</v>
      </c>
      <c r="S178" s="400"/>
      <c r="T178" s="661" t="s">
        <v>582</v>
      </c>
      <c r="V178" s="369"/>
    </row>
    <row r="179" spans="1:22" ht="15" customHeight="1" x14ac:dyDescent="0.3">
      <c r="A179" s="667">
        <f t="shared" si="6"/>
        <v>118</v>
      </c>
      <c r="B179" s="369" t="s">
        <v>399</v>
      </c>
      <c r="C179" s="400" t="s">
        <v>583</v>
      </c>
      <c r="D179" s="369" t="s">
        <v>584</v>
      </c>
      <c r="E179" s="122" t="str">
        <f t="shared" si="7"/>
        <v>TBD</v>
      </c>
      <c r="F179" s="369" t="s">
        <v>585</v>
      </c>
      <c r="G179" s="759" t="s">
        <v>242</v>
      </c>
      <c r="H179" s="434" t="s">
        <v>59</v>
      </c>
      <c r="I179" s="400" t="s">
        <v>64</v>
      </c>
      <c r="J179" s="400"/>
      <c r="K179" s="400"/>
      <c r="L179" s="400"/>
      <c r="M179" s="369"/>
      <c r="N179" s="238"/>
      <c r="O179" s="369" t="s">
        <v>38</v>
      </c>
      <c r="P179" s="389"/>
      <c r="Q179" s="369"/>
      <c r="R179" s="369" t="s">
        <v>26</v>
      </c>
      <c r="S179" s="400"/>
      <c r="T179" s="233" t="s">
        <v>586</v>
      </c>
      <c r="V179" s="369"/>
    </row>
    <row r="180" spans="1:22" ht="12.75" customHeight="1" x14ac:dyDescent="0.35">
      <c r="A180" s="667">
        <f t="shared" si="6"/>
        <v>119</v>
      </c>
      <c r="B180" s="369" t="s">
        <v>399</v>
      </c>
      <c r="C180" s="400" t="s">
        <v>587</v>
      </c>
      <c r="D180" s="369" t="s">
        <v>588</v>
      </c>
      <c r="E180" s="122" t="str">
        <f t="shared" si="7"/>
        <v>TBD</v>
      </c>
      <c r="F180" s="369" t="s">
        <v>301</v>
      </c>
      <c r="G180" s="657" t="s">
        <v>63</v>
      </c>
      <c r="H180" s="415" t="s">
        <v>46</v>
      </c>
      <c r="I180" s="400" t="s">
        <v>64</v>
      </c>
      <c r="J180" s="400" t="s">
        <v>47</v>
      </c>
      <c r="K180" s="400" t="s">
        <v>45</v>
      </c>
      <c r="L180" s="400"/>
      <c r="M180" s="369" t="s">
        <v>38</v>
      </c>
      <c r="N180" s="238"/>
      <c r="O180" s="369" t="s">
        <v>38</v>
      </c>
      <c r="P180" s="389"/>
      <c r="Q180" s="369"/>
      <c r="R180" s="369" t="s">
        <v>26</v>
      </c>
      <c r="S180" s="400"/>
      <c r="T180" s="661" t="s">
        <v>197</v>
      </c>
      <c r="V180" s="369"/>
    </row>
    <row r="181" spans="1:22" ht="12.75" customHeight="1" x14ac:dyDescent="0.3">
      <c r="A181" s="667">
        <f t="shared" si="6"/>
        <v>120</v>
      </c>
      <c r="B181" s="369" t="s">
        <v>399</v>
      </c>
      <c r="C181" s="400" t="s">
        <v>589</v>
      </c>
      <c r="D181" s="369" t="s">
        <v>590</v>
      </c>
      <c r="E181" s="122" t="s">
        <v>591</v>
      </c>
      <c r="F181" s="369" t="s">
        <v>592</v>
      </c>
      <c r="G181" s="759" t="s">
        <v>1956</v>
      </c>
      <c r="H181" s="415" t="s">
        <v>75</v>
      </c>
      <c r="I181" s="397" t="s">
        <v>64</v>
      </c>
      <c r="J181" s="397"/>
      <c r="K181" s="426"/>
      <c r="L181" s="397"/>
      <c r="M181" s="387"/>
      <c r="N181" s="238"/>
      <c r="O181" s="369" t="s">
        <v>38</v>
      </c>
      <c r="P181" s="387"/>
      <c r="Q181" s="369"/>
      <c r="R181" s="369" t="s">
        <v>26</v>
      </c>
      <c r="S181" s="400"/>
      <c r="T181" s="661" t="s">
        <v>485</v>
      </c>
      <c r="V181" s="369"/>
    </row>
    <row r="182" spans="1:22" ht="12.75" customHeight="1" x14ac:dyDescent="0.3">
      <c r="A182" s="667">
        <f t="shared" si="6"/>
        <v>121</v>
      </c>
      <c r="B182" s="369" t="s">
        <v>399</v>
      </c>
      <c r="C182" s="400" t="s">
        <v>593</v>
      </c>
      <c r="D182" s="369" t="s">
        <v>594</v>
      </c>
      <c r="E182" s="122" t="str">
        <f>IF(I182="Automated","N/A","TBD")</f>
        <v>N/A</v>
      </c>
      <c r="F182" s="369" t="s">
        <v>595</v>
      </c>
      <c r="G182" s="759" t="s">
        <v>37</v>
      </c>
      <c r="H182" s="415" t="s">
        <v>46</v>
      </c>
      <c r="I182" s="432" t="s">
        <v>30</v>
      </c>
      <c r="J182" s="432" t="s">
        <v>47</v>
      </c>
      <c r="K182" s="799" t="s">
        <v>45</v>
      </c>
      <c r="L182" s="432"/>
      <c r="M182" s="790" t="s">
        <v>38</v>
      </c>
      <c r="N182" s="238"/>
      <c r="O182" s="369" t="s">
        <v>38</v>
      </c>
      <c r="P182" s="387"/>
      <c r="Q182" s="387" t="s">
        <v>596</v>
      </c>
      <c r="R182" s="369" t="s">
        <v>26</v>
      </c>
      <c r="S182" s="400"/>
      <c r="T182" s="661" t="s">
        <v>597</v>
      </c>
      <c r="V182" s="369"/>
    </row>
    <row r="183" spans="1:22" ht="12.75" customHeight="1" x14ac:dyDescent="0.35">
      <c r="A183" s="667">
        <f t="shared" si="6"/>
        <v>122</v>
      </c>
      <c r="B183" s="448" t="s">
        <v>33</v>
      </c>
      <c r="C183" s="400" t="s">
        <v>598</v>
      </c>
      <c r="D183" s="369" t="s">
        <v>599</v>
      </c>
      <c r="E183" s="122" t="str">
        <f>IF(I183="Automated","N/A","TBD")</f>
        <v>TBD</v>
      </c>
      <c r="F183" s="369" t="s">
        <v>600</v>
      </c>
      <c r="G183" s="764" t="s">
        <v>63</v>
      </c>
      <c r="H183" s="415" t="s">
        <v>46</v>
      </c>
      <c r="I183" s="400" t="s">
        <v>64</v>
      </c>
      <c r="J183" s="400" t="s">
        <v>47</v>
      </c>
      <c r="K183" s="400" t="s">
        <v>45</v>
      </c>
      <c r="L183" s="400"/>
      <c r="M183" s="369" t="s">
        <v>38</v>
      </c>
      <c r="N183" s="238"/>
      <c r="O183" s="369" t="s">
        <v>38</v>
      </c>
      <c r="P183" s="389"/>
      <c r="Q183" s="369"/>
      <c r="R183" s="369" t="s">
        <v>26</v>
      </c>
      <c r="S183" s="400"/>
      <c r="T183" s="661" t="s">
        <v>601</v>
      </c>
      <c r="V183" s="369"/>
    </row>
    <row r="184" spans="1:22" ht="12.75" customHeight="1" x14ac:dyDescent="0.3">
      <c r="A184" s="667">
        <f t="shared" si="6"/>
        <v>123</v>
      </c>
      <c r="B184" s="448" t="s">
        <v>33</v>
      </c>
      <c r="C184" s="400" t="s">
        <v>602</v>
      </c>
      <c r="D184" s="369" t="s">
        <v>603</v>
      </c>
      <c r="E184" s="122" t="str">
        <f>IF(I184="Automated","N/A","TBD")</f>
        <v>TBD</v>
      </c>
      <c r="F184" s="369" t="s">
        <v>604</v>
      </c>
      <c r="G184" s="657"/>
      <c r="H184" s="434" t="s">
        <v>59</v>
      </c>
      <c r="I184" s="400"/>
      <c r="J184" s="400"/>
      <c r="K184" s="400"/>
      <c r="L184" s="400"/>
      <c r="M184" s="369"/>
      <c r="N184" s="238"/>
      <c r="O184" s="369" t="s">
        <v>38</v>
      </c>
      <c r="P184" s="389"/>
      <c r="Q184" s="387"/>
      <c r="R184" s="369" t="s">
        <v>26</v>
      </c>
      <c r="S184" s="400"/>
      <c r="T184" s="435"/>
      <c r="V184" s="369"/>
    </row>
    <row r="185" spans="1:22" ht="12.75" customHeight="1" x14ac:dyDescent="0.3">
      <c r="A185" s="667">
        <f t="shared" si="6"/>
        <v>124</v>
      </c>
      <c r="B185" s="369" t="s">
        <v>214</v>
      </c>
      <c r="C185" s="400" t="s">
        <v>605</v>
      </c>
      <c r="D185" s="331" t="s">
        <v>606</v>
      </c>
      <c r="E185" s="122" t="str">
        <f>IF(I185="Automated","N/A","TBD")</f>
        <v>N/A</v>
      </c>
      <c r="F185" s="369" t="s">
        <v>607</v>
      </c>
      <c r="G185" s="769" t="s">
        <v>37</v>
      </c>
      <c r="H185" s="415" t="s">
        <v>75</v>
      </c>
      <c r="I185" s="762" t="s">
        <v>30</v>
      </c>
      <c r="J185" s="762"/>
      <c r="K185" s="803"/>
      <c r="L185" s="762"/>
      <c r="M185" s="791"/>
      <c r="N185" s="238"/>
      <c r="O185" s="369" t="s">
        <v>38</v>
      </c>
      <c r="P185" s="568"/>
      <c r="Q185" s="574"/>
      <c r="R185" s="369" t="s">
        <v>26</v>
      </c>
      <c r="S185" s="571"/>
      <c r="T185" s="586" t="s">
        <v>608</v>
      </c>
      <c r="V185" s="369"/>
    </row>
    <row r="186" spans="1:22" ht="12.75" customHeight="1" x14ac:dyDescent="0.3">
      <c r="A186" s="667">
        <f t="shared" ref="A186:A192" si="8">A185+1</f>
        <v>125</v>
      </c>
      <c r="B186" s="369" t="s">
        <v>214</v>
      </c>
      <c r="C186" s="400" t="s">
        <v>609</v>
      </c>
      <c r="D186" s="331" t="s">
        <v>610</v>
      </c>
      <c r="E186" s="122" t="s">
        <v>611</v>
      </c>
      <c r="F186" s="369" t="s">
        <v>612</v>
      </c>
      <c r="G186" s="759" t="s">
        <v>1956</v>
      </c>
      <c r="H186" s="415" t="s">
        <v>75</v>
      </c>
      <c r="I186" s="762" t="s">
        <v>64</v>
      </c>
      <c r="J186" s="762"/>
      <c r="K186" s="803"/>
      <c r="L186" s="762"/>
      <c r="M186" s="791"/>
      <c r="N186" s="238"/>
      <c r="O186" s="369" t="s">
        <v>38</v>
      </c>
      <c r="P186" s="568"/>
      <c r="Q186" s="574"/>
      <c r="R186" s="369" t="s">
        <v>26</v>
      </c>
      <c r="S186" s="571"/>
      <c r="T186" s="586" t="s">
        <v>485</v>
      </c>
      <c r="V186" s="369"/>
    </row>
    <row r="187" spans="1:22" ht="12.75" customHeight="1" x14ac:dyDescent="0.3">
      <c r="A187" s="667">
        <f t="shared" si="8"/>
        <v>126</v>
      </c>
      <c r="B187" s="448" t="s">
        <v>33</v>
      </c>
      <c r="C187" s="400" t="s">
        <v>613</v>
      </c>
      <c r="D187" s="331" t="s">
        <v>614</v>
      </c>
      <c r="E187" s="122" t="s">
        <v>615</v>
      </c>
      <c r="F187" s="369" t="s">
        <v>616</v>
      </c>
      <c r="G187" s="759" t="s">
        <v>1956</v>
      </c>
      <c r="H187" s="415" t="s">
        <v>75</v>
      </c>
      <c r="I187" s="762" t="s">
        <v>64</v>
      </c>
      <c r="J187" s="762"/>
      <c r="K187" s="803"/>
      <c r="L187" s="762"/>
      <c r="M187" s="791"/>
      <c r="N187" s="238"/>
      <c r="O187" s="369" t="s">
        <v>38</v>
      </c>
      <c r="P187" s="568"/>
      <c r="Q187" s="574"/>
      <c r="R187" s="369" t="s">
        <v>26</v>
      </c>
      <c r="S187" s="571"/>
      <c r="T187" s="586" t="s">
        <v>485</v>
      </c>
      <c r="V187" s="369"/>
    </row>
    <row r="188" spans="1:22" ht="12.75" customHeight="1" x14ac:dyDescent="0.3">
      <c r="A188" s="667">
        <f t="shared" si="8"/>
        <v>127</v>
      </c>
      <c r="B188" s="369" t="s">
        <v>214</v>
      </c>
      <c r="C188" s="400" t="s">
        <v>617</v>
      </c>
      <c r="D188" s="369" t="s">
        <v>618</v>
      </c>
      <c r="E188" s="122" t="str">
        <f>IF(I188="Automated","N/A","TBD")</f>
        <v>N/A</v>
      </c>
      <c r="F188" s="369" t="s">
        <v>619</v>
      </c>
      <c r="G188" s="769" t="s">
        <v>37</v>
      </c>
      <c r="H188" s="415" t="s">
        <v>75</v>
      </c>
      <c r="I188" s="762" t="s">
        <v>30</v>
      </c>
      <c r="J188" s="762"/>
      <c r="K188" s="803"/>
      <c r="L188" s="762"/>
      <c r="M188" s="791"/>
      <c r="N188" s="238"/>
      <c r="O188" s="369" t="s">
        <v>38</v>
      </c>
      <c r="P188" s="568"/>
      <c r="Q188" s="574"/>
      <c r="R188" s="369" t="s">
        <v>26</v>
      </c>
      <c r="S188" s="571"/>
      <c r="T188" s="586" t="s">
        <v>620</v>
      </c>
      <c r="V188" s="369"/>
    </row>
    <row r="189" spans="1:22" ht="12.75" customHeight="1" x14ac:dyDescent="0.3">
      <c r="A189" s="667">
        <f t="shared" si="8"/>
        <v>128</v>
      </c>
      <c r="B189" s="369" t="s">
        <v>214</v>
      </c>
      <c r="C189" s="400" t="s">
        <v>621</v>
      </c>
      <c r="D189" s="369" t="s">
        <v>622</v>
      </c>
      <c r="E189" s="122" t="str">
        <f>IF(I189="Automated","N/A","TBD")</f>
        <v>N/A</v>
      </c>
      <c r="F189" s="369" t="s">
        <v>623</v>
      </c>
      <c r="G189" s="769" t="s">
        <v>37</v>
      </c>
      <c r="H189" s="415" t="s">
        <v>75</v>
      </c>
      <c r="I189" s="762" t="s">
        <v>30</v>
      </c>
      <c r="J189" s="762"/>
      <c r="K189" s="803"/>
      <c r="L189" s="762"/>
      <c r="M189" s="791"/>
      <c r="N189" s="238"/>
      <c r="O189" s="369" t="s">
        <v>38</v>
      </c>
      <c r="P189" s="568"/>
      <c r="Q189" s="574"/>
      <c r="R189" s="369" t="s">
        <v>26</v>
      </c>
      <c r="S189" s="571"/>
      <c r="T189" s="602" t="s">
        <v>624</v>
      </c>
      <c r="V189" s="369"/>
    </row>
    <row r="190" spans="1:22" ht="12.75" customHeight="1" x14ac:dyDescent="0.35">
      <c r="A190" s="667">
        <f t="shared" si="8"/>
        <v>129</v>
      </c>
      <c r="B190" s="369" t="s">
        <v>214</v>
      </c>
      <c r="C190" s="400" t="s">
        <v>625</v>
      </c>
      <c r="D190" s="331" t="s">
        <v>626</v>
      </c>
      <c r="E190" s="122" t="str">
        <f>IF(I190="Automated","N/A","TBD")</f>
        <v>TBD</v>
      </c>
      <c r="F190" s="369" t="s">
        <v>627</v>
      </c>
      <c r="G190" s="657"/>
      <c r="H190" s="434" t="s">
        <v>59</v>
      </c>
      <c r="I190" s="400"/>
      <c r="J190" s="400"/>
      <c r="K190" s="400"/>
      <c r="L190" s="400"/>
      <c r="M190" s="369"/>
      <c r="N190" s="238"/>
      <c r="O190" s="369" t="s">
        <v>38</v>
      </c>
      <c r="P190" s="389"/>
      <c r="Q190" s="369"/>
      <c r="R190" s="369" t="s">
        <v>26</v>
      </c>
      <c r="S190" s="400"/>
      <c r="T190" s="435"/>
      <c r="V190" s="369"/>
    </row>
    <row r="191" spans="1:22" ht="12.75" customHeight="1" x14ac:dyDescent="0.35">
      <c r="A191" s="667">
        <f t="shared" si="8"/>
        <v>130</v>
      </c>
      <c r="B191" s="369" t="s">
        <v>214</v>
      </c>
      <c r="C191" s="400" t="s">
        <v>628</v>
      </c>
      <c r="D191" s="331" t="s">
        <v>629</v>
      </c>
      <c r="E191" s="122" t="str">
        <f>IF(I191="Automated","N/A","TBD")</f>
        <v>TBD</v>
      </c>
      <c r="F191" s="369" t="s">
        <v>630</v>
      </c>
      <c r="G191" s="657" t="s">
        <v>1956</v>
      </c>
      <c r="H191" s="434" t="s">
        <v>59</v>
      </c>
      <c r="I191" s="400"/>
      <c r="J191" s="400"/>
      <c r="K191" s="400"/>
      <c r="L191" s="400"/>
      <c r="M191" s="369"/>
      <c r="N191" s="238"/>
      <c r="O191" s="369" t="s">
        <v>38</v>
      </c>
      <c r="P191" s="389"/>
      <c r="Q191" s="369"/>
      <c r="R191" s="369" t="s">
        <v>26</v>
      </c>
      <c r="S191" s="400"/>
      <c r="T191" s="435"/>
      <c r="V191" s="369"/>
    </row>
    <row r="192" spans="1:22" ht="12.75" customHeight="1" x14ac:dyDescent="0.3">
      <c r="A192" s="667">
        <f t="shared" si="8"/>
        <v>131</v>
      </c>
      <c r="B192" s="369" t="s">
        <v>214</v>
      </c>
      <c r="C192" s="400" t="s">
        <v>631</v>
      </c>
      <c r="D192" s="369" t="s">
        <v>632</v>
      </c>
      <c r="E192" s="122" t="s">
        <v>633</v>
      </c>
      <c r="F192" s="369" t="s">
        <v>634</v>
      </c>
      <c r="G192" s="657" t="s">
        <v>1956</v>
      </c>
      <c r="H192" s="415" t="s">
        <v>75</v>
      </c>
      <c r="I192" s="397" t="s">
        <v>64</v>
      </c>
      <c r="J192" s="397"/>
      <c r="K192" s="426"/>
      <c r="L192" s="397"/>
      <c r="M192" s="387"/>
      <c r="N192" s="238"/>
      <c r="O192" s="369" t="s">
        <v>38</v>
      </c>
      <c r="P192" s="387"/>
      <c r="Q192" s="369"/>
      <c r="R192" s="369" t="s">
        <v>26</v>
      </c>
      <c r="S192" s="400"/>
      <c r="T192" s="661" t="s">
        <v>485</v>
      </c>
      <c r="V192" s="369"/>
    </row>
    <row r="193" spans="1:22" ht="13.5" customHeight="1" x14ac:dyDescent="0.3">
      <c r="A193" s="687">
        <f>A192+1</f>
        <v>132</v>
      </c>
      <c r="B193" s="484" t="s">
        <v>33</v>
      </c>
      <c r="C193" s="750" t="s">
        <v>635</v>
      </c>
      <c r="D193" s="484" t="s">
        <v>636</v>
      </c>
      <c r="E193" s="612" t="str">
        <f>IF(I193="Automated","N/A","TBD")</f>
        <v>N/A</v>
      </c>
      <c r="F193" s="484" t="s">
        <v>637</v>
      </c>
      <c r="G193" s="771" t="s">
        <v>1956</v>
      </c>
      <c r="H193" s="485" t="s">
        <v>46</v>
      </c>
      <c r="I193" s="490" t="s">
        <v>30</v>
      </c>
      <c r="J193" s="490" t="s">
        <v>47</v>
      </c>
      <c r="K193" s="802" t="s">
        <v>45</v>
      </c>
      <c r="L193" s="490"/>
      <c r="M193" s="492" t="s">
        <v>38</v>
      </c>
      <c r="N193" s="745"/>
      <c r="O193" s="484" t="s">
        <v>38</v>
      </c>
      <c r="P193" s="492"/>
      <c r="Q193" s="490"/>
      <c r="R193" s="484" t="s">
        <v>26</v>
      </c>
      <c r="S193" s="684" t="s">
        <v>638</v>
      </c>
      <c r="T193" s="663" t="s">
        <v>639</v>
      </c>
      <c r="U193" s="123">
        <v>1</v>
      </c>
      <c r="V193" s="369"/>
    </row>
    <row r="194" spans="1:22" ht="12.75" customHeight="1" x14ac:dyDescent="0.3">
      <c r="A194" s="687"/>
      <c r="B194" s="484" t="s">
        <v>214</v>
      </c>
      <c r="C194" s="747"/>
      <c r="D194" s="725"/>
      <c r="E194" s="484"/>
      <c r="F194" s="484" t="s">
        <v>640</v>
      </c>
      <c r="G194" s="771" t="s">
        <v>1956</v>
      </c>
      <c r="H194" s="485" t="s">
        <v>97</v>
      </c>
      <c r="I194" s="485" t="s">
        <v>30</v>
      </c>
      <c r="J194" s="490" t="s">
        <v>47</v>
      </c>
      <c r="K194" s="802" t="s">
        <v>45</v>
      </c>
      <c r="L194" s="490"/>
      <c r="M194" s="492" t="s">
        <v>38</v>
      </c>
      <c r="N194" s="745"/>
      <c r="O194" s="484" t="s">
        <v>38</v>
      </c>
      <c r="P194" s="589" t="s">
        <v>98</v>
      </c>
      <c r="Q194" s="485"/>
      <c r="R194" s="484" t="s">
        <v>26</v>
      </c>
      <c r="S194" s="485"/>
      <c r="T194" s="663" t="s">
        <v>641</v>
      </c>
      <c r="U194" s="123">
        <v>2</v>
      </c>
      <c r="V194" s="369"/>
    </row>
    <row r="195" spans="1:22" ht="12.75" customHeight="1" x14ac:dyDescent="0.3">
      <c r="A195" s="687"/>
      <c r="B195" s="484" t="s">
        <v>214</v>
      </c>
      <c r="C195" s="747"/>
      <c r="D195" s="725"/>
      <c r="E195" s="484"/>
      <c r="F195" s="484" t="s">
        <v>642</v>
      </c>
      <c r="G195" s="771" t="s">
        <v>1956</v>
      </c>
      <c r="H195" s="712" t="s">
        <v>59</v>
      </c>
      <c r="I195" s="490"/>
      <c r="J195" s="490"/>
      <c r="K195" s="684"/>
      <c r="L195" s="490"/>
      <c r="M195" s="492"/>
      <c r="N195" s="745"/>
      <c r="O195" s="484" t="s">
        <v>38</v>
      </c>
      <c r="P195" s="492"/>
      <c r="Q195" s="490"/>
      <c r="R195" s="484" t="s">
        <v>26</v>
      </c>
      <c r="S195" s="684"/>
      <c r="T195" s="600"/>
      <c r="U195" s="123">
        <v>3</v>
      </c>
      <c r="V195" s="369"/>
    </row>
    <row r="196" spans="1:22" ht="12.75" customHeight="1" x14ac:dyDescent="0.3">
      <c r="A196" s="687"/>
      <c r="B196" s="484" t="s">
        <v>33</v>
      </c>
      <c r="C196" s="747"/>
      <c r="D196" s="725"/>
      <c r="E196" s="484"/>
      <c r="F196" s="484" t="s">
        <v>643</v>
      </c>
      <c r="G196" s="770" t="s">
        <v>37</v>
      </c>
      <c r="H196" s="485" t="s">
        <v>97</v>
      </c>
      <c r="I196" s="490" t="s">
        <v>30</v>
      </c>
      <c r="J196" s="490" t="s">
        <v>47</v>
      </c>
      <c r="K196" s="802" t="s">
        <v>45</v>
      </c>
      <c r="L196" s="490"/>
      <c r="M196" s="492" t="s">
        <v>38</v>
      </c>
      <c r="N196" s="745"/>
      <c r="O196" s="484" t="s">
        <v>38</v>
      </c>
      <c r="P196" s="589" t="s">
        <v>98</v>
      </c>
      <c r="Q196" s="490"/>
      <c r="R196" s="484" t="s">
        <v>26</v>
      </c>
      <c r="S196" s="684"/>
      <c r="T196" s="663" t="s">
        <v>644</v>
      </c>
      <c r="U196" s="123">
        <v>4</v>
      </c>
      <c r="V196" s="369"/>
    </row>
    <row r="197" spans="1:22" ht="12.75" customHeight="1" x14ac:dyDescent="0.3">
      <c r="A197" s="687"/>
      <c r="B197" s="484" t="s">
        <v>214</v>
      </c>
      <c r="C197" s="747"/>
      <c r="D197" s="725"/>
      <c r="E197" s="484"/>
      <c r="F197" s="484" t="s">
        <v>645</v>
      </c>
      <c r="G197" s="771" t="s">
        <v>1956</v>
      </c>
      <c r="H197" s="485" t="s">
        <v>97</v>
      </c>
      <c r="I197" s="490" t="s">
        <v>30</v>
      </c>
      <c r="J197" s="490" t="s">
        <v>47</v>
      </c>
      <c r="K197" s="684" t="s">
        <v>45</v>
      </c>
      <c r="L197" s="490"/>
      <c r="M197" s="492"/>
      <c r="N197" s="745"/>
      <c r="O197" s="484" t="s">
        <v>38</v>
      </c>
      <c r="P197" s="589" t="s">
        <v>98</v>
      </c>
      <c r="Q197" s="490"/>
      <c r="R197" s="484" t="s">
        <v>26</v>
      </c>
      <c r="S197" s="684"/>
      <c r="T197" s="663" t="s">
        <v>397</v>
      </c>
      <c r="U197" s="123">
        <v>5</v>
      </c>
      <c r="V197" s="369"/>
    </row>
    <row r="198" spans="1:22" ht="12.75" customHeight="1" x14ac:dyDescent="0.3">
      <c r="A198" s="687"/>
      <c r="B198" s="484" t="s">
        <v>33</v>
      </c>
      <c r="C198" s="747"/>
      <c r="D198" s="725"/>
      <c r="E198" s="484"/>
      <c r="F198" s="484" t="s">
        <v>646</v>
      </c>
      <c r="G198" s="771" t="s">
        <v>1956</v>
      </c>
      <c r="H198" s="485" t="s">
        <v>97</v>
      </c>
      <c r="I198" s="490" t="s">
        <v>30</v>
      </c>
      <c r="J198" s="490" t="s">
        <v>47</v>
      </c>
      <c r="K198" s="684" t="s">
        <v>45</v>
      </c>
      <c r="L198" s="490"/>
      <c r="M198" s="492"/>
      <c r="N198" s="745"/>
      <c r="O198" s="484" t="s">
        <v>38</v>
      </c>
      <c r="P198" s="589" t="s">
        <v>98</v>
      </c>
      <c r="Q198" s="490"/>
      <c r="R198" s="484" t="s">
        <v>26</v>
      </c>
      <c r="S198" s="684"/>
      <c r="T198" s="663" t="s">
        <v>647</v>
      </c>
      <c r="U198" s="123">
        <v>6</v>
      </c>
      <c r="V198" s="369"/>
    </row>
    <row r="199" spans="1:22" ht="12.75" customHeight="1" x14ac:dyDescent="0.3">
      <c r="A199" s="687"/>
      <c r="B199" s="484" t="s">
        <v>33</v>
      </c>
      <c r="C199" s="747"/>
      <c r="D199" s="725" t="s">
        <v>648</v>
      </c>
      <c r="E199" s="612" t="str">
        <f>IF(I199="Automated","N/A","TBD")</f>
        <v>N/A</v>
      </c>
      <c r="F199" s="484" t="s">
        <v>649</v>
      </c>
      <c r="G199" s="770" t="s">
        <v>37</v>
      </c>
      <c r="H199" s="485" t="s">
        <v>97</v>
      </c>
      <c r="I199" s="485" t="s">
        <v>30</v>
      </c>
      <c r="J199" s="490" t="s">
        <v>47</v>
      </c>
      <c r="K199" s="802" t="s">
        <v>45</v>
      </c>
      <c r="L199" s="490"/>
      <c r="M199" s="492" t="s">
        <v>38</v>
      </c>
      <c r="N199" s="745"/>
      <c r="O199" s="484" t="s">
        <v>38</v>
      </c>
      <c r="P199" s="589" t="s">
        <v>98</v>
      </c>
      <c r="Q199" s="484"/>
      <c r="R199" s="484" t="s">
        <v>26</v>
      </c>
      <c r="S199" s="485"/>
      <c r="T199" s="663" t="s">
        <v>644</v>
      </c>
      <c r="U199" s="123">
        <v>7</v>
      </c>
      <c r="V199" s="369"/>
    </row>
    <row r="200" spans="1:22" ht="12.75" customHeight="1" x14ac:dyDescent="0.3">
      <c r="A200" s="687"/>
      <c r="B200" s="484" t="s">
        <v>33</v>
      </c>
      <c r="C200" s="747" t="s">
        <v>650</v>
      </c>
      <c r="D200" s="725"/>
      <c r="E200" s="484"/>
      <c r="F200" s="484" t="s">
        <v>651</v>
      </c>
      <c r="G200" s="770" t="s">
        <v>37</v>
      </c>
      <c r="H200" s="485" t="s">
        <v>97</v>
      </c>
      <c r="I200" s="490" t="s">
        <v>30</v>
      </c>
      <c r="J200" s="490" t="s">
        <v>47</v>
      </c>
      <c r="K200" s="802" t="s">
        <v>45</v>
      </c>
      <c r="L200" s="490"/>
      <c r="M200" s="492" t="s">
        <v>38</v>
      </c>
      <c r="N200" s="745"/>
      <c r="O200" s="484" t="s">
        <v>38</v>
      </c>
      <c r="P200" s="589" t="s">
        <v>98</v>
      </c>
      <c r="Q200" s="490"/>
      <c r="R200" s="484" t="s">
        <v>26</v>
      </c>
      <c r="S200" s="684"/>
      <c r="T200" s="663" t="s">
        <v>644</v>
      </c>
      <c r="U200" s="123">
        <v>8</v>
      </c>
      <c r="V200" s="369"/>
    </row>
    <row r="201" spans="1:22" ht="12.75" customHeight="1" x14ac:dyDescent="0.3">
      <c r="A201" s="687"/>
      <c r="B201" s="484" t="s">
        <v>33</v>
      </c>
      <c r="C201" s="747"/>
      <c r="D201" s="725" t="s">
        <v>652</v>
      </c>
      <c r="E201" s="612" t="str">
        <f>IF(I201="Automated","N/A","TBD")</f>
        <v>N/A</v>
      </c>
      <c r="F201" s="484" t="s">
        <v>653</v>
      </c>
      <c r="G201" s="770" t="s">
        <v>37</v>
      </c>
      <c r="H201" s="684" t="s">
        <v>46</v>
      </c>
      <c r="I201" s="491" t="s">
        <v>30</v>
      </c>
      <c r="J201" s="491" t="s">
        <v>47</v>
      </c>
      <c r="K201" s="806" t="s">
        <v>45</v>
      </c>
      <c r="L201" s="491"/>
      <c r="M201" s="794" t="s">
        <v>38</v>
      </c>
      <c r="N201" s="745"/>
      <c r="O201" s="484" t="s">
        <v>38</v>
      </c>
      <c r="P201" s="486"/>
      <c r="Q201" s="484"/>
      <c r="R201" s="484" t="s">
        <v>26</v>
      </c>
      <c r="S201" s="485"/>
      <c r="T201" s="663" t="s">
        <v>654</v>
      </c>
      <c r="U201" s="123">
        <v>9</v>
      </c>
      <c r="V201" s="369"/>
    </row>
    <row r="202" spans="1:22" ht="12.75" customHeight="1" x14ac:dyDescent="0.3">
      <c r="A202" s="687"/>
      <c r="B202" s="484" t="s">
        <v>33</v>
      </c>
      <c r="C202" s="747" t="s">
        <v>655</v>
      </c>
      <c r="D202" s="725"/>
      <c r="E202" s="484"/>
      <c r="F202" s="484" t="s">
        <v>656</v>
      </c>
      <c r="G202" s="770" t="s">
        <v>37</v>
      </c>
      <c r="H202" s="485" t="s">
        <v>46</v>
      </c>
      <c r="I202" s="490" t="s">
        <v>30</v>
      </c>
      <c r="J202" s="490" t="s">
        <v>47</v>
      </c>
      <c r="K202" s="802" t="s">
        <v>45</v>
      </c>
      <c r="L202" s="490"/>
      <c r="M202" s="492" t="s">
        <v>38</v>
      </c>
      <c r="N202" s="745"/>
      <c r="O202" s="484" t="s">
        <v>38</v>
      </c>
      <c r="P202" s="492"/>
      <c r="Q202" s="490"/>
      <c r="R202" s="484" t="s">
        <v>26</v>
      </c>
      <c r="S202" s="684"/>
      <c r="T202" s="663" t="s">
        <v>654</v>
      </c>
      <c r="U202" s="123">
        <v>10</v>
      </c>
      <c r="V202" s="369"/>
    </row>
    <row r="203" spans="1:22" ht="12.75" customHeight="1" x14ac:dyDescent="0.3">
      <c r="A203" s="687"/>
      <c r="B203" s="484" t="s">
        <v>33</v>
      </c>
      <c r="C203" s="747"/>
      <c r="D203" s="725" t="s">
        <v>657</v>
      </c>
      <c r="E203" s="612" t="str">
        <f>IF(I203="Automated","N/A","TBD")</f>
        <v>N/A</v>
      </c>
      <c r="F203" s="484" t="s">
        <v>658</v>
      </c>
      <c r="G203" s="771" t="s">
        <v>37</v>
      </c>
      <c r="H203" s="485" t="s">
        <v>97</v>
      </c>
      <c r="I203" s="490" t="s">
        <v>30</v>
      </c>
      <c r="J203" s="490" t="s">
        <v>47</v>
      </c>
      <c r="K203" s="684" t="s">
        <v>45</v>
      </c>
      <c r="L203" s="490"/>
      <c r="M203" s="492" t="s">
        <v>38</v>
      </c>
      <c r="N203" s="745"/>
      <c r="O203" s="484" t="s">
        <v>38</v>
      </c>
      <c r="P203" s="589" t="s">
        <v>98</v>
      </c>
      <c r="Q203" s="484"/>
      <c r="R203" s="484" t="s">
        <v>26</v>
      </c>
      <c r="S203" s="485"/>
      <c r="T203" s="663" t="s">
        <v>413</v>
      </c>
      <c r="U203" s="123">
        <v>11</v>
      </c>
      <c r="V203" s="369"/>
    </row>
    <row r="204" spans="1:22" ht="12.75" customHeight="1" x14ac:dyDescent="0.3">
      <c r="A204" s="687"/>
      <c r="B204" s="484" t="s">
        <v>33</v>
      </c>
      <c r="C204" s="747"/>
      <c r="D204" s="725"/>
      <c r="E204" s="612"/>
      <c r="F204" s="484" t="s">
        <v>659</v>
      </c>
      <c r="G204" s="771" t="s">
        <v>37</v>
      </c>
      <c r="H204" s="485" t="s">
        <v>46</v>
      </c>
      <c r="I204" s="490" t="s">
        <v>30</v>
      </c>
      <c r="J204" s="490" t="s">
        <v>47</v>
      </c>
      <c r="K204" s="684" t="s">
        <v>45</v>
      </c>
      <c r="L204" s="490"/>
      <c r="M204" s="492"/>
      <c r="N204" s="745"/>
      <c r="O204" s="484" t="s">
        <v>38</v>
      </c>
      <c r="P204" s="486"/>
      <c r="Q204" s="484"/>
      <c r="R204" s="484" t="s">
        <v>26</v>
      </c>
      <c r="S204" s="485"/>
      <c r="T204" s="663" t="s">
        <v>660</v>
      </c>
      <c r="U204" s="123">
        <v>12</v>
      </c>
      <c r="V204" s="369"/>
    </row>
    <row r="205" spans="1:22" ht="12.75" customHeight="1" x14ac:dyDescent="0.3">
      <c r="A205" s="687"/>
      <c r="B205" s="484" t="s">
        <v>33</v>
      </c>
      <c r="C205" s="748" t="s">
        <v>661</v>
      </c>
      <c r="D205" s="725"/>
      <c r="E205" s="484"/>
      <c r="F205" s="484" t="s">
        <v>662</v>
      </c>
      <c r="G205" s="771" t="s">
        <v>37</v>
      </c>
      <c r="H205" s="485" t="s">
        <v>46</v>
      </c>
      <c r="I205" s="490" t="s">
        <v>30</v>
      </c>
      <c r="J205" s="490" t="s">
        <v>47</v>
      </c>
      <c r="K205" s="684" t="s">
        <v>45</v>
      </c>
      <c r="L205" s="490"/>
      <c r="M205" s="492"/>
      <c r="N205" s="745"/>
      <c r="O205" s="484" t="s">
        <v>38</v>
      </c>
      <c r="P205" s="492"/>
      <c r="Q205" s="490"/>
      <c r="R205" s="484" t="s">
        <v>26</v>
      </c>
      <c r="S205" s="684"/>
      <c r="T205" s="663" t="s">
        <v>660</v>
      </c>
      <c r="U205" s="123">
        <v>13</v>
      </c>
      <c r="V205" s="369"/>
    </row>
    <row r="206" spans="1:22" ht="12.75" customHeight="1" x14ac:dyDescent="0.35">
      <c r="A206" s="687"/>
      <c r="B206" s="484" t="s">
        <v>214</v>
      </c>
      <c r="C206" s="747"/>
      <c r="D206" s="725"/>
      <c r="E206" s="612"/>
      <c r="F206" s="484" t="s">
        <v>663</v>
      </c>
      <c r="G206" s="770"/>
      <c r="H206" s="712" t="s">
        <v>59</v>
      </c>
      <c r="I206" s="485"/>
      <c r="J206" s="485"/>
      <c r="K206" s="485"/>
      <c r="L206" s="485"/>
      <c r="M206" s="484"/>
      <c r="N206" s="745"/>
      <c r="O206" s="484" t="s">
        <v>38</v>
      </c>
      <c r="P206" s="486"/>
      <c r="Q206" s="484"/>
      <c r="R206" s="484" t="s">
        <v>26</v>
      </c>
      <c r="S206" s="485"/>
      <c r="T206" s="600"/>
      <c r="U206" s="123">
        <v>14</v>
      </c>
      <c r="V206" s="369"/>
    </row>
    <row r="207" spans="1:22" ht="12.75" customHeight="1" x14ac:dyDescent="0.3">
      <c r="A207" s="687"/>
      <c r="B207" s="484" t="s">
        <v>214</v>
      </c>
      <c r="C207" s="748" t="s">
        <v>664</v>
      </c>
      <c r="D207" s="725"/>
      <c r="E207" s="484"/>
      <c r="F207" s="484" t="s">
        <v>665</v>
      </c>
      <c r="G207" s="771"/>
      <c r="H207" s="712" t="s">
        <v>59</v>
      </c>
      <c r="I207" s="490"/>
      <c r="J207" s="490"/>
      <c r="K207" s="684"/>
      <c r="L207" s="490"/>
      <c r="M207" s="492"/>
      <c r="N207" s="745"/>
      <c r="O207" s="484" t="s">
        <v>38</v>
      </c>
      <c r="P207" s="492"/>
      <c r="Q207" s="490"/>
      <c r="R207" s="484" t="s">
        <v>26</v>
      </c>
      <c r="S207" s="684"/>
      <c r="T207" s="600"/>
      <c r="U207" s="123">
        <v>15</v>
      </c>
      <c r="V207" s="369"/>
    </row>
    <row r="208" spans="1:22" ht="12.75" customHeight="1" x14ac:dyDescent="0.3">
      <c r="A208" s="687"/>
      <c r="B208" s="484" t="s">
        <v>33</v>
      </c>
      <c r="C208" s="747"/>
      <c r="D208" s="725" t="s">
        <v>666</v>
      </c>
      <c r="E208" s="612" t="str">
        <f>IF(I208="Automated","N/A","TBD")</f>
        <v>N/A</v>
      </c>
      <c r="F208" s="484" t="s">
        <v>667</v>
      </c>
      <c r="G208" s="771" t="s">
        <v>1956</v>
      </c>
      <c r="H208" s="485" t="s">
        <v>97</v>
      </c>
      <c r="I208" s="491" t="s">
        <v>30</v>
      </c>
      <c r="J208" s="490" t="s">
        <v>47</v>
      </c>
      <c r="K208" s="684" t="s">
        <v>45</v>
      </c>
      <c r="L208" s="490"/>
      <c r="M208" s="492" t="s">
        <v>38</v>
      </c>
      <c r="N208" s="745"/>
      <c r="O208" s="484" t="s">
        <v>38</v>
      </c>
      <c r="P208" s="589" t="s">
        <v>98</v>
      </c>
      <c r="Q208" s="484"/>
      <c r="R208" s="484" t="s">
        <v>26</v>
      </c>
      <c r="S208" s="485"/>
      <c r="T208" s="663" t="s">
        <v>668</v>
      </c>
      <c r="U208" s="123">
        <v>16</v>
      </c>
      <c r="V208" s="369"/>
    </row>
    <row r="209" spans="1:22" ht="12.75" customHeight="1" x14ac:dyDescent="0.3">
      <c r="A209" s="687"/>
      <c r="B209" s="484" t="s">
        <v>33</v>
      </c>
      <c r="C209" s="748" t="s">
        <v>669</v>
      </c>
      <c r="D209" s="725"/>
      <c r="E209" s="484"/>
      <c r="F209" s="484" t="s">
        <v>670</v>
      </c>
      <c r="G209" s="771" t="s">
        <v>1956</v>
      </c>
      <c r="H209" s="485" t="s">
        <v>97</v>
      </c>
      <c r="I209" s="491" t="s">
        <v>30</v>
      </c>
      <c r="J209" s="490" t="s">
        <v>47</v>
      </c>
      <c r="K209" s="802" t="s">
        <v>45</v>
      </c>
      <c r="L209" s="490"/>
      <c r="M209" s="492" t="s">
        <v>38</v>
      </c>
      <c r="N209" s="745"/>
      <c r="O209" s="484" t="s">
        <v>38</v>
      </c>
      <c r="P209" s="589" t="s">
        <v>98</v>
      </c>
      <c r="Q209" s="490"/>
      <c r="R209" s="484" t="s">
        <v>26</v>
      </c>
      <c r="S209" s="684"/>
      <c r="T209" s="663" t="s">
        <v>671</v>
      </c>
      <c r="U209" s="123">
        <v>17</v>
      </c>
      <c r="V209" s="369"/>
    </row>
    <row r="210" spans="1:22" ht="12.75" customHeight="1" x14ac:dyDescent="0.3">
      <c r="A210" s="687"/>
      <c r="B210" s="484" t="s">
        <v>33</v>
      </c>
      <c r="C210" s="747"/>
      <c r="D210" s="725" t="s">
        <v>672</v>
      </c>
      <c r="E210" s="612" t="str">
        <f>IF(I210="Automated","N/A","TBD")</f>
        <v>TBD</v>
      </c>
      <c r="F210" s="484" t="s">
        <v>673</v>
      </c>
      <c r="G210" s="771" t="s">
        <v>1956</v>
      </c>
      <c r="H210" s="712" t="s">
        <v>59</v>
      </c>
      <c r="I210" s="485"/>
      <c r="J210" s="485"/>
      <c r="K210" s="485"/>
      <c r="L210" s="485"/>
      <c r="M210" s="484"/>
      <c r="N210" s="745"/>
      <c r="O210" s="484" t="s">
        <v>38</v>
      </c>
      <c r="P210" s="486"/>
      <c r="Q210" s="484"/>
      <c r="R210" s="484" t="s">
        <v>26</v>
      </c>
      <c r="S210" s="485"/>
      <c r="T210" s="600"/>
      <c r="U210" s="123">
        <v>18</v>
      </c>
      <c r="V210" s="369"/>
    </row>
    <row r="211" spans="1:22" ht="12" customHeight="1" x14ac:dyDescent="0.3">
      <c r="A211" s="687"/>
      <c r="B211" s="484" t="s">
        <v>33</v>
      </c>
      <c r="C211" s="747"/>
      <c r="D211" s="725"/>
      <c r="E211" s="484"/>
      <c r="F211" s="484" t="s">
        <v>674</v>
      </c>
      <c r="G211" s="771" t="s">
        <v>1956</v>
      </c>
      <c r="H211" s="712" t="s">
        <v>59</v>
      </c>
      <c r="I211" s="490"/>
      <c r="J211" s="490"/>
      <c r="K211" s="684"/>
      <c r="L211" s="490"/>
      <c r="M211" s="492"/>
      <c r="N211" s="745"/>
      <c r="O211" s="484" t="s">
        <v>38</v>
      </c>
      <c r="P211" s="492"/>
      <c r="Q211" s="490"/>
      <c r="R211" s="484" t="s">
        <v>26</v>
      </c>
      <c r="S211" s="684"/>
      <c r="T211" s="600"/>
      <c r="U211" s="123">
        <v>19</v>
      </c>
      <c r="V211" s="369"/>
    </row>
    <row r="212" spans="1:22" ht="12.75" customHeight="1" x14ac:dyDescent="0.3">
      <c r="A212" s="687"/>
      <c r="B212" s="484" t="s">
        <v>33</v>
      </c>
      <c r="C212" s="747"/>
      <c r="D212" s="725" t="s">
        <v>675</v>
      </c>
      <c r="E212" s="612" t="str">
        <f>IF(I212="Automated","N/A","TBD")</f>
        <v>N/A</v>
      </c>
      <c r="F212" s="484" t="s">
        <v>676</v>
      </c>
      <c r="G212" s="771" t="s">
        <v>1956</v>
      </c>
      <c r="H212" s="485" t="s">
        <v>97</v>
      </c>
      <c r="I212" s="491" t="s">
        <v>30</v>
      </c>
      <c r="J212" s="490" t="s">
        <v>47</v>
      </c>
      <c r="K212" s="684" t="s">
        <v>45</v>
      </c>
      <c r="L212" s="490"/>
      <c r="M212" s="492" t="s">
        <v>38</v>
      </c>
      <c r="N212" s="745"/>
      <c r="O212" s="484" t="s">
        <v>38</v>
      </c>
      <c r="P212" s="589" t="s">
        <v>98</v>
      </c>
      <c r="Q212" s="484"/>
      <c r="R212" s="484" t="s">
        <v>26</v>
      </c>
      <c r="S212" s="485"/>
      <c r="T212" s="663" t="s">
        <v>671</v>
      </c>
      <c r="U212" s="123">
        <v>20</v>
      </c>
      <c r="V212" s="369"/>
    </row>
    <row r="213" spans="1:22" ht="12.75" customHeight="1" x14ac:dyDescent="0.3">
      <c r="A213" s="687"/>
      <c r="B213" s="484" t="s">
        <v>33</v>
      </c>
      <c r="C213" s="748" t="s">
        <v>677</v>
      </c>
      <c r="D213" s="725"/>
      <c r="E213" s="484"/>
      <c r="F213" s="484" t="s">
        <v>678</v>
      </c>
      <c r="G213" s="771" t="s">
        <v>1956</v>
      </c>
      <c r="H213" s="485" t="s">
        <v>97</v>
      </c>
      <c r="I213" s="491" t="s">
        <v>30</v>
      </c>
      <c r="J213" s="490" t="s">
        <v>47</v>
      </c>
      <c r="K213" s="684" t="s">
        <v>45</v>
      </c>
      <c r="L213" s="684"/>
      <c r="M213" s="490"/>
      <c r="N213" s="816" t="s">
        <v>38</v>
      </c>
      <c r="O213" s="484" t="s">
        <v>38</v>
      </c>
      <c r="P213" s="589" t="s">
        <v>98</v>
      </c>
      <c r="Q213" s="490"/>
      <c r="R213" s="484" t="s">
        <v>26</v>
      </c>
      <c r="S213" s="684"/>
      <c r="T213" s="663" t="s">
        <v>671</v>
      </c>
      <c r="U213" s="123">
        <v>21</v>
      </c>
      <c r="V213" s="369"/>
    </row>
    <row r="214" spans="1:22" ht="12.75" customHeight="1" x14ac:dyDescent="0.3">
      <c r="A214" s="687"/>
      <c r="B214" s="484" t="s">
        <v>33</v>
      </c>
      <c r="C214" s="747"/>
      <c r="D214" s="725" t="s">
        <v>679</v>
      </c>
      <c r="E214" s="612" t="str">
        <f>IF(I214="Automated","N/A","TBD")</f>
        <v>TBD</v>
      </c>
      <c r="F214" s="484" t="s">
        <v>680</v>
      </c>
      <c r="G214" s="771" t="s">
        <v>1956</v>
      </c>
      <c r="H214" s="712" t="s">
        <v>59</v>
      </c>
      <c r="I214" s="485"/>
      <c r="J214" s="485"/>
      <c r="K214" s="485"/>
      <c r="L214" s="485"/>
      <c r="M214" s="484"/>
      <c r="N214" s="745"/>
      <c r="O214" s="484" t="s">
        <v>38</v>
      </c>
      <c r="P214" s="486"/>
      <c r="Q214" s="484"/>
      <c r="R214" s="484" t="s">
        <v>26</v>
      </c>
      <c r="S214" s="485"/>
      <c r="T214" s="600"/>
      <c r="U214" s="123">
        <v>22</v>
      </c>
      <c r="V214" s="369"/>
    </row>
    <row r="215" spans="1:22" ht="12.75" customHeight="1" x14ac:dyDescent="0.3">
      <c r="A215" s="687"/>
      <c r="B215" s="484" t="s">
        <v>33</v>
      </c>
      <c r="C215" s="748" t="s">
        <v>681</v>
      </c>
      <c r="D215" s="725"/>
      <c r="E215" s="484"/>
      <c r="F215" s="484" t="s">
        <v>682</v>
      </c>
      <c r="G215" s="771" t="s">
        <v>1956</v>
      </c>
      <c r="H215" s="712" t="s">
        <v>59</v>
      </c>
      <c r="I215" s="490"/>
      <c r="J215" s="490"/>
      <c r="K215" s="684"/>
      <c r="L215" s="490"/>
      <c r="M215" s="492"/>
      <c r="N215" s="745"/>
      <c r="O215" s="484" t="s">
        <v>38</v>
      </c>
      <c r="P215" s="492"/>
      <c r="Q215" s="490"/>
      <c r="R215" s="484" t="s">
        <v>26</v>
      </c>
      <c r="S215" s="684"/>
      <c r="T215" s="600"/>
      <c r="U215" s="123">
        <v>23</v>
      </c>
      <c r="V215" s="369"/>
    </row>
    <row r="216" spans="1:22" ht="12.75" customHeight="1" x14ac:dyDescent="0.35">
      <c r="A216" s="687"/>
      <c r="B216" s="484" t="s">
        <v>33</v>
      </c>
      <c r="C216" s="747"/>
      <c r="D216" s="725" t="s">
        <v>683</v>
      </c>
      <c r="E216" s="612" t="str">
        <f>IF(I216="Automated","N/A","TBD")</f>
        <v>TBD</v>
      </c>
      <c r="F216" s="484" t="s">
        <v>684</v>
      </c>
      <c r="G216" s="770"/>
      <c r="H216" s="712" t="s">
        <v>59</v>
      </c>
      <c r="I216" s="485"/>
      <c r="J216" s="485"/>
      <c r="K216" s="485"/>
      <c r="L216" s="485"/>
      <c r="M216" s="484"/>
      <c r="N216" s="745"/>
      <c r="O216" s="484" t="s">
        <v>38</v>
      </c>
      <c r="P216" s="486"/>
      <c r="Q216" s="484"/>
      <c r="R216" s="484" t="s">
        <v>26</v>
      </c>
      <c r="S216" s="485"/>
      <c r="T216" s="600"/>
      <c r="U216" s="123">
        <v>24</v>
      </c>
      <c r="V216" s="369"/>
    </row>
    <row r="217" spans="1:22" ht="12.75" customHeight="1" x14ac:dyDescent="0.3">
      <c r="A217" s="687"/>
      <c r="B217" s="484" t="s">
        <v>33</v>
      </c>
      <c r="C217" s="748" t="s">
        <v>685</v>
      </c>
      <c r="D217" s="725"/>
      <c r="E217" s="484"/>
      <c r="F217" s="484" t="s">
        <v>686</v>
      </c>
      <c r="G217" s="771" t="s">
        <v>1956</v>
      </c>
      <c r="H217" s="712" t="s">
        <v>59</v>
      </c>
      <c r="I217" s="490"/>
      <c r="J217" s="490"/>
      <c r="K217" s="684"/>
      <c r="L217" s="490"/>
      <c r="M217" s="492"/>
      <c r="N217" s="745"/>
      <c r="O217" s="484" t="s">
        <v>38</v>
      </c>
      <c r="P217" s="492"/>
      <c r="Q217" s="490"/>
      <c r="R217" s="484" t="s">
        <v>26</v>
      </c>
      <c r="S217" s="684"/>
      <c r="T217" s="600"/>
      <c r="U217" s="123">
        <v>25</v>
      </c>
      <c r="V217" s="369"/>
    </row>
    <row r="218" spans="1:22" ht="12.75" customHeight="1" x14ac:dyDescent="0.3">
      <c r="A218" s="687"/>
      <c r="B218" s="484" t="s">
        <v>33</v>
      </c>
      <c r="C218" s="747"/>
      <c r="D218" s="725" t="s">
        <v>687</v>
      </c>
      <c r="E218" s="612" t="str">
        <f>IF(I218="Automated","N/A","TBD")</f>
        <v>N/A</v>
      </c>
      <c r="F218" s="484" t="s">
        <v>688</v>
      </c>
      <c r="G218" s="771" t="s">
        <v>1956</v>
      </c>
      <c r="H218" s="485" t="s">
        <v>97</v>
      </c>
      <c r="I218" s="491" t="s">
        <v>30</v>
      </c>
      <c r="J218" s="490" t="s">
        <v>47</v>
      </c>
      <c r="K218" s="684" t="s">
        <v>45</v>
      </c>
      <c r="L218" s="490"/>
      <c r="M218" s="492" t="s">
        <v>38</v>
      </c>
      <c r="N218" s="745"/>
      <c r="O218" s="484" t="s">
        <v>38</v>
      </c>
      <c r="P218" s="589" t="s">
        <v>98</v>
      </c>
      <c r="Q218" s="484"/>
      <c r="R218" s="484" t="s">
        <v>26</v>
      </c>
      <c r="S218" s="485"/>
      <c r="T218" s="663" t="s">
        <v>671</v>
      </c>
      <c r="U218" s="123">
        <v>26</v>
      </c>
      <c r="V218" s="369"/>
    </row>
    <row r="219" spans="1:22" ht="12.75" customHeight="1" x14ac:dyDescent="0.3">
      <c r="A219" s="687"/>
      <c r="B219" s="484" t="s">
        <v>33</v>
      </c>
      <c r="C219" s="748" t="s">
        <v>689</v>
      </c>
      <c r="D219" s="725"/>
      <c r="E219" s="484"/>
      <c r="F219" s="484" t="s">
        <v>690</v>
      </c>
      <c r="G219" s="771" t="s">
        <v>1956</v>
      </c>
      <c r="H219" s="485" t="s">
        <v>97</v>
      </c>
      <c r="I219" s="491" t="s">
        <v>80</v>
      </c>
      <c r="J219" s="490" t="s">
        <v>47</v>
      </c>
      <c r="K219" s="802" t="s">
        <v>45</v>
      </c>
      <c r="L219" s="490"/>
      <c r="M219" s="492" t="s">
        <v>38</v>
      </c>
      <c r="N219" s="745"/>
      <c r="O219" s="484" t="s">
        <v>38</v>
      </c>
      <c r="P219" s="589" t="s">
        <v>98</v>
      </c>
      <c r="Q219" s="490"/>
      <c r="R219" s="484" t="s">
        <v>26</v>
      </c>
      <c r="S219" s="684"/>
      <c r="T219" s="663" t="s">
        <v>691</v>
      </c>
      <c r="U219" s="123">
        <v>27</v>
      </c>
      <c r="V219" s="369"/>
    </row>
    <row r="220" spans="1:22" ht="12.75" customHeight="1" x14ac:dyDescent="0.3">
      <c r="A220" s="687"/>
      <c r="B220" s="484" t="s">
        <v>33</v>
      </c>
      <c r="C220" s="747"/>
      <c r="D220" s="725" t="s">
        <v>692</v>
      </c>
      <c r="E220" s="612" t="str">
        <f>IF(I220="Automated","N/A","TBD")</f>
        <v>N/A</v>
      </c>
      <c r="F220" s="484" t="s">
        <v>693</v>
      </c>
      <c r="G220" s="771" t="s">
        <v>37</v>
      </c>
      <c r="H220" s="712" t="s">
        <v>59</v>
      </c>
      <c r="I220" s="485" t="s">
        <v>30</v>
      </c>
      <c r="J220" s="485"/>
      <c r="K220" s="485"/>
      <c r="L220" s="485"/>
      <c r="M220" s="484"/>
      <c r="N220" s="745"/>
      <c r="O220" s="484" t="s">
        <v>38</v>
      </c>
      <c r="P220" s="486"/>
      <c r="Q220" s="484"/>
      <c r="R220" s="484" t="s">
        <v>26</v>
      </c>
      <c r="S220" s="485"/>
      <c r="T220" s="600"/>
      <c r="U220" s="123">
        <v>28</v>
      </c>
      <c r="V220" s="369"/>
    </row>
    <row r="221" spans="1:22" ht="12.75" customHeight="1" x14ac:dyDescent="0.3">
      <c r="A221" s="687"/>
      <c r="B221" s="484" t="s">
        <v>33</v>
      </c>
      <c r="C221" s="747"/>
      <c r="D221" s="725" t="s">
        <v>694</v>
      </c>
      <c r="E221" s="612" t="str">
        <f>IF(I221="Automated","N/A","TBD")</f>
        <v>N/A</v>
      </c>
      <c r="F221" s="484" t="s">
        <v>695</v>
      </c>
      <c r="G221" s="771" t="s">
        <v>37</v>
      </c>
      <c r="H221" s="712" t="s">
        <v>59</v>
      </c>
      <c r="I221" s="485" t="s">
        <v>30</v>
      </c>
      <c r="J221" s="485"/>
      <c r="K221" s="485"/>
      <c r="L221" s="485"/>
      <c r="M221" s="484"/>
      <c r="N221" s="745"/>
      <c r="O221" s="484" t="s">
        <v>38</v>
      </c>
      <c r="P221" s="486"/>
      <c r="Q221" s="484"/>
      <c r="R221" s="484" t="s">
        <v>26</v>
      </c>
      <c r="S221" s="485"/>
      <c r="T221" s="600"/>
      <c r="U221" s="123">
        <v>29</v>
      </c>
      <c r="V221" s="369"/>
    </row>
    <row r="222" spans="1:22" ht="12.75" customHeight="1" x14ac:dyDescent="0.3">
      <c r="A222" s="687"/>
      <c r="B222" s="484" t="s">
        <v>33</v>
      </c>
      <c r="C222" s="748" t="s">
        <v>696</v>
      </c>
      <c r="D222" s="725"/>
      <c r="E222" s="484"/>
      <c r="F222" s="484" t="s">
        <v>697</v>
      </c>
      <c r="G222" s="771" t="s">
        <v>37</v>
      </c>
      <c r="H222" s="712" t="s">
        <v>59</v>
      </c>
      <c r="I222" s="746" t="s">
        <v>80</v>
      </c>
      <c r="J222" s="746"/>
      <c r="K222" s="809"/>
      <c r="L222" s="746"/>
      <c r="M222" s="492"/>
      <c r="N222" s="745"/>
      <c r="O222" s="484" t="s">
        <v>38</v>
      </c>
      <c r="P222" s="492"/>
      <c r="Q222" s="490"/>
      <c r="R222" s="484" t="s">
        <v>26</v>
      </c>
      <c r="S222" s="684"/>
      <c r="T222" s="663" t="s">
        <v>698</v>
      </c>
      <c r="U222" s="123">
        <v>30</v>
      </c>
      <c r="V222" s="369"/>
    </row>
    <row r="223" spans="1:22" ht="12.75" customHeight="1" x14ac:dyDescent="0.3">
      <c r="A223" s="687"/>
      <c r="B223" s="484" t="s">
        <v>33</v>
      </c>
      <c r="C223" s="748" t="s">
        <v>699</v>
      </c>
      <c r="D223" s="725"/>
      <c r="E223" s="484"/>
      <c r="F223" s="484" t="s">
        <v>700</v>
      </c>
      <c r="G223" s="771" t="s">
        <v>37</v>
      </c>
      <c r="H223" s="712" t="s">
        <v>59</v>
      </c>
      <c r="I223" s="746" t="s">
        <v>80</v>
      </c>
      <c r="J223" s="746"/>
      <c r="K223" s="809"/>
      <c r="L223" s="746"/>
      <c r="M223" s="492"/>
      <c r="N223" s="745"/>
      <c r="O223" s="484" t="s">
        <v>38</v>
      </c>
      <c r="P223" s="492"/>
      <c r="Q223" s="490"/>
      <c r="R223" s="484" t="s">
        <v>26</v>
      </c>
      <c r="S223" s="684"/>
      <c r="T223" s="663" t="s">
        <v>701</v>
      </c>
      <c r="U223" s="123">
        <v>31</v>
      </c>
      <c r="V223" s="369"/>
    </row>
    <row r="224" spans="1:22" ht="12.75" customHeight="1" x14ac:dyDescent="0.3">
      <c r="A224" s="687"/>
      <c r="B224" s="484" t="s">
        <v>33</v>
      </c>
      <c r="C224" s="748" t="s">
        <v>699</v>
      </c>
      <c r="D224" s="725" t="s">
        <v>702</v>
      </c>
      <c r="E224" s="612" t="str">
        <f>IF(I224="Automated","N/A","TBD")</f>
        <v>TBD</v>
      </c>
      <c r="F224" s="484" t="s">
        <v>703</v>
      </c>
      <c r="G224" s="771" t="s">
        <v>37</v>
      </c>
      <c r="H224" s="712" t="s">
        <v>59</v>
      </c>
      <c r="I224" s="485"/>
      <c r="J224" s="485"/>
      <c r="K224" s="485"/>
      <c r="L224" s="485"/>
      <c r="M224" s="484"/>
      <c r="N224" s="745"/>
      <c r="O224" s="484" t="s">
        <v>38</v>
      </c>
      <c r="P224" s="486"/>
      <c r="Q224" s="484"/>
      <c r="R224" s="484" t="s">
        <v>26</v>
      </c>
      <c r="S224" s="485"/>
      <c r="T224" s="600"/>
      <c r="U224" s="123">
        <v>32</v>
      </c>
      <c r="V224" s="369"/>
    </row>
    <row r="225" spans="1:22" ht="12.75" customHeight="1" x14ac:dyDescent="0.3">
      <c r="A225" s="687"/>
      <c r="B225" s="484" t="s">
        <v>33</v>
      </c>
      <c r="C225" s="748" t="s">
        <v>704</v>
      </c>
      <c r="D225" s="725"/>
      <c r="E225" s="484"/>
      <c r="F225" s="484" t="s">
        <v>705</v>
      </c>
      <c r="G225" s="771" t="s">
        <v>37</v>
      </c>
      <c r="H225" s="712" t="s">
        <v>59</v>
      </c>
      <c r="I225" s="490"/>
      <c r="J225" s="490"/>
      <c r="K225" s="684"/>
      <c r="L225" s="490"/>
      <c r="M225" s="492"/>
      <c r="N225" s="745"/>
      <c r="O225" s="484" t="s">
        <v>38</v>
      </c>
      <c r="P225" s="492"/>
      <c r="Q225" s="490"/>
      <c r="R225" s="484" t="s">
        <v>26</v>
      </c>
      <c r="S225" s="684"/>
      <c r="T225" s="600"/>
      <c r="U225" s="123">
        <v>33</v>
      </c>
      <c r="V225" s="369"/>
    </row>
    <row r="226" spans="1:22" ht="12.75" customHeight="1" x14ac:dyDescent="0.3">
      <c r="A226" s="687"/>
      <c r="B226" s="484" t="s">
        <v>33</v>
      </c>
      <c r="C226" s="748" t="s">
        <v>706</v>
      </c>
      <c r="D226" s="725"/>
      <c r="E226" s="484"/>
      <c r="F226" s="484" t="s">
        <v>707</v>
      </c>
      <c r="G226" s="771" t="s">
        <v>37</v>
      </c>
      <c r="H226" s="712" t="s">
        <v>59</v>
      </c>
      <c r="I226" s="490"/>
      <c r="J226" s="490"/>
      <c r="K226" s="684"/>
      <c r="L226" s="490"/>
      <c r="M226" s="492"/>
      <c r="N226" s="745"/>
      <c r="O226" s="484" t="s">
        <v>38</v>
      </c>
      <c r="P226" s="492"/>
      <c r="Q226" s="490"/>
      <c r="R226" s="484" t="s">
        <v>26</v>
      </c>
      <c r="S226" s="684"/>
      <c r="T226" s="600"/>
      <c r="U226" s="123">
        <v>34</v>
      </c>
      <c r="V226" s="369"/>
    </row>
    <row r="227" spans="1:22" s="88" customFormat="1" ht="12.75" customHeight="1" x14ac:dyDescent="0.3">
      <c r="A227" s="687"/>
      <c r="B227" s="484" t="s">
        <v>33</v>
      </c>
      <c r="C227" s="749" t="s">
        <v>708</v>
      </c>
      <c r="D227" s="725" t="s">
        <v>709</v>
      </c>
      <c r="E227" s="612" t="str">
        <f>IF(I227="Automated","N/A","TBD")</f>
        <v>N/A</v>
      </c>
      <c r="F227" s="484" t="s">
        <v>710</v>
      </c>
      <c r="G227" s="771" t="s">
        <v>37</v>
      </c>
      <c r="H227" s="415" t="s">
        <v>97</v>
      </c>
      <c r="I227" s="490" t="s">
        <v>30</v>
      </c>
      <c r="J227" s="490"/>
      <c r="K227" s="802" t="s">
        <v>45</v>
      </c>
      <c r="L227" s="490"/>
      <c r="M227" s="492"/>
      <c r="N227" s="745"/>
      <c r="O227" s="484" t="s">
        <v>38</v>
      </c>
      <c r="P227" s="589" t="s">
        <v>98</v>
      </c>
      <c r="Q227" s="490"/>
      <c r="R227" s="484" t="s">
        <v>26</v>
      </c>
      <c r="S227" s="684"/>
      <c r="T227" s="663" t="s">
        <v>711</v>
      </c>
      <c r="U227" s="123"/>
      <c r="V227" s="369"/>
    </row>
    <row r="228" spans="1:22" s="88" customFormat="1" ht="12.75" customHeight="1" x14ac:dyDescent="0.3">
      <c r="A228" s="667">
        <f>A193+1</f>
        <v>133</v>
      </c>
      <c r="B228" s="369" t="s">
        <v>399</v>
      </c>
      <c r="C228" s="415" t="s">
        <v>712</v>
      </c>
      <c r="D228" s="331" t="s">
        <v>713</v>
      </c>
      <c r="E228" s="122" t="s">
        <v>714</v>
      </c>
      <c r="F228" s="331" t="s">
        <v>715</v>
      </c>
      <c r="G228" s="759" t="s">
        <v>1956</v>
      </c>
      <c r="H228" s="415" t="s">
        <v>75</v>
      </c>
      <c r="I228" s="397" t="s">
        <v>64</v>
      </c>
      <c r="J228" s="397"/>
      <c r="K228" s="426"/>
      <c r="L228" s="397"/>
      <c r="M228" s="387"/>
      <c r="N228" s="312"/>
      <c r="O228" s="369" t="s">
        <v>38</v>
      </c>
      <c r="P228" s="387"/>
      <c r="Q228" s="331"/>
      <c r="R228" s="369" t="s">
        <v>26</v>
      </c>
      <c r="S228" s="415"/>
      <c r="T228" s="296" t="s">
        <v>485</v>
      </c>
      <c r="U228" s="123"/>
      <c r="V228" s="369"/>
    </row>
    <row r="229" spans="1:22" ht="12.75" customHeight="1" x14ac:dyDescent="0.35">
      <c r="A229" s="667">
        <f t="shared" ref="A229:A286" si="9">A228+1</f>
        <v>134</v>
      </c>
      <c r="B229" s="369" t="s">
        <v>214</v>
      </c>
      <c r="C229" s="400" t="s">
        <v>716</v>
      </c>
      <c r="D229" s="331" t="s">
        <v>717</v>
      </c>
      <c r="E229" s="122" t="str">
        <f t="shared" ref="E229:E236" si="10">IF(I229="Automated","N/A","TBD")</f>
        <v>TBD</v>
      </c>
      <c r="F229" s="369" t="s">
        <v>718</v>
      </c>
      <c r="G229" s="657"/>
      <c r="H229" s="434" t="s">
        <v>59</v>
      </c>
      <c r="I229" s="400"/>
      <c r="J229" s="400"/>
      <c r="K229" s="400"/>
      <c r="L229" s="400"/>
      <c r="M229" s="369"/>
      <c r="N229" s="238"/>
      <c r="O229" s="369" t="s">
        <v>38</v>
      </c>
      <c r="P229" s="389"/>
      <c r="Q229" s="369"/>
      <c r="R229" s="369" t="s">
        <v>26</v>
      </c>
      <c r="S229" s="400"/>
      <c r="T229" s="435"/>
      <c r="V229" s="369"/>
    </row>
    <row r="230" spans="1:22" ht="12.75" customHeight="1" x14ac:dyDescent="0.35">
      <c r="A230" s="667">
        <f t="shared" si="9"/>
        <v>135</v>
      </c>
      <c r="B230" s="448" t="s">
        <v>33</v>
      </c>
      <c r="C230" s="400" t="s">
        <v>719</v>
      </c>
      <c r="D230" s="331" t="s">
        <v>720</v>
      </c>
      <c r="E230" s="122" t="str">
        <f t="shared" si="10"/>
        <v>TBD</v>
      </c>
      <c r="F230" s="369" t="s">
        <v>721</v>
      </c>
      <c r="G230" s="760"/>
      <c r="H230" s="434" t="s">
        <v>59</v>
      </c>
      <c r="I230" s="400"/>
      <c r="J230" s="400"/>
      <c r="K230" s="400"/>
      <c r="L230" s="400"/>
      <c r="M230" s="369"/>
      <c r="N230" s="238"/>
      <c r="O230" s="369" t="s">
        <v>38</v>
      </c>
      <c r="P230" s="389"/>
      <c r="Q230" s="369"/>
      <c r="R230" s="369" t="s">
        <v>26</v>
      </c>
      <c r="S230" s="400"/>
      <c r="T230" s="435"/>
      <c r="V230" s="369"/>
    </row>
    <row r="231" spans="1:22" ht="12.75" customHeight="1" x14ac:dyDescent="0.3">
      <c r="A231" s="667">
        <f t="shared" si="9"/>
        <v>136</v>
      </c>
      <c r="B231" s="448" t="s">
        <v>33</v>
      </c>
      <c r="C231" s="400" t="s">
        <v>722</v>
      </c>
      <c r="D231" s="331" t="s">
        <v>723</v>
      </c>
      <c r="E231" s="122" t="str">
        <f t="shared" si="10"/>
        <v>TBD</v>
      </c>
      <c r="F231" s="369" t="s">
        <v>724</v>
      </c>
      <c r="G231" s="759" t="s">
        <v>1956</v>
      </c>
      <c r="H231" s="434" t="s">
        <v>59</v>
      </c>
      <c r="I231" s="400"/>
      <c r="J231" s="400"/>
      <c r="K231" s="400"/>
      <c r="L231" s="400"/>
      <c r="M231" s="369"/>
      <c r="N231" s="238"/>
      <c r="O231" s="369" t="s">
        <v>38</v>
      </c>
      <c r="P231" s="389"/>
      <c r="Q231" s="369"/>
      <c r="R231" s="369" t="s">
        <v>26</v>
      </c>
      <c r="S231" s="400"/>
      <c r="T231" s="435"/>
      <c r="V231" s="369"/>
    </row>
    <row r="232" spans="1:22" ht="12.75" customHeight="1" x14ac:dyDescent="0.3">
      <c r="A232" s="667">
        <f t="shared" si="9"/>
        <v>137</v>
      </c>
      <c r="B232" s="369" t="s">
        <v>214</v>
      </c>
      <c r="C232" s="400" t="s">
        <v>725</v>
      </c>
      <c r="D232" s="331" t="s">
        <v>726</v>
      </c>
      <c r="E232" s="122" t="str">
        <f t="shared" si="10"/>
        <v>TBD</v>
      </c>
      <c r="F232" s="369" t="s">
        <v>727</v>
      </c>
      <c r="G232" s="657"/>
      <c r="H232" s="434" t="s">
        <v>59</v>
      </c>
      <c r="I232" s="400"/>
      <c r="J232" s="400"/>
      <c r="K232" s="400"/>
      <c r="L232" s="400"/>
      <c r="M232" s="369"/>
      <c r="N232" s="238"/>
      <c r="O232" s="369" t="s">
        <v>38</v>
      </c>
      <c r="P232" s="389"/>
      <c r="Q232" s="387"/>
      <c r="R232" s="369" t="s">
        <v>26</v>
      </c>
      <c r="S232" s="400"/>
      <c r="T232" s="435"/>
      <c r="V232" s="369"/>
    </row>
    <row r="233" spans="1:22" ht="12.75" customHeight="1" x14ac:dyDescent="0.35">
      <c r="A233" s="667">
        <f t="shared" si="9"/>
        <v>138</v>
      </c>
      <c r="B233" s="448" t="s">
        <v>33</v>
      </c>
      <c r="C233" s="400" t="s">
        <v>728</v>
      </c>
      <c r="D233" s="369" t="s">
        <v>729</v>
      </c>
      <c r="E233" s="122" t="str">
        <f t="shared" si="10"/>
        <v>TBD</v>
      </c>
      <c r="F233" s="369" t="s">
        <v>730</v>
      </c>
      <c r="G233" s="657"/>
      <c r="H233" s="434" t="s">
        <v>59</v>
      </c>
      <c r="I233" s="400"/>
      <c r="J233" s="400"/>
      <c r="K233" s="400"/>
      <c r="L233" s="400"/>
      <c r="M233" s="369"/>
      <c r="N233" s="238"/>
      <c r="O233" s="369" t="s">
        <v>38</v>
      </c>
      <c r="P233" s="389"/>
      <c r="Q233" s="369"/>
      <c r="R233" s="369" t="s">
        <v>26</v>
      </c>
      <c r="S233" s="400"/>
      <c r="T233" s="435"/>
      <c r="V233" s="369"/>
    </row>
    <row r="234" spans="1:22" ht="12.75" customHeight="1" x14ac:dyDescent="0.3">
      <c r="A234" s="667">
        <f t="shared" si="9"/>
        <v>139</v>
      </c>
      <c r="B234" s="369" t="s">
        <v>214</v>
      </c>
      <c r="C234" s="400" t="s">
        <v>731</v>
      </c>
      <c r="D234" s="331" t="s">
        <v>732</v>
      </c>
      <c r="E234" s="122" t="str">
        <f t="shared" si="10"/>
        <v>TBD</v>
      </c>
      <c r="F234" s="369" t="s">
        <v>733</v>
      </c>
      <c r="G234" s="759" t="s">
        <v>1956</v>
      </c>
      <c r="H234" s="434" t="s">
        <v>59</v>
      </c>
      <c r="I234" s="432"/>
      <c r="J234" s="432"/>
      <c r="K234" s="805"/>
      <c r="L234" s="432"/>
      <c r="M234" s="790"/>
      <c r="N234" s="238"/>
      <c r="O234" s="369" t="s">
        <v>38</v>
      </c>
      <c r="P234" s="387"/>
      <c r="Q234" s="369"/>
      <c r="R234" s="369" t="s">
        <v>26</v>
      </c>
      <c r="S234" s="400"/>
      <c r="T234" s="435"/>
      <c r="V234" s="369"/>
    </row>
    <row r="235" spans="1:22" ht="12.75" customHeight="1" x14ac:dyDescent="0.35">
      <c r="A235" s="667">
        <f t="shared" si="9"/>
        <v>140</v>
      </c>
      <c r="B235" s="369" t="s">
        <v>214</v>
      </c>
      <c r="C235" s="400" t="s">
        <v>734</v>
      </c>
      <c r="D235" s="331" t="s">
        <v>735</v>
      </c>
      <c r="E235" s="122" t="str">
        <f t="shared" si="10"/>
        <v>TBD</v>
      </c>
      <c r="F235" s="369" t="s">
        <v>736</v>
      </c>
      <c r="G235" s="657"/>
      <c r="H235" s="434" t="s">
        <v>59</v>
      </c>
      <c r="I235" s="400"/>
      <c r="J235" s="400"/>
      <c r="K235" s="400"/>
      <c r="L235" s="400"/>
      <c r="M235" s="369"/>
      <c r="N235" s="238"/>
      <c r="O235" s="369" t="s">
        <v>38</v>
      </c>
      <c r="P235" s="389"/>
      <c r="Q235" s="369"/>
      <c r="R235" s="369" t="s">
        <v>26</v>
      </c>
      <c r="S235" s="400"/>
      <c r="T235" s="435"/>
      <c r="V235" s="369"/>
    </row>
    <row r="236" spans="1:22" ht="12.75" customHeight="1" x14ac:dyDescent="0.35">
      <c r="A236" s="667">
        <f t="shared" si="9"/>
        <v>141</v>
      </c>
      <c r="B236" s="369" t="s">
        <v>214</v>
      </c>
      <c r="C236" s="400" t="s">
        <v>737</v>
      </c>
      <c r="D236" s="331" t="s">
        <v>738</v>
      </c>
      <c r="E236" s="122" t="str">
        <f t="shared" si="10"/>
        <v>TBD</v>
      </c>
      <c r="F236" s="369" t="s">
        <v>739</v>
      </c>
      <c r="G236" s="657"/>
      <c r="H236" s="434" t="s">
        <v>59</v>
      </c>
      <c r="I236" s="400"/>
      <c r="J236" s="400"/>
      <c r="K236" s="400"/>
      <c r="L236" s="400"/>
      <c r="M236" s="369"/>
      <c r="N236" s="238"/>
      <c r="O236" s="369" t="s">
        <v>38</v>
      </c>
      <c r="P236" s="389"/>
      <c r="Q236" s="369"/>
      <c r="R236" s="369" t="s">
        <v>26</v>
      </c>
      <c r="S236" s="400"/>
      <c r="T236" s="435"/>
      <c r="V236" s="369"/>
    </row>
    <row r="237" spans="1:22" ht="12.75" customHeight="1" x14ac:dyDescent="0.3">
      <c r="A237" s="667">
        <f t="shared" si="9"/>
        <v>142</v>
      </c>
      <c r="B237" s="369" t="s">
        <v>214</v>
      </c>
      <c r="C237" s="400" t="s">
        <v>740</v>
      </c>
      <c r="D237" s="369" t="s">
        <v>741</v>
      </c>
      <c r="E237" s="122" t="s">
        <v>742</v>
      </c>
      <c r="F237" s="369" t="s">
        <v>743</v>
      </c>
      <c r="G237" s="759" t="s">
        <v>1956</v>
      </c>
      <c r="H237" s="415" t="s">
        <v>75</v>
      </c>
      <c r="I237" s="400" t="s">
        <v>64</v>
      </c>
      <c r="J237" s="400"/>
      <c r="K237" s="400"/>
      <c r="L237" s="400"/>
      <c r="M237" s="369"/>
      <c r="N237" s="238"/>
      <c r="O237" s="369" t="s">
        <v>38</v>
      </c>
      <c r="P237" s="387"/>
      <c r="Q237" s="369"/>
      <c r="R237" s="369" t="s">
        <v>26</v>
      </c>
      <c r="S237" s="400"/>
      <c r="T237" s="661" t="s">
        <v>485</v>
      </c>
      <c r="V237" s="369"/>
    </row>
    <row r="238" spans="1:22" ht="12.75" customHeight="1" x14ac:dyDescent="0.3">
      <c r="A238" s="667">
        <f t="shared" si="9"/>
        <v>143</v>
      </c>
      <c r="B238" s="369" t="s">
        <v>214</v>
      </c>
      <c r="C238" s="400" t="s">
        <v>744</v>
      </c>
      <c r="D238" s="369" t="s">
        <v>745</v>
      </c>
      <c r="E238" s="122" t="str">
        <f>IF(I238="Automated","N/A","TBD")</f>
        <v>N/A</v>
      </c>
      <c r="F238" s="369" t="s">
        <v>746</v>
      </c>
      <c r="G238" s="759" t="s">
        <v>1956</v>
      </c>
      <c r="H238" s="415" t="s">
        <v>97</v>
      </c>
      <c r="I238" s="762" t="s">
        <v>30</v>
      </c>
      <c r="J238" s="762" t="s">
        <v>86</v>
      </c>
      <c r="K238" s="123" t="s">
        <v>45</v>
      </c>
      <c r="L238" s="803" t="s">
        <v>87</v>
      </c>
      <c r="M238" s="791"/>
      <c r="N238" s="238"/>
      <c r="O238" s="369" t="s">
        <v>38</v>
      </c>
      <c r="P238" s="585" t="s">
        <v>98</v>
      </c>
      <c r="Q238" s="369"/>
      <c r="R238" s="369" t="s">
        <v>26</v>
      </c>
      <c r="S238" s="400"/>
      <c r="T238" s="661" t="s">
        <v>747</v>
      </c>
      <c r="V238" s="369"/>
    </row>
    <row r="239" spans="1:22" ht="12.75" customHeight="1" x14ac:dyDescent="0.35">
      <c r="A239" s="667">
        <f t="shared" si="9"/>
        <v>144</v>
      </c>
      <c r="B239" s="369" t="s">
        <v>214</v>
      </c>
      <c r="C239" s="400" t="s">
        <v>748</v>
      </c>
      <c r="D239" s="331" t="s">
        <v>749</v>
      </c>
      <c r="E239" s="122" t="str">
        <f>IF(I239="Automated","N/A","TBD")</f>
        <v>TBD</v>
      </c>
      <c r="F239" s="369" t="s">
        <v>750</v>
      </c>
      <c r="G239" s="657"/>
      <c r="H239" s="434" t="s">
        <v>59</v>
      </c>
      <c r="I239" s="400"/>
      <c r="J239" s="400"/>
      <c r="K239" s="400"/>
      <c r="L239" s="400"/>
      <c r="M239" s="369"/>
      <c r="N239" s="238"/>
      <c r="O239" s="369" t="s">
        <v>38</v>
      </c>
      <c r="P239" s="389"/>
      <c r="Q239" s="369"/>
      <c r="R239" s="369" t="s">
        <v>26</v>
      </c>
      <c r="S239" s="400"/>
      <c r="T239" s="435"/>
      <c r="V239" s="369"/>
    </row>
    <row r="240" spans="1:22" ht="12.75" customHeight="1" x14ac:dyDescent="0.35">
      <c r="A240" s="667">
        <f t="shared" si="9"/>
        <v>145</v>
      </c>
      <c r="B240" s="448" t="s">
        <v>33</v>
      </c>
      <c r="C240" s="400" t="s">
        <v>751</v>
      </c>
      <c r="D240" s="331" t="s">
        <v>752</v>
      </c>
      <c r="E240" s="122" t="str">
        <f>IF(I240="Automated","N/A","TBD")</f>
        <v>TBD</v>
      </c>
      <c r="F240" s="369" t="s">
        <v>753</v>
      </c>
      <c r="G240" s="657" t="s">
        <v>45</v>
      </c>
      <c r="H240" s="415" t="s">
        <v>69</v>
      </c>
      <c r="I240" s="400" t="s">
        <v>64</v>
      </c>
      <c r="J240" s="400"/>
      <c r="K240" s="400"/>
      <c r="L240" s="400"/>
      <c r="M240" s="369"/>
      <c r="N240" s="238"/>
      <c r="O240" s="369" t="s">
        <v>38</v>
      </c>
      <c r="P240" s="389"/>
      <c r="Q240" s="369"/>
      <c r="R240" s="369" t="s">
        <v>26</v>
      </c>
      <c r="S240" s="400"/>
      <c r="T240" s="661" t="s">
        <v>754</v>
      </c>
      <c r="V240" s="369"/>
    </row>
    <row r="241" spans="1:22" ht="12.75" customHeight="1" x14ac:dyDescent="0.3">
      <c r="A241" s="687">
        <f t="shared" si="9"/>
        <v>146</v>
      </c>
      <c r="B241" s="484" t="s">
        <v>33</v>
      </c>
      <c r="C241" s="485" t="s">
        <v>755</v>
      </c>
      <c r="D241" s="484" t="s">
        <v>756</v>
      </c>
      <c r="E241" s="612" t="s">
        <v>757</v>
      </c>
      <c r="F241" s="484" t="s">
        <v>758</v>
      </c>
      <c r="G241" s="802" t="s">
        <v>37</v>
      </c>
      <c r="H241" s="485" t="s">
        <v>75</v>
      </c>
      <c r="I241" s="485" t="s">
        <v>30</v>
      </c>
      <c r="J241" s="485"/>
      <c r="K241" s="485"/>
      <c r="L241" s="485"/>
      <c r="M241" s="484"/>
      <c r="N241" s="745"/>
      <c r="O241" s="484" t="s">
        <v>38</v>
      </c>
      <c r="P241" s="492"/>
      <c r="Q241" s="484"/>
      <c r="R241" s="484" t="s">
        <v>26</v>
      </c>
      <c r="S241" s="485"/>
      <c r="T241" s="663" t="s">
        <v>759</v>
      </c>
      <c r="V241" s="369"/>
    </row>
    <row r="242" spans="1:22" ht="12.75" customHeight="1" x14ac:dyDescent="0.3">
      <c r="A242" s="687"/>
      <c r="B242" s="484" t="s">
        <v>33</v>
      </c>
      <c r="C242" s="485"/>
      <c r="D242" s="484"/>
      <c r="E242" s="484"/>
      <c r="F242" s="484" t="s">
        <v>760</v>
      </c>
      <c r="G242" s="771" t="s">
        <v>37</v>
      </c>
      <c r="H242" s="712" t="s">
        <v>59</v>
      </c>
      <c r="I242" s="485" t="s">
        <v>30</v>
      </c>
      <c r="J242" s="485"/>
      <c r="K242" s="485"/>
      <c r="L242" s="485"/>
      <c r="M242" s="484"/>
      <c r="N242" s="745"/>
      <c r="O242" s="484" t="s">
        <v>38</v>
      </c>
      <c r="P242" s="492"/>
      <c r="Q242" s="484"/>
      <c r="R242" s="484" t="s">
        <v>26</v>
      </c>
      <c r="S242" s="485"/>
      <c r="T242" s="600"/>
      <c r="V242" s="369"/>
    </row>
    <row r="243" spans="1:22" ht="12.75" customHeight="1" x14ac:dyDescent="0.3">
      <c r="A243" s="686">
        <f>A241+1</f>
        <v>147</v>
      </c>
      <c r="B243" s="448" t="s">
        <v>33</v>
      </c>
      <c r="C243" s="477" t="s">
        <v>761</v>
      </c>
      <c r="D243" s="476" t="s">
        <v>762</v>
      </c>
      <c r="E243" s="608" t="s">
        <v>763</v>
      </c>
      <c r="F243" s="476" t="s">
        <v>764</v>
      </c>
      <c r="G243" s="765" t="s">
        <v>37</v>
      </c>
      <c r="H243" s="477" t="s">
        <v>46</v>
      </c>
      <c r="I243" s="477" t="s">
        <v>30</v>
      </c>
      <c r="J243" s="477" t="s">
        <v>47</v>
      </c>
      <c r="K243" s="477" t="s">
        <v>45</v>
      </c>
      <c r="L243" s="477"/>
      <c r="M243" s="476" t="s">
        <v>38</v>
      </c>
      <c r="N243" s="810"/>
      <c r="O243" s="476" t="s">
        <v>38</v>
      </c>
      <c r="P243" s="480"/>
      <c r="Q243" s="476"/>
      <c r="R243" s="476" t="s">
        <v>26</v>
      </c>
      <c r="S243" s="477"/>
      <c r="T243" s="662" t="s">
        <v>765</v>
      </c>
      <c r="V243" s="369"/>
    </row>
    <row r="244" spans="1:22" ht="12.75" customHeight="1" x14ac:dyDescent="0.3">
      <c r="A244" s="686"/>
      <c r="B244" s="476" t="s">
        <v>33</v>
      </c>
      <c r="C244" s="477"/>
      <c r="D244" s="476"/>
      <c r="E244" s="476"/>
      <c r="F244" s="476" t="s">
        <v>766</v>
      </c>
      <c r="G244" s="765" t="s">
        <v>37</v>
      </c>
      <c r="H244" s="477" t="s">
        <v>46</v>
      </c>
      <c r="I244" s="477" t="s">
        <v>30</v>
      </c>
      <c r="J244" s="477" t="s">
        <v>47</v>
      </c>
      <c r="K244" s="477" t="s">
        <v>45</v>
      </c>
      <c r="L244" s="477"/>
      <c r="M244" s="476" t="s">
        <v>38</v>
      </c>
      <c r="N244" s="810"/>
      <c r="O244" s="476" t="s">
        <v>38</v>
      </c>
      <c r="P244" s="480"/>
      <c r="Q244" s="476"/>
      <c r="R244" s="476" t="s">
        <v>26</v>
      </c>
      <c r="S244" s="477"/>
      <c r="T244" s="662" t="s">
        <v>767</v>
      </c>
      <c r="V244" s="369"/>
    </row>
    <row r="245" spans="1:22" ht="12.75" customHeight="1" x14ac:dyDescent="0.3">
      <c r="A245" s="687">
        <f>A243+1</f>
        <v>148</v>
      </c>
      <c r="B245" s="484" t="s">
        <v>33</v>
      </c>
      <c r="C245" s="485" t="s">
        <v>768</v>
      </c>
      <c r="D245" s="484" t="s">
        <v>769</v>
      </c>
      <c r="E245" s="612" t="str">
        <f>IF(I245="Automated","N/A","TBD")</f>
        <v>TBD</v>
      </c>
      <c r="F245" s="484" t="s">
        <v>770</v>
      </c>
      <c r="G245" s="771" t="s">
        <v>63</v>
      </c>
      <c r="H245" s="707" t="s">
        <v>75</v>
      </c>
      <c r="I245" s="485" t="s">
        <v>64</v>
      </c>
      <c r="J245" s="485"/>
      <c r="K245" s="485"/>
      <c r="L245" s="485"/>
      <c r="M245" s="484"/>
      <c r="N245" s="745"/>
      <c r="O245" s="484" t="s">
        <v>38</v>
      </c>
      <c r="P245" s="589"/>
      <c r="Q245" s="580"/>
      <c r="R245" s="484" t="s">
        <v>26</v>
      </c>
      <c r="S245" s="584"/>
      <c r="T245" s="598" t="s">
        <v>485</v>
      </c>
      <c r="V245" s="369"/>
    </row>
    <row r="246" spans="1:22" ht="12.75" customHeight="1" x14ac:dyDescent="0.3">
      <c r="A246" s="687"/>
      <c r="B246" s="484" t="s">
        <v>33</v>
      </c>
      <c r="C246" s="485"/>
      <c r="D246" s="484"/>
      <c r="E246" s="484"/>
      <c r="F246" s="484" t="s">
        <v>771</v>
      </c>
      <c r="G246" s="771" t="s">
        <v>37</v>
      </c>
      <c r="H246" s="708" t="s">
        <v>59</v>
      </c>
      <c r="I246" s="485" t="s">
        <v>30</v>
      </c>
      <c r="J246" s="485"/>
      <c r="K246" s="485"/>
      <c r="L246" s="485"/>
      <c r="M246" s="484"/>
      <c r="N246" s="745"/>
      <c r="O246" s="484" t="s">
        <v>38</v>
      </c>
      <c r="P246" s="492"/>
      <c r="Q246" s="484"/>
      <c r="R246" s="484" t="s">
        <v>26</v>
      </c>
      <c r="S246" s="485"/>
      <c r="T246" s="600"/>
      <c r="V246" s="369"/>
    </row>
    <row r="247" spans="1:22" ht="12.75" customHeight="1" x14ac:dyDescent="0.3">
      <c r="A247" s="686">
        <f>A245+1</f>
        <v>149</v>
      </c>
      <c r="B247" s="476" t="s">
        <v>214</v>
      </c>
      <c r="C247" s="477" t="s">
        <v>772</v>
      </c>
      <c r="D247" s="476" t="s">
        <v>773</v>
      </c>
      <c r="E247" s="608" t="str">
        <f>IF(I247="Automated","N/A","TBD")</f>
        <v>N/A</v>
      </c>
      <c r="F247" s="476" t="s">
        <v>774</v>
      </c>
      <c r="G247" s="765" t="s">
        <v>1956</v>
      </c>
      <c r="H247" s="706" t="s">
        <v>75</v>
      </c>
      <c r="I247" s="493" t="s">
        <v>30</v>
      </c>
      <c r="J247" s="493"/>
      <c r="K247" s="807"/>
      <c r="L247" s="493"/>
      <c r="M247" s="795"/>
      <c r="N247" s="810"/>
      <c r="O247" s="476" t="s">
        <v>38</v>
      </c>
      <c r="P247" s="573"/>
      <c r="Q247" s="476"/>
      <c r="R247" s="476" t="s">
        <v>26</v>
      </c>
      <c r="S247" s="477"/>
      <c r="T247" s="662" t="s">
        <v>775</v>
      </c>
      <c r="V247" s="369"/>
    </row>
    <row r="248" spans="1:22" ht="12.75" customHeight="1" x14ac:dyDescent="0.3">
      <c r="A248" s="686"/>
      <c r="B248" s="476" t="s">
        <v>214</v>
      </c>
      <c r="C248" s="477"/>
      <c r="D248" s="476"/>
      <c r="E248" s="476"/>
      <c r="F248" s="476" t="s">
        <v>776</v>
      </c>
      <c r="G248" s="765" t="s">
        <v>1956</v>
      </c>
      <c r="H248" s="706" t="s">
        <v>75</v>
      </c>
      <c r="I248" s="493" t="s">
        <v>30</v>
      </c>
      <c r="J248" s="493"/>
      <c r="K248" s="807"/>
      <c r="L248" s="493"/>
      <c r="M248" s="795"/>
      <c r="N248" s="810"/>
      <c r="O248" s="476" t="s">
        <v>38</v>
      </c>
      <c r="P248" s="573"/>
      <c r="Q248" s="476"/>
      <c r="R248" s="476" t="s">
        <v>26</v>
      </c>
      <c r="S248" s="477"/>
      <c r="T248" s="662" t="s">
        <v>775</v>
      </c>
      <c r="V248" s="369"/>
    </row>
    <row r="249" spans="1:22" ht="12.75" customHeight="1" x14ac:dyDescent="0.3">
      <c r="A249" s="687">
        <f>A247+1</f>
        <v>150</v>
      </c>
      <c r="B249" s="484" t="s">
        <v>214</v>
      </c>
      <c r="C249" s="485" t="s">
        <v>777</v>
      </c>
      <c r="D249" s="484" t="s">
        <v>778</v>
      </c>
      <c r="E249" s="612" t="str">
        <f>IF(I249="Automated","N/A","TBD")</f>
        <v>TBD</v>
      </c>
      <c r="F249" s="484" t="s">
        <v>779</v>
      </c>
      <c r="G249" s="771" t="s">
        <v>1956</v>
      </c>
      <c r="H249" s="708" t="s">
        <v>59</v>
      </c>
      <c r="I249" s="485"/>
      <c r="J249" s="485"/>
      <c r="K249" s="485"/>
      <c r="L249" s="485"/>
      <c r="M249" s="484"/>
      <c r="N249" s="745"/>
      <c r="O249" s="484" t="s">
        <v>38</v>
      </c>
      <c r="P249" s="486"/>
      <c r="Q249" s="484"/>
      <c r="R249" s="484" t="s">
        <v>26</v>
      </c>
      <c r="S249" s="485"/>
      <c r="T249" s="600"/>
      <c r="V249" s="369"/>
    </row>
    <row r="250" spans="1:22" ht="12.75" customHeight="1" x14ac:dyDescent="0.3">
      <c r="A250" s="687"/>
      <c r="B250" s="484" t="s">
        <v>214</v>
      </c>
      <c r="C250" s="485"/>
      <c r="D250" s="484"/>
      <c r="E250" s="484"/>
      <c r="F250" s="484" t="s">
        <v>780</v>
      </c>
      <c r="G250" s="771" t="s">
        <v>1956</v>
      </c>
      <c r="H250" s="708" t="s">
        <v>59</v>
      </c>
      <c r="I250" s="485"/>
      <c r="J250" s="485"/>
      <c r="K250" s="485"/>
      <c r="L250" s="485"/>
      <c r="M250" s="484"/>
      <c r="N250" s="745"/>
      <c r="O250" s="484" t="s">
        <v>38</v>
      </c>
      <c r="P250" s="486"/>
      <c r="Q250" s="484"/>
      <c r="R250" s="484" t="s">
        <v>26</v>
      </c>
      <c r="S250" s="485"/>
      <c r="T250" s="600"/>
      <c r="V250" s="369"/>
    </row>
    <row r="251" spans="1:22" ht="12.75" customHeight="1" x14ac:dyDescent="0.35">
      <c r="A251" s="686">
        <f>A249+1</f>
        <v>151</v>
      </c>
      <c r="B251" s="476" t="s">
        <v>33</v>
      </c>
      <c r="C251" s="477" t="s">
        <v>781</v>
      </c>
      <c r="D251" s="476" t="s">
        <v>782</v>
      </c>
      <c r="E251" s="608" t="str">
        <f>IF(I251="Automated","N/A","TBD")</f>
        <v>N/A</v>
      </c>
      <c r="F251" s="476" t="s">
        <v>783</v>
      </c>
      <c r="G251" s="769" t="s">
        <v>37</v>
      </c>
      <c r="H251" s="709" t="s">
        <v>59</v>
      </c>
      <c r="I251" s="477" t="s">
        <v>30</v>
      </c>
      <c r="J251" s="477"/>
      <c r="K251" s="477"/>
      <c r="L251" s="477"/>
      <c r="M251" s="476"/>
      <c r="N251" s="810"/>
      <c r="O251" s="476" t="s">
        <v>38</v>
      </c>
      <c r="P251" s="482"/>
      <c r="Q251" s="476"/>
      <c r="R251" s="476" t="s">
        <v>26</v>
      </c>
      <c r="S251" s="477"/>
      <c r="T251" s="599"/>
      <c r="V251" s="369"/>
    </row>
    <row r="252" spans="1:22" ht="12.75" customHeight="1" x14ac:dyDescent="0.35">
      <c r="A252" s="686"/>
      <c r="B252" s="476" t="s">
        <v>33</v>
      </c>
      <c r="C252" s="477"/>
      <c r="D252" s="476"/>
      <c r="E252" s="476"/>
      <c r="F252" s="476" t="s">
        <v>784</v>
      </c>
      <c r="G252" s="769" t="s">
        <v>37</v>
      </c>
      <c r="H252" s="709" t="s">
        <v>59</v>
      </c>
      <c r="I252" s="477" t="s">
        <v>30</v>
      </c>
      <c r="J252" s="477"/>
      <c r="K252" s="477"/>
      <c r="L252" s="477"/>
      <c r="M252" s="476"/>
      <c r="N252" s="810"/>
      <c r="O252" s="476" t="s">
        <v>38</v>
      </c>
      <c r="P252" s="482"/>
      <c r="Q252" s="476"/>
      <c r="R252" s="476" t="s">
        <v>26</v>
      </c>
      <c r="S252" s="477"/>
      <c r="T252" s="599"/>
      <c r="V252" s="369"/>
    </row>
    <row r="253" spans="1:22" ht="12.75" customHeight="1" x14ac:dyDescent="0.35">
      <c r="A253" s="687">
        <f>A251+1</f>
        <v>152</v>
      </c>
      <c r="B253" s="484" t="s">
        <v>33</v>
      </c>
      <c r="C253" s="485" t="s">
        <v>785</v>
      </c>
      <c r="D253" s="484" t="s">
        <v>786</v>
      </c>
      <c r="E253" s="612" t="str">
        <f>IF(I253="Automated","N/A","TBD")</f>
        <v>N/A</v>
      </c>
      <c r="F253" s="484" t="s">
        <v>787</v>
      </c>
      <c r="G253" s="770" t="s">
        <v>37</v>
      </c>
      <c r="H253" s="708" t="s">
        <v>59</v>
      </c>
      <c r="I253" s="485" t="s">
        <v>30</v>
      </c>
      <c r="J253" s="485"/>
      <c r="K253" s="485"/>
      <c r="L253" s="485"/>
      <c r="M253" s="484"/>
      <c r="N253" s="745"/>
      <c r="O253" s="484" t="s">
        <v>38</v>
      </c>
      <c r="P253" s="486"/>
      <c r="Q253" s="484"/>
      <c r="R253" s="484" t="s">
        <v>26</v>
      </c>
      <c r="S253" s="485"/>
      <c r="T253" s="600"/>
      <c r="V253" s="369"/>
    </row>
    <row r="254" spans="1:22" ht="12.75" customHeight="1" x14ac:dyDescent="0.35">
      <c r="A254" s="687"/>
      <c r="B254" s="484" t="s">
        <v>33</v>
      </c>
      <c r="C254" s="485"/>
      <c r="D254" s="484"/>
      <c r="E254" s="484"/>
      <c r="F254" s="484" t="s">
        <v>788</v>
      </c>
      <c r="G254" s="770" t="s">
        <v>37</v>
      </c>
      <c r="H254" s="708" t="s">
        <v>59</v>
      </c>
      <c r="I254" s="485" t="s">
        <v>30</v>
      </c>
      <c r="J254" s="485"/>
      <c r="K254" s="485"/>
      <c r="L254" s="485"/>
      <c r="M254" s="484"/>
      <c r="N254" s="745"/>
      <c r="O254" s="484" t="s">
        <v>38</v>
      </c>
      <c r="P254" s="486"/>
      <c r="Q254" s="484"/>
      <c r="R254" s="484" t="s">
        <v>26</v>
      </c>
      <c r="S254" s="485"/>
      <c r="T254" s="600"/>
      <c r="V254" s="369"/>
    </row>
    <row r="255" spans="1:22" ht="12.75" customHeight="1" x14ac:dyDescent="0.35">
      <c r="A255" s="667">
        <f>A253+1</f>
        <v>153</v>
      </c>
      <c r="B255" s="369" t="s">
        <v>214</v>
      </c>
      <c r="C255" s="400" t="s">
        <v>789</v>
      </c>
      <c r="D255" s="331" t="s">
        <v>790</v>
      </c>
      <c r="E255" s="122" t="str">
        <f>IF(I255="Automated","N/A","TBD")</f>
        <v>TBD</v>
      </c>
      <c r="F255" s="369" t="s">
        <v>791</v>
      </c>
      <c r="G255" s="657"/>
      <c r="H255" s="434" t="s">
        <v>59</v>
      </c>
      <c r="I255" s="400"/>
      <c r="J255" s="400"/>
      <c r="K255" s="400"/>
      <c r="L255" s="400"/>
      <c r="M255" s="369"/>
      <c r="N255" s="238"/>
      <c r="O255" s="369" t="s">
        <v>38</v>
      </c>
      <c r="P255" s="389"/>
      <c r="Q255" s="369"/>
      <c r="R255" s="369" t="s">
        <v>26</v>
      </c>
      <c r="S255" s="400"/>
      <c r="T255" s="435" t="s">
        <v>792</v>
      </c>
      <c r="V255" s="369"/>
    </row>
    <row r="256" spans="1:22" ht="12.75" customHeight="1" x14ac:dyDescent="0.35">
      <c r="A256" s="667">
        <f t="shared" si="9"/>
        <v>154</v>
      </c>
      <c r="B256" s="369" t="s">
        <v>214</v>
      </c>
      <c r="C256" s="400" t="s">
        <v>793</v>
      </c>
      <c r="D256" s="331" t="s">
        <v>794</v>
      </c>
      <c r="E256" s="122" t="str">
        <f>IF(I256="Automated","N/A","TBD")</f>
        <v>TBD</v>
      </c>
      <c r="F256" s="369" t="s">
        <v>795</v>
      </c>
      <c r="G256" s="657"/>
      <c r="H256" s="434" t="s">
        <v>59</v>
      </c>
      <c r="I256" s="400"/>
      <c r="J256" s="400"/>
      <c r="K256" s="400"/>
      <c r="L256" s="400"/>
      <c r="M256" s="369"/>
      <c r="N256" s="238"/>
      <c r="O256" s="369" t="s">
        <v>38</v>
      </c>
      <c r="P256" s="389"/>
      <c r="Q256" s="369"/>
      <c r="R256" s="369" t="s">
        <v>26</v>
      </c>
      <c r="S256" s="400"/>
      <c r="T256" s="435" t="s">
        <v>792</v>
      </c>
      <c r="V256" s="369"/>
    </row>
    <row r="257" spans="1:22" ht="12.75" customHeight="1" x14ac:dyDescent="0.35">
      <c r="A257" s="667">
        <f t="shared" si="9"/>
        <v>155</v>
      </c>
      <c r="B257" s="369" t="s">
        <v>214</v>
      </c>
      <c r="C257" s="400" t="s">
        <v>796</v>
      </c>
      <c r="D257" s="331" t="s">
        <v>797</v>
      </c>
      <c r="E257" s="122" t="str">
        <f>IF(I257="Automated","N/A","TBD")</f>
        <v>TBD</v>
      </c>
      <c r="F257" s="369" t="s">
        <v>246</v>
      </c>
      <c r="G257" s="764"/>
      <c r="H257" s="434" t="s">
        <v>59</v>
      </c>
      <c r="I257" s="415"/>
      <c r="J257" s="415"/>
      <c r="K257" s="415"/>
      <c r="L257" s="415"/>
      <c r="M257" s="331"/>
      <c r="N257" s="238"/>
      <c r="O257" s="369" t="s">
        <v>38</v>
      </c>
      <c r="P257" s="388"/>
      <c r="Q257" s="331"/>
      <c r="R257" s="369" t="s">
        <v>26</v>
      </c>
      <c r="S257" s="400"/>
      <c r="T257" s="435"/>
      <c r="V257" s="369"/>
    </row>
    <row r="258" spans="1:22" ht="12.75" customHeight="1" x14ac:dyDescent="0.3">
      <c r="A258" s="667">
        <f t="shared" si="9"/>
        <v>156</v>
      </c>
      <c r="B258" s="369" t="s">
        <v>214</v>
      </c>
      <c r="C258" s="400" t="s">
        <v>798</v>
      </c>
      <c r="D258" s="369" t="s">
        <v>799</v>
      </c>
      <c r="E258" s="369" t="s">
        <v>800</v>
      </c>
      <c r="F258" s="369" t="s">
        <v>217</v>
      </c>
      <c r="G258" s="764" t="s">
        <v>1957</v>
      </c>
      <c r="H258" s="415" t="s">
        <v>239</v>
      </c>
      <c r="I258" s="430" t="s">
        <v>64</v>
      </c>
      <c r="J258" s="430"/>
      <c r="K258" s="415"/>
      <c r="L258" s="430"/>
      <c r="M258" s="261"/>
      <c r="N258" s="238"/>
      <c r="O258" s="369" t="s">
        <v>38</v>
      </c>
      <c r="P258" s="331"/>
      <c r="Q258" s="397" t="s">
        <v>207</v>
      </c>
      <c r="R258" s="369" t="s">
        <v>26</v>
      </c>
      <c r="S258" s="397" t="s">
        <v>801</v>
      </c>
      <c r="T258" s="661" t="s">
        <v>802</v>
      </c>
      <c r="V258" s="369"/>
    </row>
    <row r="259" spans="1:22" ht="12.75" customHeight="1" x14ac:dyDescent="0.35">
      <c r="A259" s="667">
        <f t="shared" si="9"/>
        <v>157</v>
      </c>
      <c r="B259" s="369" t="s">
        <v>214</v>
      </c>
      <c r="C259" s="400" t="s">
        <v>803</v>
      </c>
      <c r="D259" s="331" t="s">
        <v>804</v>
      </c>
      <c r="E259" s="122" t="str">
        <f>IF(I259="Automated","N/A","TBD")</f>
        <v>TBD</v>
      </c>
      <c r="F259" s="369" t="s">
        <v>805</v>
      </c>
      <c r="G259" s="657"/>
      <c r="H259" s="434" t="s">
        <v>59</v>
      </c>
      <c r="I259" s="400"/>
      <c r="J259" s="400"/>
      <c r="K259" s="400"/>
      <c r="L259" s="400"/>
      <c r="M259" s="369"/>
      <c r="N259" s="238"/>
      <c r="O259" s="369" t="s">
        <v>38</v>
      </c>
      <c r="P259" s="389"/>
      <c r="Q259" s="369"/>
      <c r="R259" s="369" t="s">
        <v>26</v>
      </c>
      <c r="S259" s="400"/>
      <c r="T259" s="435"/>
      <c r="V259" s="369"/>
    </row>
    <row r="260" spans="1:22" ht="12.75" customHeight="1" x14ac:dyDescent="0.3">
      <c r="A260" s="667">
        <f t="shared" si="9"/>
        <v>158</v>
      </c>
      <c r="B260" s="369" t="s">
        <v>214</v>
      </c>
      <c r="C260" s="400" t="s">
        <v>806</v>
      </c>
      <c r="D260" s="369" t="s">
        <v>807</v>
      </c>
      <c r="E260" s="337" t="s">
        <v>808</v>
      </c>
      <c r="F260" s="369" t="s">
        <v>809</v>
      </c>
      <c r="G260" s="759" t="s">
        <v>1956</v>
      </c>
      <c r="H260" s="415" t="s">
        <v>75</v>
      </c>
      <c r="I260" s="400" t="s">
        <v>64</v>
      </c>
      <c r="J260" s="400"/>
      <c r="K260" s="400"/>
      <c r="L260" s="400"/>
      <c r="M260" s="369"/>
      <c r="N260" s="238"/>
      <c r="O260" s="369" t="s">
        <v>38</v>
      </c>
      <c r="P260" s="387"/>
      <c r="Q260" s="369"/>
      <c r="R260" s="369" t="s">
        <v>26</v>
      </c>
      <c r="S260" s="400"/>
      <c r="T260" s="661" t="s">
        <v>485</v>
      </c>
      <c r="V260" s="369"/>
    </row>
    <row r="261" spans="1:22" ht="12.75" customHeight="1" x14ac:dyDescent="0.3">
      <c r="A261" s="667">
        <f t="shared" si="9"/>
        <v>159</v>
      </c>
      <c r="B261" s="448" t="s">
        <v>33</v>
      </c>
      <c r="C261" s="400" t="s">
        <v>810</v>
      </c>
      <c r="D261" s="331" t="s">
        <v>811</v>
      </c>
      <c r="E261" s="122" t="str">
        <f t="shared" ref="E261:E270" si="11">IF(I261="Automated","N/A","TBD")</f>
        <v>TBD</v>
      </c>
      <c r="F261" s="369" t="s">
        <v>812</v>
      </c>
      <c r="G261" s="759" t="s">
        <v>63</v>
      </c>
      <c r="H261" s="415" t="s">
        <v>46</v>
      </c>
      <c r="I261" s="400" t="s">
        <v>64</v>
      </c>
      <c r="J261" s="400" t="s">
        <v>47</v>
      </c>
      <c r="K261" s="400" t="s">
        <v>45</v>
      </c>
      <c r="L261" s="400"/>
      <c r="M261" s="369" t="s">
        <v>38</v>
      </c>
      <c r="N261" s="238"/>
      <c r="O261" s="369" t="s">
        <v>38</v>
      </c>
      <c r="P261" s="389"/>
      <c r="Q261" s="387"/>
      <c r="R261" s="369" t="s">
        <v>26</v>
      </c>
      <c r="S261" s="400"/>
      <c r="T261" s="661" t="s">
        <v>326</v>
      </c>
      <c r="V261" s="369"/>
    </row>
    <row r="262" spans="1:22" ht="12.75" customHeight="1" x14ac:dyDescent="0.3">
      <c r="A262" s="667">
        <f t="shared" si="9"/>
        <v>160</v>
      </c>
      <c r="B262" s="448" t="s">
        <v>33</v>
      </c>
      <c r="C262" s="400" t="s">
        <v>813</v>
      </c>
      <c r="D262" s="331" t="s">
        <v>814</v>
      </c>
      <c r="E262" s="122" t="str">
        <f t="shared" si="11"/>
        <v>TBD</v>
      </c>
      <c r="F262" s="369" t="s">
        <v>815</v>
      </c>
      <c r="G262" s="759" t="s">
        <v>63</v>
      </c>
      <c r="H262" s="415" t="s">
        <v>29</v>
      </c>
      <c r="I262" s="400" t="s">
        <v>64</v>
      </c>
      <c r="J262" s="400"/>
      <c r="K262" s="400" t="s">
        <v>45</v>
      </c>
      <c r="L262" s="400"/>
      <c r="M262" s="369"/>
      <c r="N262" s="238"/>
      <c r="O262" s="369" t="s">
        <v>38</v>
      </c>
      <c r="P262" s="389"/>
      <c r="Q262" s="387"/>
      <c r="R262" s="369" t="s">
        <v>26</v>
      </c>
      <c r="S262" s="400"/>
      <c r="T262" s="661"/>
      <c r="V262" s="369"/>
    </row>
    <row r="263" spans="1:22" ht="12.75" customHeight="1" x14ac:dyDescent="0.35">
      <c r="A263" s="667">
        <f t="shared" si="9"/>
        <v>161</v>
      </c>
      <c r="B263" s="369" t="s">
        <v>214</v>
      </c>
      <c r="C263" s="400" t="s">
        <v>816</v>
      </c>
      <c r="D263" s="331" t="s">
        <v>817</v>
      </c>
      <c r="E263" s="122" t="str">
        <f t="shared" si="11"/>
        <v>TBD</v>
      </c>
      <c r="F263" s="369" t="s">
        <v>818</v>
      </c>
      <c r="G263" s="657"/>
      <c r="H263" s="434" t="s">
        <v>59</v>
      </c>
      <c r="I263" s="400"/>
      <c r="J263" s="400"/>
      <c r="K263" s="400"/>
      <c r="L263" s="400"/>
      <c r="M263" s="369"/>
      <c r="N263" s="238"/>
      <c r="O263" s="369" t="s">
        <v>38</v>
      </c>
      <c r="P263" s="389"/>
      <c r="Q263" s="369"/>
      <c r="R263" s="369" t="s">
        <v>26</v>
      </c>
      <c r="S263" s="400"/>
      <c r="T263" s="435"/>
      <c r="V263" s="369"/>
    </row>
    <row r="264" spans="1:22" ht="12.75" customHeight="1" x14ac:dyDescent="0.3">
      <c r="A264" s="667">
        <f t="shared" si="9"/>
        <v>162</v>
      </c>
      <c r="B264" s="369" t="s">
        <v>214</v>
      </c>
      <c r="C264" s="400" t="s">
        <v>819</v>
      </c>
      <c r="D264" s="369" t="s">
        <v>820</v>
      </c>
      <c r="E264" s="122" t="str">
        <f t="shared" si="11"/>
        <v>N/A</v>
      </c>
      <c r="F264" s="369" t="s">
        <v>821</v>
      </c>
      <c r="G264" s="759" t="s">
        <v>1956</v>
      </c>
      <c r="H264" s="415" t="s">
        <v>97</v>
      </c>
      <c r="I264" s="430" t="s">
        <v>30</v>
      </c>
      <c r="J264" s="430" t="s">
        <v>47</v>
      </c>
      <c r="K264" s="123" t="s">
        <v>45</v>
      </c>
      <c r="L264" s="415" t="s">
        <v>54</v>
      </c>
      <c r="M264" s="261" t="s">
        <v>122</v>
      </c>
      <c r="N264" s="238"/>
      <c r="O264" s="369" t="s">
        <v>38</v>
      </c>
      <c r="P264" s="387" t="s">
        <v>98</v>
      </c>
      <c r="Q264" s="369"/>
      <c r="R264" s="369" t="s">
        <v>26</v>
      </c>
      <c r="S264" s="400"/>
      <c r="T264" s="661" t="s">
        <v>822</v>
      </c>
      <c r="V264" s="369"/>
    </row>
    <row r="265" spans="1:22" ht="12.75" customHeight="1" x14ac:dyDescent="0.3">
      <c r="A265" s="667">
        <f t="shared" si="9"/>
        <v>163</v>
      </c>
      <c r="B265" s="369" t="s">
        <v>214</v>
      </c>
      <c r="C265" s="400" t="s">
        <v>823</v>
      </c>
      <c r="D265" s="331" t="s">
        <v>824</v>
      </c>
      <c r="E265" s="122" t="str">
        <f t="shared" si="11"/>
        <v>TBD</v>
      </c>
      <c r="F265" s="369" t="s">
        <v>825</v>
      </c>
      <c r="G265" s="759" t="s">
        <v>63</v>
      </c>
      <c r="H265" s="415" t="s">
        <v>46</v>
      </c>
      <c r="I265" s="400" t="s">
        <v>64</v>
      </c>
      <c r="J265" s="400" t="s">
        <v>47</v>
      </c>
      <c r="K265" s="400" t="s">
        <v>45</v>
      </c>
      <c r="L265" s="400"/>
      <c r="M265" s="369" t="s">
        <v>38</v>
      </c>
      <c r="N265" s="238"/>
      <c r="O265" s="369" t="s">
        <v>38</v>
      </c>
      <c r="P265" s="389"/>
      <c r="Q265" s="369"/>
      <c r="R265" s="369" t="s">
        <v>26</v>
      </c>
      <c r="S265" s="400"/>
      <c r="T265" s="661" t="s">
        <v>197</v>
      </c>
      <c r="V265" s="369"/>
    </row>
    <row r="266" spans="1:22" ht="12.75" customHeight="1" x14ac:dyDescent="0.3">
      <c r="A266" s="667">
        <f t="shared" si="9"/>
        <v>164</v>
      </c>
      <c r="B266" s="369" t="s">
        <v>214</v>
      </c>
      <c r="C266" s="400" t="s">
        <v>826</v>
      </c>
      <c r="D266" s="369" t="s">
        <v>827</v>
      </c>
      <c r="E266" s="122" t="str">
        <f t="shared" si="11"/>
        <v>N/A</v>
      </c>
      <c r="F266" s="369" t="s">
        <v>828</v>
      </c>
      <c r="G266" s="759" t="s">
        <v>37</v>
      </c>
      <c r="H266" s="415" t="s">
        <v>46</v>
      </c>
      <c r="I266" s="430" t="s">
        <v>30</v>
      </c>
      <c r="J266" s="430" t="s">
        <v>47</v>
      </c>
      <c r="K266" s="123" t="s">
        <v>45</v>
      </c>
      <c r="L266" s="415" t="s">
        <v>54</v>
      </c>
      <c r="M266" s="261" t="s">
        <v>122</v>
      </c>
      <c r="N266" s="238"/>
      <c r="O266" s="369" t="s">
        <v>38</v>
      </c>
      <c r="P266" s="387"/>
      <c r="Q266" s="387" t="s">
        <v>829</v>
      </c>
      <c r="R266" s="369" t="s">
        <v>26</v>
      </c>
      <c r="S266" s="400"/>
      <c r="T266" s="661" t="s">
        <v>830</v>
      </c>
      <c r="V266" s="369"/>
    </row>
    <row r="267" spans="1:22" ht="12.75" customHeight="1" x14ac:dyDescent="0.3">
      <c r="A267" s="667">
        <f t="shared" si="9"/>
        <v>165</v>
      </c>
      <c r="B267" s="369" t="s">
        <v>214</v>
      </c>
      <c r="C267" s="400" t="s">
        <v>831</v>
      </c>
      <c r="D267" s="369" t="s">
        <v>832</v>
      </c>
      <c r="E267" s="122" t="str">
        <f t="shared" si="11"/>
        <v>N/A</v>
      </c>
      <c r="F267" s="369" t="s">
        <v>833</v>
      </c>
      <c r="G267" s="759" t="s">
        <v>37</v>
      </c>
      <c r="H267" s="415" t="s">
        <v>46</v>
      </c>
      <c r="I267" s="430" t="s">
        <v>30</v>
      </c>
      <c r="J267" s="430" t="s">
        <v>47</v>
      </c>
      <c r="K267" s="123" t="s">
        <v>45</v>
      </c>
      <c r="L267" s="430"/>
      <c r="M267" s="261" t="s">
        <v>38</v>
      </c>
      <c r="N267" s="238"/>
      <c r="O267" s="369" t="s">
        <v>38</v>
      </c>
      <c r="P267" s="387"/>
      <c r="Q267" s="369"/>
      <c r="R267" s="369" t="s">
        <v>26</v>
      </c>
      <c r="S267" s="400"/>
      <c r="T267" s="661" t="s">
        <v>834</v>
      </c>
      <c r="V267" s="369"/>
    </row>
    <row r="268" spans="1:22" ht="12.75" customHeight="1" x14ac:dyDescent="0.3">
      <c r="A268" s="667">
        <f t="shared" si="9"/>
        <v>166</v>
      </c>
      <c r="B268" s="369" t="s">
        <v>214</v>
      </c>
      <c r="C268" s="400" t="s">
        <v>835</v>
      </c>
      <c r="D268" s="369" t="s">
        <v>836</v>
      </c>
      <c r="E268" s="122" t="str">
        <f t="shared" si="11"/>
        <v>N/A</v>
      </c>
      <c r="F268" s="369" t="s">
        <v>837</v>
      </c>
      <c r="G268" s="759" t="s">
        <v>37</v>
      </c>
      <c r="H268" s="415" t="s">
        <v>46</v>
      </c>
      <c r="I268" s="430" t="s">
        <v>30</v>
      </c>
      <c r="J268" s="430" t="s">
        <v>47</v>
      </c>
      <c r="K268" s="123" t="s">
        <v>45</v>
      </c>
      <c r="L268" s="430"/>
      <c r="M268" s="261" t="s">
        <v>38</v>
      </c>
      <c r="N268" s="238"/>
      <c r="O268" s="369" t="s">
        <v>38</v>
      </c>
      <c r="P268" s="387"/>
      <c r="Q268" s="387" t="s">
        <v>838</v>
      </c>
      <c r="R268" s="369" t="s">
        <v>26</v>
      </c>
      <c r="S268" s="400"/>
      <c r="T268" s="661" t="s">
        <v>839</v>
      </c>
      <c r="V268" s="369"/>
    </row>
    <row r="269" spans="1:22" ht="12.75" customHeight="1" x14ac:dyDescent="0.35">
      <c r="A269" s="667">
        <f t="shared" si="9"/>
        <v>167</v>
      </c>
      <c r="B269" s="369" t="s">
        <v>214</v>
      </c>
      <c r="C269" s="400" t="s">
        <v>840</v>
      </c>
      <c r="D269" s="331" t="s">
        <v>841</v>
      </c>
      <c r="E269" s="122" t="str">
        <f t="shared" si="11"/>
        <v>TBD</v>
      </c>
      <c r="F269" s="369" t="s">
        <v>842</v>
      </c>
      <c r="G269" s="774" t="s">
        <v>242</v>
      </c>
      <c r="H269" s="434" t="s">
        <v>59</v>
      </c>
      <c r="I269" s="415" t="s">
        <v>80</v>
      </c>
      <c r="J269" s="415"/>
      <c r="K269" s="415"/>
      <c r="L269" s="415"/>
      <c r="M269" s="331"/>
      <c r="N269" s="238"/>
      <c r="O269" s="369" t="s">
        <v>38</v>
      </c>
      <c r="P269" s="389"/>
      <c r="Q269" s="369"/>
      <c r="R269" s="369" t="s">
        <v>26</v>
      </c>
      <c r="S269" s="400"/>
      <c r="T269" s="661" t="s">
        <v>843</v>
      </c>
      <c r="V269" s="369"/>
    </row>
    <row r="270" spans="1:22" ht="12.75" customHeight="1" x14ac:dyDescent="0.3">
      <c r="A270" s="687">
        <f t="shared" si="9"/>
        <v>168</v>
      </c>
      <c r="B270" s="484" t="s">
        <v>214</v>
      </c>
      <c r="C270" s="485" t="s">
        <v>844</v>
      </c>
      <c r="D270" s="484" t="s">
        <v>845</v>
      </c>
      <c r="E270" s="612" t="str">
        <f t="shared" si="11"/>
        <v>N/A</v>
      </c>
      <c r="F270" s="484" t="s">
        <v>846</v>
      </c>
      <c r="G270" s="770" t="s">
        <v>37</v>
      </c>
      <c r="H270" s="767" t="s">
        <v>46</v>
      </c>
      <c r="I270" s="768" t="s">
        <v>30</v>
      </c>
      <c r="J270" s="768" t="s">
        <v>47</v>
      </c>
      <c r="K270" s="768" t="s">
        <v>45</v>
      </c>
      <c r="L270" s="485" t="s">
        <v>54</v>
      </c>
      <c r="M270" s="793" t="s">
        <v>122</v>
      </c>
      <c r="N270" s="745"/>
      <c r="O270" s="484" t="s">
        <v>38</v>
      </c>
      <c r="P270" s="492"/>
      <c r="Q270" s="768"/>
      <c r="R270" s="484" t="s">
        <v>26</v>
      </c>
      <c r="S270" s="485" t="s">
        <v>847</v>
      </c>
      <c r="T270" s="663" t="s">
        <v>848</v>
      </c>
      <c r="V270" s="369"/>
    </row>
    <row r="271" spans="1:22" ht="12.75" customHeight="1" x14ac:dyDescent="0.3">
      <c r="A271" s="687"/>
      <c r="B271" s="484" t="s">
        <v>214</v>
      </c>
      <c r="C271" s="485" t="s">
        <v>849</v>
      </c>
      <c r="D271" s="484"/>
      <c r="E271" s="612"/>
      <c r="F271" s="484" t="s">
        <v>850</v>
      </c>
      <c r="G271" s="770" t="s">
        <v>37</v>
      </c>
      <c r="H271" s="485" t="s">
        <v>97</v>
      </c>
      <c r="I271" s="768" t="s">
        <v>30</v>
      </c>
      <c r="J271" s="768" t="s">
        <v>47</v>
      </c>
      <c r="K271" s="485" t="s">
        <v>45</v>
      </c>
      <c r="L271" s="768"/>
      <c r="M271" s="793" t="s">
        <v>38</v>
      </c>
      <c r="N271" s="745"/>
      <c r="O271" s="484" t="s">
        <v>38</v>
      </c>
      <c r="P271" s="492" t="s">
        <v>98</v>
      </c>
      <c r="Q271" s="484"/>
      <c r="R271" s="484" t="s">
        <v>26</v>
      </c>
      <c r="S271" s="485"/>
      <c r="T271" s="663" t="s">
        <v>851</v>
      </c>
      <c r="V271" s="369"/>
    </row>
    <row r="272" spans="1:22" ht="12.75" customHeight="1" x14ac:dyDescent="0.35">
      <c r="A272" s="667">
        <f>A270+1</f>
        <v>169</v>
      </c>
      <c r="B272" s="369" t="s">
        <v>214</v>
      </c>
      <c r="C272" s="400" t="s">
        <v>852</v>
      </c>
      <c r="D272" s="331" t="s">
        <v>853</v>
      </c>
      <c r="E272" s="122" t="str">
        <f>IF(I272="Automated","N/A","TBD")</f>
        <v>TBD</v>
      </c>
      <c r="F272" s="369" t="s">
        <v>854</v>
      </c>
      <c r="G272" s="657"/>
      <c r="H272" s="434" t="s">
        <v>59</v>
      </c>
      <c r="I272" s="415"/>
      <c r="J272" s="415"/>
      <c r="K272" s="415"/>
      <c r="L272" s="415"/>
      <c r="M272" s="331"/>
      <c r="N272" s="238"/>
      <c r="O272" s="369" t="s">
        <v>38</v>
      </c>
      <c r="P272" s="389"/>
      <c r="Q272" s="369"/>
      <c r="R272" s="369" t="s">
        <v>26</v>
      </c>
      <c r="S272" s="400"/>
      <c r="T272" s="435" t="s">
        <v>792</v>
      </c>
      <c r="V272" s="369"/>
    </row>
    <row r="273" spans="1:23" ht="12.75" customHeight="1" x14ac:dyDescent="0.3">
      <c r="A273" s="667">
        <f t="shared" si="9"/>
        <v>170</v>
      </c>
      <c r="B273" s="369" t="s">
        <v>214</v>
      </c>
      <c r="C273" s="400" t="s">
        <v>855</v>
      </c>
      <c r="D273" s="331" t="s">
        <v>856</v>
      </c>
      <c r="E273" s="122" t="str">
        <f>IF(I273="Automated","N/A","TBD")</f>
        <v>TBD</v>
      </c>
      <c r="F273" s="369" t="s">
        <v>857</v>
      </c>
      <c r="G273" s="759" t="s">
        <v>1956</v>
      </c>
      <c r="H273" s="434" t="s">
        <v>59</v>
      </c>
      <c r="I273" s="415"/>
      <c r="J273" s="415"/>
      <c r="K273" s="415"/>
      <c r="L273" s="415"/>
      <c r="M273" s="331"/>
      <c r="N273" s="238"/>
      <c r="O273" s="369" t="s">
        <v>38</v>
      </c>
      <c r="P273" s="389"/>
      <c r="Q273" s="369"/>
      <c r="R273" s="369" t="s">
        <v>26</v>
      </c>
      <c r="S273" s="400"/>
      <c r="T273" s="435"/>
      <c r="V273" s="369"/>
    </row>
    <row r="274" spans="1:23" ht="12.75" customHeight="1" x14ac:dyDescent="0.3">
      <c r="A274" s="667">
        <f t="shared" si="9"/>
        <v>171</v>
      </c>
      <c r="B274" s="369" t="s">
        <v>214</v>
      </c>
      <c r="C274" s="400" t="s">
        <v>858</v>
      </c>
      <c r="D274" s="369" t="s">
        <v>859</v>
      </c>
      <c r="E274" s="337" t="s">
        <v>860</v>
      </c>
      <c r="F274" s="369" t="s">
        <v>861</v>
      </c>
      <c r="G274" s="759" t="s">
        <v>63</v>
      </c>
      <c r="H274" s="415" t="s">
        <v>75</v>
      </c>
      <c r="I274" s="432" t="s">
        <v>64</v>
      </c>
      <c r="J274" s="432"/>
      <c r="K274" s="805"/>
      <c r="L274" s="432"/>
      <c r="M274" s="790"/>
      <c r="N274" s="238"/>
      <c r="O274" s="369" t="s">
        <v>38</v>
      </c>
      <c r="P274" s="387"/>
      <c r="Q274" s="369"/>
      <c r="R274" s="369" t="s">
        <v>26</v>
      </c>
      <c r="S274" s="400"/>
      <c r="T274" s="661" t="s">
        <v>485</v>
      </c>
      <c r="V274" s="369"/>
    </row>
    <row r="275" spans="1:23" ht="12.75" customHeight="1" x14ac:dyDescent="0.3">
      <c r="A275" s="667">
        <f t="shared" si="9"/>
        <v>172</v>
      </c>
      <c r="B275" s="369" t="s">
        <v>214</v>
      </c>
      <c r="C275" s="400" t="s">
        <v>862</v>
      </c>
      <c r="D275" s="331" t="s">
        <v>863</v>
      </c>
      <c r="E275" s="122" t="str">
        <f>IF(I275="Automated","N/A","TBD")</f>
        <v>TBD</v>
      </c>
      <c r="F275" s="369" t="s">
        <v>864</v>
      </c>
      <c r="G275" s="657"/>
      <c r="H275" s="434" t="s">
        <v>59</v>
      </c>
      <c r="I275" s="400"/>
      <c r="J275" s="400"/>
      <c r="K275" s="400"/>
      <c r="L275" s="400"/>
      <c r="M275" s="369"/>
      <c r="N275" s="238"/>
      <c r="O275" s="369" t="s">
        <v>38</v>
      </c>
      <c r="P275" s="389"/>
      <c r="Q275" s="387"/>
      <c r="R275" s="369" t="s">
        <v>26</v>
      </c>
      <c r="S275" s="400"/>
      <c r="T275" s="435"/>
      <c r="V275" s="369"/>
    </row>
    <row r="276" spans="1:23" ht="12.75" customHeight="1" x14ac:dyDescent="0.35">
      <c r="A276" s="667">
        <f t="shared" si="9"/>
        <v>173</v>
      </c>
      <c r="B276" s="369" t="s">
        <v>214</v>
      </c>
      <c r="C276" s="400" t="s">
        <v>865</v>
      </c>
      <c r="D276" s="331" t="s">
        <v>866</v>
      </c>
      <c r="E276" s="122" t="str">
        <f>IF(I276="Automated","N/A","TBD")</f>
        <v>TBD</v>
      </c>
      <c r="F276" s="369" t="s">
        <v>867</v>
      </c>
      <c r="G276" s="657"/>
      <c r="H276" s="434" t="s">
        <v>59</v>
      </c>
      <c r="I276" s="400"/>
      <c r="J276" s="400"/>
      <c r="K276" s="400"/>
      <c r="L276" s="400"/>
      <c r="M276" s="369"/>
      <c r="N276" s="238"/>
      <c r="O276" s="369" t="s">
        <v>38</v>
      </c>
      <c r="P276" s="389"/>
      <c r="Q276" s="369"/>
      <c r="R276" s="369" t="s">
        <v>26</v>
      </c>
      <c r="S276" s="400"/>
      <c r="T276" s="435"/>
      <c r="V276" s="369"/>
    </row>
    <row r="277" spans="1:23" ht="12.75" customHeight="1" x14ac:dyDescent="0.3">
      <c r="A277" s="667">
        <f t="shared" si="9"/>
        <v>174</v>
      </c>
      <c r="B277" s="369" t="s">
        <v>214</v>
      </c>
      <c r="C277" s="400" t="s">
        <v>868</v>
      </c>
      <c r="D277" s="369" t="s">
        <v>869</v>
      </c>
      <c r="E277" s="122" t="str">
        <f>IF(I277="Automated","N/A","TBD")</f>
        <v>N/A</v>
      </c>
      <c r="F277" s="369" t="s">
        <v>870</v>
      </c>
      <c r="G277" s="759" t="s">
        <v>37</v>
      </c>
      <c r="H277" s="434" t="s">
        <v>59</v>
      </c>
      <c r="I277" s="430" t="s">
        <v>30</v>
      </c>
      <c r="J277" s="430"/>
      <c r="K277" s="415"/>
      <c r="L277" s="430"/>
      <c r="M277" s="261"/>
      <c r="N277" s="238"/>
      <c r="O277" s="369" t="s">
        <v>38</v>
      </c>
      <c r="P277" s="389"/>
      <c r="Q277" s="369"/>
      <c r="R277" s="369" t="s">
        <v>26</v>
      </c>
      <c r="S277" s="400"/>
      <c r="T277" s="435"/>
      <c r="V277" s="369"/>
    </row>
    <row r="278" spans="1:23" ht="12.75" customHeight="1" x14ac:dyDescent="0.3">
      <c r="A278" s="667">
        <f t="shared" si="9"/>
        <v>175</v>
      </c>
      <c r="B278" s="448" t="s">
        <v>33</v>
      </c>
      <c r="C278" s="400" t="s">
        <v>871</v>
      </c>
      <c r="D278" s="369" t="s">
        <v>872</v>
      </c>
      <c r="E278" s="122" t="str">
        <f>IF(I278="Automated","N/A","TBD")</f>
        <v>N/A</v>
      </c>
      <c r="F278" s="369" t="s">
        <v>873</v>
      </c>
      <c r="G278" s="759" t="s">
        <v>37</v>
      </c>
      <c r="H278" s="434" t="s">
        <v>59</v>
      </c>
      <c r="I278" s="430" t="s">
        <v>30</v>
      </c>
      <c r="J278" s="430"/>
      <c r="K278" s="415"/>
      <c r="L278" s="430"/>
      <c r="M278" s="261"/>
      <c r="N278" s="238"/>
      <c r="O278" s="369" t="s">
        <v>38</v>
      </c>
      <c r="P278" s="389"/>
      <c r="Q278" s="369"/>
      <c r="R278" s="369" t="s">
        <v>26</v>
      </c>
      <c r="S278" s="400"/>
      <c r="T278" s="435"/>
      <c r="V278" s="369"/>
    </row>
    <row r="279" spans="1:23" ht="12.75" customHeight="1" x14ac:dyDescent="0.35">
      <c r="A279" s="667">
        <f t="shared" si="9"/>
        <v>176</v>
      </c>
      <c r="B279" s="448" t="s">
        <v>33</v>
      </c>
      <c r="C279" s="400" t="s">
        <v>874</v>
      </c>
      <c r="D279" s="331" t="s">
        <v>875</v>
      </c>
      <c r="E279" s="122" t="str">
        <f>IF(I279="Automated","N/A","TBD")</f>
        <v>TBD</v>
      </c>
      <c r="F279" s="369" t="s">
        <v>876</v>
      </c>
      <c r="G279" s="657"/>
      <c r="H279" s="434" t="s">
        <v>59</v>
      </c>
      <c r="I279" s="400"/>
      <c r="J279" s="400"/>
      <c r="K279" s="400"/>
      <c r="L279" s="400"/>
      <c r="M279" s="369"/>
      <c r="N279" s="238"/>
      <c r="O279" s="369" t="s">
        <v>38</v>
      </c>
      <c r="P279" s="389"/>
      <c r="Q279" s="369"/>
      <c r="R279" s="369" t="s">
        <v>26</v>
      </c>
      <c r="S279" s="400"/>
      <c r="T279" s="435"/>
      <c r="V279" s="369"/>
    </row>
    <row r="280" spans="1:23" s="216" customFormat="1" ht="12.75" customHeight="1" x14ac:dyDescent="0.35">
      <c r="A280" s="667">
        <f t="shared" si="9"/>
        <v>177</v>
      </c>
      <c r="B280" s="369" t="s">
        <v>214</v>
      </c>
      <c r="C280" s="497" t="s">
        <v>877</v>
      </c>
      <c r="D280" s="369" t="s">
        <v>878</v>
      </c>
      <c r="E280" s="337" t="s">
        <v>879</v>
      </c>
      <c r="F280" s="369" t="s">
        <v>880</v>
      </c>
      <c r="G280" s="774" t="s">
        <v>45</v>
      </c>
      <c r="H280" s="415" t="s">
        <v>75</v>
      </c>
      <c r="I280" s="499" t="s">
        <v>64</v>
      </c>
      <c r="J280" s="499"/>
      <c r="K280" s="800"/>
      <c r="L280" s="499"/>
      <c r="M280" s="797"/>
      <c r="N280" s="775"/>
      <c r="O280" s="369" t="s">
        <v>38</v>
      </c>
      <c r="P280" s="261"/>
      <c r="Q280" s="261" t="s">
        <v>207</v>
      </c>
      <c r="R280" s="369" t="s">
        <v>26</v>
      </c>
      <c r="S280" s="498" t="s">
        <v>801</v>
      </c>
      <c r="T280" s="665" t="s">
        <v>881</v>
      </c>
      <c r="U280" s="123"/>
      <c r="V280" s="369"/>
      <c r="W280" s="123"/>
    </row>
    <row r="281" spans="1:23" ht="12.75" customHeight="1" x14ac:dyDescent="0.3">
      <c r="A281" s="667">
        <f t="shared" si="9"/>
        <v>178</v>
      </c>
      <c r="B281" s="369" t="s">
        <v>214</v>
      </c>
      <c r="C281" s="400" t="s">
        <v>882</v>
      </c>
      <c r="D281" s="369" t="s">
        <v>883</v>
      </c>
      <c r="E281" s="337" t="s">
        <v>884</v>
      </c>
      <c r="F281" s="369" t="s">
        <v>885</v>
      </c>
      <c r="G281" s="759" t="s">
        <v>1956</v>
      </c>
      <c r="H281" s="415" t="s">
        <v>75</v>
      </c>
      <c r="I281" s="432" t="s">
        <v>64</v>
      </c>
      <c r="J281" s="432"/>
      <c r="K281" s="805"/>
      <c r="L281" s="432"/>
      <c r="M281" s="790"/>
      <c r="N281" s="238"/>
      <c r="O281" s="369" t="s">
        <v>38</v>
      </c>
      <c r="P281" s="387"/>
      <c r="Q281" s="369"/>
      <c r="R281" s="369" t="s">
        <v>26</v>
      </c>
      <c r="S281" s="400"/>
      <c r="T281" s="661" t="s">
        <v>485</v>
      </c>
      <c r="V281" s="369"/>
    </row>
    <row r="282" spans="1:23" ht="12.75" customHeight="1" x14ac:dyDescent="0.3">
      <c r="A282" s="667">
        <f t="shared" si="9"/>
        <v>179</v>
      </c>
      <c r="B282" s="369" t="s">
        <v>214</v>
      </c>
      <c r="C282" s="400" t="s">
        <v>886</v>
      </c>
      <c r="D282" s="369" t="s">
        <v>887</v>
      </c>
      <c r="E282" s="122" t="str">
        <f t="shared" ref="E282:E293" si="12">IF(I282="Automated","N/A","TBD")</f>
        <v>N/A</v>
      </c>
      <c r="F282" s="369" t="s">
        <v>888</v>
      </c>
      <c r="G282" s="759" t="s">
        <v>1956</v>
      </c>
      <c r="H282" s="485" t="s">
        <v>97</v>
      </c>
      <c r="I282" s="432" t="s">
        <v>30</v>
      </c>
      <c r="J282" s="432" t="s">
        <v>86</v>
      </c>
      <c r="K282" s="123" t="s">
        <v>45</v>
      </c>
      <c r="L282" s="805" t="s">
        <v>54</v>
      </c>
      <c r="M282" s="790" t="s">
        <v>38</v>
      </c>
      <c r="N282" s="238"/>
      <c r="O282" s="369" t="s">
        <v>38</v>
      </c>
      <c r="P282" s="387" t="s">
        <v>98</v>
      </c>
      <c r="Q282" s="369"/>
      <c r="R282" s="369" t="s">
        <v>26</v>
      </c>
      <c r="S282" s="400"/>
      <c r="T282" s="661" t="s">
        <v>889</v>
      </c>
      <c r="V282" s="369"/>
    </row>
    <row r="283" spans="1:23" ht="12.75" customHeight="1" x14ac:dyDescent="0.35">
      <c r="A283" s="667">
        <f t="shared" si="9"/>
        <v>180</v>
      </c>
      <c r="B283" s="369" t="s">
        <v>214</v>
      </c>
      <c r="C283" s="400" t="s">
        <v>890</v>
      </c>
      <c r="D283" s="331" t="s">
        <v>891</v>
      </c>
      <c r="E283" s="122" t="str">
        <f t="shared" si="12"/>
        <v>TBD</v>
      </c>
      <c r="F283" s="369" t="s">
        <v>892</v>
      </c>
      <c r="G283" s="774" t="s">
        <v>242</v>
      </c>
      <c r="H283" s="434" t="s">
        <v>59</v>
      </c>
      <c r="I283" s="499" t="s">
        <v>64</v>
      </c>
      <c r="J283" s="499"/>
      <c r="K283" s="800"/>
      <c r="L283" s="499"/>
      <c r="M283" s="797"/>
      <c r="N283" s="238"/>
      <c r="O283" s="369" t="s">
        <v>38</v>
      </c>
      <c r="P283" s="389"/>
      <c r="Q283" s="369"/>
      <c r="R283" s="369" t="s">
        <v>26</v>
      </c>
      <c r="S283" s="400"/>
      <c r="T283" s="661" t="s">
        <v>893</v>
      </c>
      <c r="V283" s="369"/>
    </row>
    <row r="284" spans="1:23" ht="12.75" customHeight="1" x14ac:dyDescent="0.35">
      <c r="A284" s="667">
        <f t="shared" si="9"/>
        <v>181</v>
      </c>
      <c r="B284" s="369" t="s">
        <v>214</v>
      </c>
      <c r="C284" s="400" t="s">
        <v>894</v>
      </c>
      <c r="D284" s="331" t="s">
        <v>895</v>
      </c>
      <c r="E284" s="122" t="str">
        <f t="shared" si="12"/>
        <v>TBD</v>
      </c>
      <c r="F284" s="369" t="s">
        <v>896</v>
      </c>
      <c r="G284" s="657"/>
      <c r="H284" s="434" t="s">
        <v>59</v>
      </c>
      <c r="I284" s="400"/>
      <c r="J284" s="400"/>
      <c r="K284" s="400"/>
      <c r="L284" s="400"/>
      <c r="M284" s="369"/>
      <c r="N284" s="238"/>
      <c r="O284" s="369" t="s">
        <v>38</v>
      </c>
      <c r="P284" s="389"/>
      <c r="Q284" s="369"/>
      <c r="R284" s="369" t="s">
        <v>26</v>
      </c>
      <c r="S284" s="400"/>
      <c r="T284" s="435" t="s">
        <v>792</v>
      </c>
      <c r="V284" s="369"/>
    </row>
    <row r="285" spans="1:23" ht="12.75" customHeight="1" x14ac:dyDescent="0.3">
      <c r="A285" s="667">
        <f t="shared" si="9"/>
        <v>182</v>
      </c>
      <c r="B285" s="369" t="s">
        <v>214</v>
      </c>
      <c r="C285" s="400" t="s">
        <v>897</v>
      </c>
      <c r="D285" s="331" t="s">
        <v>898</v>
      </c>
      <c r="E285" s="122" t="str">
        <f t="shared" si="12"/>
        <v>TBD</v>
      </c>
      <c r="F285" s="369" t="s">
        <v>899</v>
      </c>
      <c r="G285" s="759" t="s">
        <v>1956</v>
      </c>
      <c r="H285" s="434" t="s">
        <v>59</v>
      </c>
      <c r="I285" s="400" t="s">
        <v>64</v>
      </c>
      <c r="J285" s="400"/>
      <c r="K285" s="400"/>
      <c r="L285" s="400"/>
      <c r="M285" s="369"/>
      <c r="N285" s="238"/>
      <c r="O285" s="369" t="s">
        <v>38</v>
      </c>
      <c r="P285" s="389"/>
      <c r="Q285" s="369"/>
      <c r="R285" s="369" t="s">
        <v>26</v>
      </c>
      <c r="S285" s="400"/>
      <c r="T285" s="661" t="s">
        <v>900</v>
      </c>
      <c r="V285" s="369"/>
    </row>
    <row r="286" spans="1:23" ht="12.75" customHeight="1" x14ac:dyDescent="0.35">
      <c r="A286" s="667">
        <f t="shared" si="9"/>
        <v>183</v>
      </c>
      <c r="B286" s="369" t="s">
        <v>214</v>
      </c>
      <c r="C286" s="400" t="s">
        <v>901</v>
      </c>
      <c r="D286" s="331" t="s">
        <v>902</v>
      </c>
      <c r="E286" s="122" t="str">
        <f t="shared" si="12"/>
        <v>TBD</v>
      </c>
      <c r="F286" s="369" t="s">
        <v>903</v>
      </c>
      <c r="G286" s="657"/>
      <c r="H286" s="434" t="s">
        <v>59</v>
      </c>
      <c r="I286" s="400"/>
      <c r="J286" s="400"/>
      <c r="K286" s="400"/>
      <c r="L286" s="400"/>
      <c r="M286" s="369"/>
      <c r="N286" s="238"/>
      <c r="O286" s="369" t="s">
        <v>38</v>
      </c>
      <c r="P286" s="389"/>
      <c r="Q286" s="369"/>
      <c r="R286" s="369" t="s">
        <v>26</v>
      </c>
      <c r="S286" s="400"/>
      <c r="T286" s="435"/>
      <c r="V286" s="369"/>
    </row>
    <row r="287" spans="1:23" ht="12.75" customHeight="1" x14ac:dyDescent="0.3">
      <c r="A287" s="667">
        <f t="shared" ref="A287:A321" si="13">A286+1</f>
        <v>184</v>
      </c>
      <c r="B287" s="369" t="s">
        <v>214</v>
      </c>
      <c r="C287" s="400" t="s">
        <v>904</v>
      </c>
      <c r="D287" s="331" t="s">
        <v>905</v>
      </c>
      <c r="E287" s="122" t="str">
        <f t="shared" si="12"/>
        <v>TBD</v>
      </c>
      <c r="F287" s="369" t="s">
        <v>906</v>
      </c>
      <c r="G287" s="657"/>
      <c r="H287" s="434" t="s">
        <v>59</v>
      </c>
      <c r="I287" s="400"/>
      <c r="J287" s="400"/>
      <c r="K287" s="400"/>
      <c r="L287" s="400"/>
      <c r="M287" s="369"/>
      <c r="N287" s="238"/>
      <c r="O287" s="369" t="s">
        <v>38</v>
      </c>
      <c r="P287" s="389"/>
      <c r="Q287" s="387"/>
      <c r="R287" s="369" t="s">
        <v>26</v>
      </c>
      <c r="S287" s="400"/>
      <c r="T287" s="435"/>
      <c r="V287" s="369"/>
    </row>
    <row r="288" spans="1:23" ht="12.75" customHeight="1" x14ac:dyDescent="0.35">
      <c r="A288" s="667">
        <f t="shared" si="13"/>
        <v>185</v>
      </c>
      <c r="B288" s="369" t="s">
        <v>214</v>
      </c>
      <c r="C288" s="400" t="s">
        <v>907</v>
      </c>
      <c r="D288" s="331" t="s">
        <v>908</v>
      </c>
      <c r="E288" s="122" t="str">
        <f t="shared" si="12"/>
        <v>TBD</v>
      </c>
      <c r="F288" s="369" t="s">
        <v>909</v>
      </c>
      <c r="G288" s="774" t="s">
        <v>242</v>
      </c>
      <c r="H288" s="434" t="s">
        <v>59</v>
      </c>
      <c r="I288" s="400" t="s">
        <v>64</v>
      </c>
      <c r="J288" s="400"/>
      <c r="K288" s="400"/>
      <c r="L288" s="400"/>
      <c r="M288" s="369"/>
      <c r="N288" s="238"/>
      <c r="O288" s="369" t="s">
        <v>38</v>
      </c>
      <c r="P288" s="389"/>
      <c r="Q288" s="369"/>
      <c r="R288" s="369" t="s">
        <v>26</v>
      </c>
      <c r="S288" s="400"/>
      <c r="T288" s="661" t="s">
        <v>910</v>
      </c>
      <c r="V288" s="369"/>
    </row>
    <row r="289" spans="1:22" ht="12.75" customHeight="1" x14ac:dyDescent="0.3">
      <c r="A289" s="667">
        <f t="shared" si="13"/>
        <v>186</v>
      </c>
      <c r="B289" s="369" t="s">
        <v>214</v>
      </c>
      <c r="C289" s="400" t="s">
        <v>911</v>
      </c>
      <c r="D289" s="331" t="s">
        <v>912</v>
      </c>
      <c r="E289" s="122" t="str">
        <f t="shared" si="12"/>
        <v>TBD</v>
      </c>
      <c r="F289" s="369" t="s">
        <v>913</v>
      </c>
      <c r="G289" s="759" t="s">
        <v>1956</v>
      </c>
      <c r="H289" s="434" t="s">
        <v>59</v>
      </c>
      <c r="I289" s="400"/>
      <c r="J289" s="400"/>
      <c r="K289" s="400"/>
      <c r="L289" s="400"/>
      <c r="M289" s="369"/>
      <c r="N289" s="238"/>
      <c r="O289" s="369" t="s">
        <v>38</v>
      </c>
      <c r="P289" s="389"/>
      <c r="Q289" s="369"/>
      <c r="R289" s="369" t="s">
        <v>26</v>
      </c>
      <c r="S289" s="400"/>
      <c r="T289" s="435"/>
      <c r="V289" s="369"/>
    </row>
    <row r="290" spans="1:22" ht="12.75" customHeight="1" x14ac:dyDescent="0.35">
      <c r="A290" s="667">
        <f t="shared" si="13"/>
        <v>187</v>
      </c>
      <c r="B290" s="369" t="s">
        <v>214</v>
      </c>
      <c r="C290" s="400" t="s">
        <v>914</v>
      </c>
      <c r="D290" s="331" t="s">
        <v>915</v>
      </c>
      <c r="E290" s="122" t="str">
        <f t="shared" si="12"/>
        <v>TBD</v>
      </c>
      <c r="F290" s="369" t="s">
        <v>916</v>
      </c>
      <c r="G290" s="657"/>
      <c r="H290" s="434" t="s">
        <v>59</v>
      </c>
      <c r="I290" s="400"/>
      <c r="J290" s="400"/>
      <c r="K290" s="400"/>
      <c r="L290" s="400"/>
      <c r="M290" s="369"/>
      <c r="N290" s="238"/>
      <c r="O290" s="369" t="s">
        <v>38</v>
      </c>
      <c r="P290" s="389"/>
      <c r="Q290" s="369"/>
      <c r="R290" s="369" t="s">
        <v>26</v>
      </c>
      <c r="S290" s="400"/>
      <c r="T290" s="435" t="s">
        <v>792</v>
      </c>
      <c r="V290" s="369"/>
    </row>
    <row r="291" spans="1:22" ht="12.75" customHeight="1" x14ac:dyDescent="0.3">
      <c r="A291" s="667">
        <f t="shared" si="13"/>
        <v>188</v>
      </c>
      <c r="B291" s="369" t="s">
        <v>214</v>
      </c>
      <c r="C291" s="400" t="s">
        <v>917</v>
      </c>
      <c r="D291" s="369" t="s">
        <v>918</v>
      </c>
      <c r="E291" s="122" t="str">
        <f t="shared" si="12"/>
        <v>N/A</v>
      </c>
      <c r="F291" s="369" t="s">
        <v>919</v>
      </c>
      <c r="G291" s="759" t="s">
        <v>1956</v>
      </c>
      <c r="H291" s="415" t="s">
        <v>75</v>
      </c>
      <c r="I291" s="133" t="s">
        <v>30</v>
      </c>
      <c r="J291" s="133"/>
      <c r="K291" s="133"/>
      <c r="L291" s="133"/>
      <c r="M291" s="327"/>
      <c r="N291" s="238"/>
      <c r="O291" s="369" t="s">
        <v>38</v>
      </c>
      <c r="P291" s="387"/>
      <c r="Q291" s="387" t="s">
        <v>920</v>
      </c>
      <c r="R291" s="369" t="s">
        <v>26</v>
      </c>
      <c r="S291" s="400"/>
      <c r="T291" s="661" t="s">
        <v>921</v>
      </c>
      <c r="V291" s="369"/>
    </row>
    <row r="292" spans="1:22" ht="12.75" customHeight="1" x14ac:dyDescent="0.3">
      <c r="A292" s="667">
        <f t="shared" si="13"/>
        <v>189</v>
      </c>
      <c r="B292" s="369" t="s">
        <v>214</v>
      </c>
      <c r="C292" s="400" t="s">
        <v>922</v>
      </c>
      <c r="D292" s="369" t="s">
        <v>923</v>
      </c>
      <c r="E292" s="122" t="str">
        <f t="shared" si="12"/>
        <v>N/A</v>
      </c>
      <c r="F292" s="369" t="s">
        <v>924</v>
      </c>
      <c r="G292" s="759" t="s">
        <v>1956</v>
      </c>
      <c r="H292" s="415" t="s">
        <v>75</v>
      </c>
      <c r="I292" s="133" t="s">
        <v>30</v>
      </c>
      <c r="J292" s="133"/>
      <c r="K292" s="133"/>
      <c r="L292" s="133"/>
      <c r="M292" s="327"/>
      <c r="N292" s="238"/>
      <c r="O292" s="369" t="s">
        <v>38</v>
      </c>
      <c r="P292" s="387"/>
      <c r="Q292" s="369"/>
      <c r="R292" s="369" t="s">
        <v>26</v>
      </c>
      <c r="S292" s="400"/>
      <c r="T292" s="661" t="s">
        <v>925</v>
      </c>
      <c r="V292" s="369"/>
    </row>
    <row r="293" spans="1:22" ht="12.75" customHeight="1" x14ac:dyDescent="0.35">
      <c r="A293" s="667">
        <f t="shared" si="13"/>
        <v>190</v>
      </c>
      <c r="B293" s="369" t="s">
        <v>214</v>
      </c>
      <c r="C293" s="400" t="s">
        <v>926</v>
      </c>
      <c r="D293" s="331" t="s">
        <v>927</v>
      </c>
      <c r="E293" s="122" t="str">
        <f t="shared" si="12"/>
        <v>TBD</v>
      </c>
      <c r="F293" s="369" t="s">
        <v>928</v>
      </c>
      <c r="G293" s="760"/>
      <c r="H293" s="434" t="s">
        <v>59</v>
      </c>
      <c r="I293" s="400"/>
      <c r="J293" s="400"/>
      <c r="K293" s="400"/>
      <c r="L293" s="400"/>
      <c r="M293" s="369"/>
      <c r="N293" s="238"/>
      <c r="O293" s="369" t="s">
        <v>38</v>
      </c>
      <c r="P293" s="389"/>
      <c r="Q293" s="369"/>
      <c r="R293" s="369" t="s">
        <v>26</v>
      </c>
      <c r="S293" s="400"/>
      <c r="T293" s="435"/>
      <c r="V293" s="369"/>
    </row>
    <row r="294" spans="1:22" ht="12.75" customHeight="1" x14ac:dyDescent="0.3">
      <c r="A294" s="667">
        <f t="shared" si="13"/>
        <v>191</v>
      </c>
      <c r="B294" s="369" t="s">
        <v>214</v>
      </c>
      <c r="C294" s="400" t="s">
        <v>929</v>
      </c>
      <c r="D294" s="369" t="s">
        <v>930</v>
      </c>
      <c r="E294" s="337" t="s">
        <v>931</v>
      </c>
      <c r="F294" s="369" t="s">
        <v>932</v>
      </c>
      <c r="G294" s="769" t="s">
        <v>37</v>
      </c>
      <c r="H294" s="415" t="s">
        <v>75</v>
      </c>
      <c r="I294" s="432" t="s">
        <v>30</v>
      </c>
      <c r="J294" s="432"/>
      <c r="K294" s="805"/>
      <c r="L294" s="432"/>
      <c r="M294" s="790"/>
      <c r="N294" s="238"/>
      <c r="O294" s="369" t="s">
        <v>38</v>
      </c>
      <c r="P294" s="387"/>
      <c r="Q294" s="369"/>
      <c r="R294" s="369" t="s">
        <v>26</v>
      </c>
      <c r="S294" s="400"/>
      <c r="T294" s="661" t="s">
        <v>539</v>
      </c>
      <c r="V294" s="369"/>
    </row>
    <row r="295" spans="1:22" ht="12.75" customHeight="1" x14ac:dyDescent="0.3">
      <c r="A295" s="667">
        <f t="shared" si="13"/>
        <v>192</v>
      </c>
      <c r="B295" s="369" t="s">
        <v>214</v>
      </c>
      <c r="C295" s="400" t="s">
        <v>933</v>
      </c>
      <c r="D295" s="331" t="s">
        <v>934</v>
      </c>
      <c r="E295" s="122" t="str">
        <f>IF(I295="Automated","N/A","TBD")</f>
        <v>N/A</v>
      </c>
      <c r="F295" s="369" t="s">
        <v>935</v>
      </c>
      <c r="G295" s="761" t="s">
        <v>37</v>
      </c>
      <c r="H295" s="434" t="s">
        <v>59</v>
      </c>
      <c r="I295" s="400" t="s">
        <v>30</v>
      </c>
      <c r="J295" s="400"/>
      <c r="K295" s="400"/>
      <c r="L295" s="400"/>
      <c r="M295" s="369"/>
      <c r="N295" s="238"/>
      <c r="O295" s="369" t="s">
        <v>38</v>
      </c>
      <c r="P295" s="389"/>
      <c r="Q295" s="369"/>
      <c r="R295" s="369" t="s">
        <v>26</v>
      </c>
      <c r="S295" s="400"/>
      <c r="T295" s="435"/>
      <c r="V295" s="369"/>
    </row>
    <row r="296" spans="1:22" ht="12.75" customHeight="1" x14ac:dyDescent="0.3">
      <c r="A296" s="667">
        <f t="shared" si="13"/>
        <v>193</v>
      </c>
      <c r="B296" s="448" t="s">
        <v>33</v>
      </c>
      <c r="C296" s="400" t="s">
        <v>936</v>
      </c>
      <c r="D296" s="369" t="s">
        <v>937</v>
      </c>
      <c r="E296" s="337" t="s">
        <v>938</v>
      </c>
      <c r="F296" s="369" t="s">
        <v>939</v>
      </c>
      <c r="G296" s="759" t="s">
        <v>63</v>
      </c>
      <c r="H296" s="415" t="s">
        <v>75</v>
      </c>
      <c r="I296" s="432" t="s">
        <v>64</v>
      </c>
      <c r="J296" s="432"/>
      <c r="K296" s="805"/>
      <c r="L296" s="432"/>
      <c r="M296" s="790"/>
      <c r="N296" s="238"/>
      <c r="O296" s="369" t="s">
        <v>38</v>
      </c>
      <c r="P296" s="387"/>
      <c r="Q296" s="369"/>
      <c r="R296" s="369" t="s">
        <v>26</v>
      </c>
      <c r="S296" s="400"/>
      <c r="T296" s="661" t="s">
        <v>940</v>
      </c>
      <c r="V296" s="369"/>
    </row>
    <row r="297" spans="1:22" ht="12.75" customHeight="1" x14ac:dyDescent="0.3">
      <c r="A297" s="667">
        <f t="shared" si="13"/>
        <v>194</v>
      </c>
      <c r="B297" s="369" t="s">
        <v>214</v>
      </c>
      <c r="C297" s="400" t="s">
        <v>941</v>
      </c>
      <c r="D297" s="331" t="s">
        <v>942</v>
      </c>
      <c r="E297" s="122" t="str">
        <f t="shared" ref="E297:E313" si="14">IF(I297="Automated","N/A","TBD")</f>
        <v>TBD</v>
      </c>
      <c r="F297" s="369" t="s">
        <v>943</v>
      </c>
      <c r="G297" s="759" t="s">
        <v>1956</v>
      </c>
      <c r="H297" s="434" t="s">
        <v>59</v>
      </c>
      <c r="I297" s="400"/>
      <c r="J297" s="400"/>
      <c r="K297" s="400"/>
      <c r="L297" s="400"/>
      <c r="M297" s="369"/>
      <c r="N297" s="238"/>
      <c r="O297" s="369" t="s">
        <v>38</v>
      </c>
      <c r="P297" s="389"/>
      <c r="Q297" s="369"/>
      <c r="R297" s="369" t="s">
        <v>26</v>
      </c>
      <c r="S297" s="400"/>
      <c r="T297" s="435"/>
      <c r="V297" s="369"/>
    </row>
    <row r="298" spans="1:22" ht="12.75" customHeight="1" x14ac:dyDescent="0.3">
      <c r="A298" s="667">
        <f t="shared" si="13"/>
        <v>195</v>
      </c>
      <c r="B298" s="369" t="s">
        <v>214</v>
      </c>
      <c r="C298" s="400" t="s">
        <v>944</v>
      </c>
      <c r="D298" s="331" t="s">
        <v>945</v>
      </c>
      <c r="E298" s="122" t="str">
        <f t="shared" si="14"/>
        <v>TBD</v>
      </c>
      <c r="F298" s="369" t="s">
        <v>946</v>
      </c>
      <c r="G298" s="759" t="s">
        <v>1956</v>
      </c>
      <c r="H298" s="434" t="s">
        <v>59</v>
      </c>
      <c r="I298" s="400"/>
      <c r="J298" s="400"/>
      <c r="K298" s="400"/>
      <c r="L298" s="400"/>
      <c r="M298" s="369"/>
      <c r="N298" s="238"/>
      <c r="O298" s="369" t="s">
        <v>38</v>
      </c>
      <c r="P298" s="389"/>
      <c r="Q298" s="369"/>
      <c r="R298" s="369" t="s">
        <v>26</v>
      </c>
      <c r="S298" s="400"/>
      <c r="T298" s="435"/>
      <c r="V298" s="369"/>
    </row>
    <row r="299" spans="1:22" ht="12.75" customHeight="1" x14ac:dyDescent="0.3">
      <c r="A299" s="667">
        <f t="shared" si="13"/>
        <v>196</v>
      </c>
      <c r="B299" s="369" t="s">
        <v>214</v>
      </c>
      <c r="C299" s="400" t="s">
        <v>947</v>
      </c>
      <c r="D299" s="331" t="s">
        <v>948</v>
      </c>
      <c r="E299" s="122" t="str">
        <f t="shared" si="14"/>
        <v>TBD</v>
      </c>
      <c r="F299" s="369" t="s">
        <v>949</v>
      </c>
      <c r="G299" s="759" t="s">
        <v>1956</v>
      </c>
      <c r="H299" s="434" t="s">
        <v>59</v>
      </c>
      <c r="I299" s="400"/>
      <c r="J299" s="400"/>
      <c r="K299" s="400"/>
      <c r="L299" s="400"/>
      <c r="M299" s="369"/>
      <c r="N299" s="238"/>
      <c r="O299" s="369" t="s">
        <v>38</v>
      </c>
      <c r="P299" s="389"/>
      <c r="Q299" s="369"/>
      <c r="R299" s="369" t="s">
        <v>26</v>
      </c>
      <c r="S299" s="400"/>
      <c r="T299" s="435"/>
      <c r="V299" s="369"/>
    </row>
    <row r="300" spans="1:22" ht="12.75" customHeight="1" x14ac:dyDescent="0.35">
      <c r="A300" s="667">
        <f t="shared" si="13"/>
        <v>197</v>
      </c>
      <c r="B300" s="369" t="s">
        <v>112</v>
      </c>
      <c r="C300" s="400" t="s">
        <v>950</v>
      </c>
      <c r="D300" s="331" t="s">
        <v>951</v>
      </c>
      <c r="E300" s="122" t="str">
        <f t="shared" si="14"/>
        <v>TBD</v>
      </c>
      <c r="F300" s="369" t="s">
        <v>952</v>
      </c>
      <c r="G300" s="657"/>
      <c r="H300" s="434" t="s">
        <v>59</v>
      </c>
      <c r="I300" s="400"/>
      <c r="J300" s="400"/>
      <c r="K300" s="400"/>
      <c r="L300" s="400"/>
      <c r="M300" s="369"/>
      <c r="N300" s="238"/>
      <c r="O300" s="369" t="s">
        <v>38</v>
      </c>
      <c r="P300" s="389"/>
      <c r="Q300" s="369"/>
      <c r="R300" s="369" t="s">
        <v>26</v>
      </c>
      <c r="S300" s="400"/>
      <c r="T300" s="435"/>
      <c r="V300" s="369"/>
    </row>
    <row r="301" spans="1:22" ht="12.75" customHeight="1" x14ac:dyDescent="0.35">
      <c r="A301" s="667">
        <f t="shared" si="13"/>
        <v>198</v>
      </c>
      <c r="B301" s="369" t="s">
        <v>112</v>
      </c>
      <c r="C301" s="400" t="s">
        <v>953</v>
      </c>
      <c r="D301" s="331" t="s">
        <v>954</v>
      </c>
      <c r="E301" s="122" t="str">
        <f t="shared" si="14"/>
        <v>TBD</v>
      </c>
      <c r="F301" s="369" t="s">
        <v>955</v>
      </c>
      <c r="G301" s="657"/>
      <c r="H301" s="434" t="s">
        <v>59</v>
      </c>
      <c r="I301" s="400"/>
      <c r="J301" s="400"/>
      <c r="K301" s="400"/>
      <c r="L301" s="400"/>
      <c r="M301" s="369"/>
      <c r="N301" s="238"/>
      <c r="O301" s="369" t="s">
        <v>38</v>
      </c>
      <c r="P301" s="389"/>
      <c r="Q301" s="369"/>
      <c r="R301" s="369" t="s">
        <v>26</v>
      </c>
      <c r="S301" s="400"/>
      <c r="T301" s="435"/>
      <c r="V301" s="369"/>
    </row>
    <row r="302" spans="1:22" ht="12.75" customHeight="1" x14ac:dyDescent="0.35">
      <c r="A302" s="667">
        <f t="shared" si="13"/>
        <v>199</v>
      </c>
      <c r="B302" s="369" t="s">
        <v>112</v>
      </c>
      <c r="C302" s="400" t="s">
        <v>956</v>
      </c>
      <c r="D302" s="331" t="s">
        <v>957</v>
      </c>
      <c r="E302" s="122" t="str">
        <f t="shared" si="14"/>
        <v>TBD</v>
      </c>
      <c r="F302" s="369" t="s">
        <v>958</v>
      </c>
      <c r="G302" s="657"/>
      <c r="H302" s="434" t="s">
        <v>59</v>
      </c>
      <c r="I302" s="400"/>
      <c r="J302" s="400"/>
      <c r="K302" s="400"/>
      <c r="L302" s="400"/>
      <c r="M302" s="369"/>
      <c r="N302" s="238"/>
      <c r="O302" s="369" t="s">
        <v>38</v>
      </c>
      <c r="P302" s="389"/>
      <c r="Q302" s="369"/>
      <c r="R302" s="369" t="s">
        <v>26</v>
      </c>
      <c r="S302" s="400"/>
      <c r="T302" s="435"/>
      <c r="V302" s="369"/>
    </row>
    <row r="303" spans="1:22" ht="12.75" customHeight="1" x14ac:dyDescent="0.35">
      <c r="A303" s="667">
        <f t="shared" si="13"/>
        <v>200</v>
      </c>
      <c r="B303" s="369" t="s">
        <v>112</v>
      </c>
      <c r="C303" s="400" t="s">
        <v>959</v>
      </c>
      <c r="D303" s="331" t="s">
        <v>960</v>
      </c>
      <c r="E303" s="122" t="str">
        <f t="shared" si="14"/>
        <v>TBD</v>
      </c>
      <c r="F303" s="369" t="s">
        <v>961</v>
      </c>
      <c r="G303" s="657"/>
      <c r="H303" s="434" t="s">
        <v>59</v>
      </c>
      <c r="I303" s="400"/>
      <c r="J303" s="400"/>
      <c r="K303" s="400"/>
      <c r="L303" s="400"/>
      <c r="M303" s="369"/>
      <c r="N303" s="238"/>
      <c r="O303" s="369" t="s">
        <v>38</v>
      </c>
      <c r="P303" s="389"/>
      <c r="Q303" s="369"/>
      <c r="R303" s="369" t="s">
        <v>26</v>
      </c>
      <c r="S303" s="400"/>
      <c r="T303" s="435"/>
      <c r="V303" s="369"/>
    </row>
    <row r="304" spans="1:22" ht="12.75" customHeight="1" x14ac:dyDescent="0.3">
      <c r="A304" s="667">
        <f t="shared" si="13"/>
        <v>201</v>
      </c>
      <c r="B304" s="369" t="s">
        <v>214</v>
      </c>
      <c r="C304" s="400" t="s">
        <v>962</v>
      </c>
      <c r="D304" s="331" t="s">
        <v>963</v>
      </c>
      <c r="E304" s="122" t="str">
        <f t="shared" si="14"/>
        <v>TBD</v>
      </c>
      <c r="F304" s="387" t="s">
        <v>964</v>
      </c>
      <c r="G304" s="657"/>
      <c r="H304" s="434" t="s">
        <v>59</v>
      </c>
      <c r="I304" s="400"/>
      <c r="J304" s="400"/>
      <c r="K304" s="400"/>
      <c r="L304" s="400"/>
      <c r="M304" s="369"/>
      <c r="N304" s="238"/>
      <c r="O304" s="369" t="s">
        <v>38</v>
      </c>
      <c r="P304" s="389"/>
      <c r="Q304" s="369"/>
      <c r="R304" s="369" t="s">
        <v>26</v>
      </c>
      <c r="S304" s="400"/>
      <c r="T304" s="397"/>
      <c r="V304" s="369"/>
    </row>
    <row r="305" spans="1:22" ht="12.75" customHeight="1" x14ac:dyDescent="0.3">
      <c r="A305" s="667">
        <f t="shared" si="13"/>
        <v>202</v>
      </c>
      <c r="B305" s="369" t="s">
        <v>214</v>
      </c>
      <c r="C305" s="400" t="s">
        <v>965</v>
      </c>
      <c r="D305" s="331" t="s">
        <v>966</v>
      </c>
      <c r="E305" s="122" t="str">
        <f t="shared" si="14"/>
        <v>TBD</v>
      </c>
      <c r="F305" s="387" t="s">
        <v>967</v>
      </c>
      <c r="G305" s="657"/>
      <c r="H305" s="434" t="s">
        <v>59</v>
      </c>
      <c r="I305" s="400"/>
      <c r="J305" s="400"/>
      <c r="K305" s="400"/>
      <c r="L305" s="400"/>
      <c r="M305" s="369"/>
      <c r="N305" s="238"/>
      <c r="O305" s="369" t="s">
        <v>38</v>
      </c>
      <c r="P305" s="389"/>
      <c r="Q305" s="369"/>
      <c r="R305" s="369" t="s">
        <v>26</v>
      </c>
      <c r="S305" s="400"/>
      <c r="T305" s="397"/>
      <c r="V305" s="369"/>
    </row>
    <row r="306" spans="1:22" ht="12.75" customHeight="1" x14ac:dyDescent="0.3">
      <c r="A306" s="667">
        <f t="shared" si="13"/>
        <v>203</v>
      </c>
      <c r="B306" s="668" t="s">
        <v>33</v>
      </c>
      <c r="C306" s="400" t="s">
        <v>968</v>
      </c>
      <c r="D306" s="331" t="s">
        <v>969</v>
      </c>
      <c r="E306" s="122" t="str">
        <f t="shared" si="14"/>
        <v>TBD</v>
      </c>
      <c r="F306" s="387" t="s">
        <v>970</v>
      </c>
      <c r="G306" s="759" t="s">
        <v>1956</v>
      </c>
      <c r="H306" s="434" t="s">
        <v>59</v>
      </c>
      <c r="I306" s="400"/>
      <c r="J306" s="400"/>
      <c r="K306" s="400"/>
      <c r="L306" s="400"/>
      <c r="M306" s="369"/>
      <c r="N306" s="238"/>
      <c r="O306" s="369" t="s">
        <v>38</v>
      </c>
      <c r="P306" s="389"/>
      <c r="Q306" s="369"/>
      <c r="R306" s="369" t="s">
        <v>26</v>
      </c>
      <c r="S306" s="400"/>
      <c r="T306" s="397"/>
      <c r="V306" s="369"/>
    </row>
    <row r="307" spans="1:22" ht="12.75" customHeight="1" x14ac:dyDescent="0.3">
      <c r="A307" s="667">
        <f t="shared" si="13"/>
        <v>204</v>
      </c>
      <c r="B307" s="369" t="s">
        <v>214</v>
      </c>
      <c r="C307" s="400" t="s">
        <v>971</v>
      </c>
      <c r="D307" s="331" t="s">
        <v>972</v>
      </c>
      <c r="E307" s="122" t="str">
        <f t="shared" si="14"/>
        <v>TBD</v>
      </c>
      <c r="F307" s="387" t="s">
        <v>973</v>
      </c>
      <c r="G307" s="657"/>
      <c r="H307" s="434" t="s">
        <v>59</v>
      </c>
      <c r="I307" s="400"/>
      <c r="J307" s="400"/>
      <c r="K307" s="400"/>
      <c r="L307" s="400"/>
      <c r="M307" s="369"/>
      <c r="N307" s="238"/>
      <c r="O307" s="369" t="s">
        <v>38</v>
      </c>
      <c r="P307" s="389"/>
      <c r="Q307" s="369"/>
      <c r="R307" s="369" t="s">
        <v>26</v>
      </c>
      <c r="S307" s="400"/>
      <c r="T307" s="397"/>
      <c r="V307" s="369"/>
    </row>
    <row r="308" spans="1:22" ht="12.75" customHeight="1" x14ac:dyDescent="0.3">
      <c r="A308" s="667">
        <f t="shared" si="13"/>
        <v>205</v>
      </c>
      <c r="B308" s="369" t="s">
        <v>214</v>
      </c>
      <c r="C308" s="400" t="s">
        <v>974</v>
      </c>
      <c r="D308" s="331" t="s">
        <v>975</v>
      </c>
      <c r="E308" s="122" t="str">
        <f t="shared" si="14"/>
        <v>TBD</v>
      </c>
      <c r="F308" s="387" t="s">
        <v>976</v>
      </c>
      <c r="G308" s="657"/>
      <c r="H308" s="434" t="s">
        <v>59</v>
      </c>
      <c r="I308" s="400"/>
      <c r="J308" s="400"/>
      <c r="K308" s="400"/>
      <c r="L308" s="400"/>
      <c r="M308" s="369"/>
      <c r="N308" s="238"/>
      <c r="O308" s="369" t="s">
        <v>38</v>
      </c>
      <c r="P308" s="389"/>
      <c r="Q308" s="369"/>
      <c r="R308" s="369" t="s">
        <v>26</v>
      </c>
      <c r="S308" s="400"/>
      <c r="T308" s="397"/>
      <c r="V308" s="369"/>
    </row>
    <row r="309" spans="1:22" ht="12.75" customHeight="1" x14ac:dyDescent="0.3">
      <c r="A309" s="667">
        <f t="shared" si="13"/>
        <v>206</v>
      </c>
      <c r="B309" s="448" t="s">
        <v>33</v>
      </c>
      <c r="C309" s="400" t="s">
        <v>977</v>
      </c>
      <c r="D309" s="331" t="s">
        <v>978</v>
      </c>
      <c r="E309" s="122" t="str">
        <f t="shared" si="14"/>
        <v>TBD</v>
      </c>
      <c r="F309" s="387" t="s">
        <v>979</v>
      </c>
      <c r="G309" s="657"/>
      <c r="H309" s="434" t="s">
        <v>59</v>
      </c>
      <c r="I309" s="400"/>
      <c r="J309" s="400"/>
      <c r="K309" s="400"/>
      <c r="L309" s="400"/>
      <c r="M309" s="369"/>
      <c r="N309" s="238"/>
      <c r="O309" s="369" t="s">
        <v>38</v>
      </c>
      <c r="P309" s="389"/>
      <c r="Q309" s="369"/>
      <c r="R309" s="369" t="s">
        <v>26</v>
      </c>
      <c r="S309" s="400"/>
      <c r="T309" s="397"/>
      <c r="V309" s="369"/>
    </row>
    <row r="310" spans="1:22" ht="12.75" customHeight="1" x14ac:dyDescent="0.3">
      <c r="A310" s="667">
        <f t="shared" si="13"/>
        <v>207</v>
      </c>
      <c r="B310" s="369" t="s">
        <v>214</v>
      </c>
      <c r="C310" s="400" t="s">
        <v>980</v>
      </c>
      <c r="D310" s="331" t="s">
        <v>981</v>
      </c>
      <c r="E310" s="122" t="str">
        <f t="shared" si="14"/>
        <v>TBD</v>
      </c>
      <c r="F310" s="387" t="s">
        <v>982</v>
      </c>
      <c r="G310" s="657"/>
      <c r="H310" s="434" t="s">
        <v>59</v>
      </c>
      <c r="I310" s="400"/>
      <c r="J310" s="400"/>
      <c r="K310" s="400"/>
      <c r="L310" s="400"/>
      <c r="M310" s="369"/>
      <c r="N310" s="238"/>
      <c r="O310" s="369" t="s">
        <v>38</v>
      </c>
      <c r="P310" s="389"/>
      <c r="Q310" s="369"/>
      <c r="R310" s="369" t="s">
        <v>26</v>
      </c>
      <c r="S310" s="400"/>
      <c r="T310" s="397"/>
      <c r="V310" s="369"/>
    </row>
    <row r="311" spans="1:22" ht="12.75" customHeight="1" x14ac:dyDescent="0.3">
      <c r="A311" s="667">
        <f t="shared" si="13"/>
        <v>208</v>
      </c>
      <c r="B311" s="448" t="s">
        <v>33</v>
      </c>
      <c r="C311" s="400" t="s">
        <v>983</v>
      </c>
      <c r="D311" s="331" t="s">
        <v>984</v>
      </c>
      <c r="E311" s="122" t="str">
        <f t="shared" si="14"/>
        <v>TBD</v>
      </c>
      <c r="F311" s="387" t="s">
        <v>985</v>
      </c>
      <c r="G311" s="657" t="s">
        <v>63</v>
      </c>
      <c r="H311" s="415" t="s">
        <v>46</v>
      </c>
      <c r="I311" s="400" t="s">
        <v>64</v>
      </c>
      <c r="J311" s="400" t="s">
        <v>47</v>
      </c>
      <c r="K311" s="400" t="s">
        <v>45</v>
      </c>
      <c r="L311" s="400"/>
      <c r="M311" s="369" t="s">
        <v>38</v>
      </c>
      <c r="N311" s="238"/>
      <c r="O311" s="369" t="s">
        <v>38</v>
      </c>
      <c r="P311" s="389"/>
      <c r="Q311" s="369"/>
      <c r="R311" s="369" t="s">
        <v>26</v>
      </c>
      <c r="S311" s="400"/>
      <c r="T311" s="397" t="s">
        <v>326</v>
      </c>
      <c r="V311" s="369"/>
    </row>
    <row r="312" spans="1:22" ht="12.75" customHeight="1" x14ac:dyDescent="0.3">
      <c r="A312" s="667">
        <f t="shared" si="13"/>
        <v>209</v>
      </c>
      <c r="B312" s="369" t="s">
        <v>247</v>
      </c>
      <c r="C312" s="400" t="s">
        <v>986</v>
      </c>
      <c r="D312" s="331" t="s">
        <v>987</v>
      </c>
      <c r="E312" s="122" t="str">
        <f t="shared" si="14"/>
        <v>TBD</v>
      </c>
      <c r="F312" s="387" t="s">
        <v>988</v>
      </c>
      <c r="G312" s="657"/>
      <c r="H312" s="434" t="s">
        <v>59</v>
      </c>
      <c r="I312" s="400"/>
      <c r="J312" s="400"/>
      <c r="K312" s="400"/>
      <c r="L312" s="400"/>
      <c r="M312" s="369"/>
      <c r="N312" s="238"/>
      <c r="O312" s="369" t="s">
        <v>38</v>
      </c>
      <c r="P312" s="389"/>
      <c r="Q312" s="369"/>
      <c r="R312" s="369" t="s">
        <v>26</v>
      </c>
      <c r="S312" s="400"/>
      <c r="T312" s="397"/>
      <c r="V312" s="369"/>
    </row>
    <row r="313" spans="1:22" ht="12.75" customHeight="1" x14ac:dyDescent="0.3">
      <c r="A313" s="667">
        <f t="shared" si="13"/>
        <v>210</v>
      </c>
      <c r="B313" s="369" t="s">
        <v>214</v>
      </c>
      <c r="C313" s="400" t="s">
        <v>989</v>
      </c>
      <c r="D313" s="331" t="s">
        <v>990</v>
      </c>
      <c r="E313" s="122" t="str">
        <f t="shared" si="14"/>
        <v>TBD</v>
      </c>
      <c r="F313" s="387" t="s">
        <v>991</v>
      </c>
      <c r="G313" s="657"/>
      <c r="H313" s="434" t="s">
        <v>59</v>
      </c>
      <c r="I313" s="400"/>
      <c r="J313" s="400"/>
      <c r="K313" s="400"/>
      <c r="L313" s="400"/>
      <c r="M313" s="369"/>
      <c r="N313" s="238"/>
      <c r="O313" s="369" t="s">
        <v>38</v>
      </c>
      <c r="P313" s="389"/>
      <c r="Q313" s="369"/>
      <c r="R313" s="369" t="s">
        <v>26</v>
      </c>
      <c r="S313" s="400"/>
      <c r="T313" s="397"/>
      <c r="V313" s="369"/>
    </row>
    <row r="314" spans="1:22" ht="12.75" customHeight="1" x14ac:dyDescent="0.3">
      <c r="A314" s="667">
        <f t="shared" si="13"/>
        <v>211</v>
      </c>
      <c r="B314" s="369" t="s">
        <v>214</v>
      </c>
      <c r="C314" s="400" t="s">
        <v>992</v>
      </c>
      <c r="D314" s="331" t="s">
        <v>993</v>
      </c>
      <c r="E314" s="122" t="s">
        <v>994</v>
      </c>
      <c r="F314" s="387" t="s">
        <v>995</v>
      </c>
      <c r="G314" s="759" t="s">
        <v>1956</v>
      </c>
      <c r="H314" s="434" t="s">
        <v>59</v>
      </c>
      <c r="I314" s="400"/>
      <c r="J314" s="400"/>
      <c r="K314" s="400"/>
      <c r="L314" s="400"/>
      <c r="M314" s="369"/>
      <c r="N314" s="238"/>
      <c r="O314" s="369" t="s">
        <v>38</v>
      </c>
      <c r="P314" s="389"/>
      <c r="Q314" s="369"/>
      <c r="R314" s="369" t="s">
        <v>26</v>
      </c>
      <c r="S314" s="400"/>
      <c r="T314" s="397"/>
      <c r="V314" s="369"/>
    </row>
    <row r="315" spans="1:22" ht="12.75" customHeight="1" x14ac:dyDescent="0.3">
      <c r="A315" s="667">
        <f t="shared" si="13"/>
        <v>212</v>
      </c>
      <c r="B315" s="369" t="s">
        <v>214</v>
      </c>
      <c r="C315" s="400" t="s">
        <v>996</v>
      </c>
      <c r="D315" s="331" t="s">
        <v>997</v>
      </c>
      <c r="E315" s="122" t="s">
        <v>994</v>
      </c>
      <c r="F315" s="387" t="s">
        <v>998</v>
      </c>
      <c r="G315" s="657"/>
      <c r="H315" s="434" t="s">
        <v>59</v>
      </c>
      <c r="I315" s="400"/>
      <c r="J315" s="400"/>
      <c r="K315" s="400"/>
      <c r="L315" s="400"/>
      <c r="M315" s="369"/>
      <c r="N315" s="238"/>
      <c r="O315" s="369" t="s">
        <v>38</v>
      </c>
      <c r="P315" s="389"/>
      <c r="Q315" s="369"/>
      <c r="R315" s="369" t="s">
        <v>26</v>
      </c>
      <c r="S315" s="400"/>
      <c r="T315" s="397"/>
      <c r="V315" s="369"/>
    </row>
    <row r="316" spans="1:22" ht="12.75" customHeight="1" x14ac:dyDescent="0.3">
      <c r="A316" s="667">
        <f t="shared" si="13"/>
        <v>213</v>
      </c>
      <c r="B316" s="369" t="s">
        <v>214</v>
      </c>
      <c r="C316" s="400" t="s">
        <v>999</v>
      </c>
      <c r="D316" s="331" t="s">
        <v>1000</v>
      </c>
      <c r="E316" s="122" t="s">
        <v>994</v>
      </c>
      <c r="F316" s="387" t="s">
        <v>1001</v>
      </c>
      <c r="G316" s="657"/>
      <c r="H316" s="434" t="s">
        <v>59</v>
      </c>
      <c r="I316" s="400"/>
      <c r="J316" s="400"/>
      <c r="K316" s="400"/>
      <c r="L316" s="400"/>
      <c r="M316" s="369"/>
      <c r="N316" s="238"/>
      <c r="O316" s="369" t="s">
        <v>38</v>
      </c>
      <c r="P316" s="389"/>
      <c r="Q316" s="369"/>
      <c r="R316" s="369" t="s">
        <v>26</v>
      </c>
      <c r="S316" s="400"/>
      <c r="T316" s="397"/>
      <c r="V316" s="369"/>
    </row>
    <row r="317" spans="1:22" ht="12.75" customHeight="1" x14ac:dyDescent="0.3">
      <c r="A317" s="667">
        <f t="shared" si="13"/>
        <v>214</v>
      </c>
      <c r="B317" s="369" t="s">
        <v>214</v>
      </c>
      <c r="C317" s="400" t="s">
        <v>1002</v>
      </c>
      <c r="D317" s="331" t="s">
        <v>1003</v>
      </c>
      <c r="E317" s="122" t="s">
        <v>994</v>
      </c>
      <c r="F317" s="387" t="s">
        <v>1004</v>
      </c>
      <c r="G317" s="759" t="s">
        <v>1956</v>
      </c>
      <c r="H317" s="434" t="s">
        <v>59</v>
      </c>
      <c r="I317" s="400"/>
      <c r="J317" s="400"/>
      <c r="K317" s="400"/>
      <c r="L317" s="400"/>
      <c r="M317" s="369"/>
      <c r="N317" s="238"/>
      <c r="O317" s="369" t="s">
        <v>38</v>
      </c>
      <c r="P317" s="389"/>
      <c r="Q317" s="369"/>
      <c r="R317" s="369" t="s">
        <v>26</v>
      </c>
      <c r="S317" s="400"/>
      <c r="T317" s="397"/>
      <c r="V317" s="369"/>
    </row>
    <row r="318" spans="1:22" ht="12.75" customHeight="1" x14ac:dyDescent="0.3">
      <c r="A318" s="667">
        <f t="shared" si="13"/>
        <v>215</v>
      </c>
      <c r="B318" s="448" t="s">
        <v>33</v>
      </c>
      <c r="C318" s="400" t="s">
        <v>1005</v>
      </c>
      <c r="D318" s="331" t="s">
        <v>1006</v>
      </c>
      <c r="E318" s="122" t="s">
        <v>994</v>
      </c>
      <c r="F318" s="387" t="s">
        <v>1007</v>
      </c>
      <c r="G318" s="657"/>
      <c r="H318" s="434" t="s">
        <v>59</v>
      </c>
      <c r="I318" s="400"/>
      <c r="J318" s="400"/>
      <c r="K318" s="400"/>
      <c r="L318" s="400"/>
      <c r="M318" s="369"/>
      <c r="N318" s="238"/>
      <c r="O318" s="369" t="s">
        <v>38</v>
      </c>
      <c r="P318" s="389"/>
      <c r="Q318" s="369"/>
      <c r="R318" s="369" t="s">
        <v>26</v>
      </c>
      <c r="S318" s="400"/>
      <c r="T318" s="397"/>
      <c r="V318" s="369"/>
    </row>
    <row r="319" spans="1:22" ht="12.75" customHeight="1" x14ac:dyDescent="0.3">
      <c r="A319" s="667">
        <f t="shared" si="13"/>
        <v>216</v>
      </c>
      <c r="B319" s="448" t="s">
        <v>33</v>
      </c>
      <c r="C319" s="400" t="s">
        <v>1008</v>
      </c>
      <c r="D319" s="331" t="s">
        <v>1009</v>
      </c>
      <c r="E319" s="122" t="s">
        <v>994</v>
      </c>
      <c r="F319" s="387" t="s">
        <v>1010</v>
      </c>
      <c r="G319" s="657"/>
      <c r="H319" s="434" t="s">
        <v>59</v>
      </c>
      <c r="I319" s="400"/>
      <c r="J319" s="400"/>
      <c r="K319" s="400"/>
      <c r="L319" s="400"/>
      <c r="M319" s="369"/>
      <c r="N319" s="238"/>
      <c r="O319" s="369" t="s">
        <v>38</v>
      </c>
      <c r="P319" s="389"/>
      <c r="Q319" s="369"/>
      <c r="R319" s="369" t="s">
        <v>26</v>
      </c>
      <c r="S319" s="400"/>
      <c r="T319" s="397"/>
      <c r="V319" s="369"/>
    </row>
    <row r="320" spans="1:22" ht="12.75" customHeight="1" x14ac:dyDescent="0.3">
      <c r="A320" s="667">
        <f t="shared" si="13"/>
        <v>217</v>
      </c>
      <c r="B320" s="448" t="s">
        <v>33</v>
      </c>
      <c r="C320" s="400" t="s">
        <v>1011</v>
      </c>
      <c r="D320" s="331" t="s">
        <v>1012</v>
      </c>
      <c r="E320" s="122" t="s">
        <v>994</v>
      </c>
      <c r="F320" s="387" t="s">
        <v>1013</v>
      </c>
      <c r="G320" s="657"/>
      <c r="H320" s="434" t="s">
        <v>59</v>
      </c>
      <c r="I320" s="400"/>
      <c r="J320" s="400"/>
      <c r="K320" s="400"/>
      <c r="L320" s="400"/>
      <c r="M320" s="369"/>
      <c r="N320" s="238"/>
      <c r="O320" s="369" t="s">
        <v>38</v>
      </c>
      <c r="P320" s="389"/>
      <c r="Q320" s="369"/>
      <c r="R320" s="369" t="s">
        <v>26</v>
      </c>
      <c r="S320" s="400"/>
      <c r="T320" s="397"/>
      <c r="V320" s="369"/>
    </row>
    <row r="321" spans="1:22" ht="12.75" customHeight="1" thickBot="1" x14ac:dyDescent="0.35">
      <c r="A321" s="667">
        <f t="shared" si="13"/>
        <v>218</v>
      </c>
      <c r="B321" s="369" t="s">
        <v>214</v>
      </c>
      <c r="C321" s="400" t="s">
        <v>1014</v>
      </c>
      <c r="D321" s="331" t="s">
        <v>1015</v>
      </c>
      <c r="E321" s="122" t="s">
        <v>994</v>
      </c>
      <c r="F321" s="387" t="s">
        <v>1016</v>
      </c>
      <c r="G321" s="759" t="s">
        <v>1956</v>
      </c>
      <c r="H321" s="776" t="s">
        <v>59</v>
      </c>
      <c r="I321" s="777"/>
      <c r="J321" s="777"/>
      <c r="K321" s="777"/>
      <c r="L321" s="777"/>
      <c r="M321" s="371"/>
      <c r="N321" s="241"/>
      <c r="O321" s="369" t="s">
        <v>38</v>
      </c>
      <c r="P321" s="389"/>
      <c r="Q321" s="369"/>
      <c r="R321" s="369" t="s">
        <v>26</v>
      </c>
      <c r="S321" s="400"/>
      <c r="T321" s="397"/>
      <c r="V321" s="369"/>
    </row>
    <row r="322" spans="1:22" s="713" customFormat="1" ht="12.75" customHeight="1" x14ac:dyDescent="0.35">
      <c r="A322" s="475" t="s">
        <v>1017</v>
      </c>
      <c r="B322" s="416"/>
      <c r="C322" s="417"/>
      <c r="D322" s="416"/>
      <c r="E322" s="416"/>
      <c r="F322" s="416"/>
      <c r="G322" s="417"/>
      <c r="H322" s="417"/>
      <c r="I322" s="417"/>
      <c r="J322" s="417"/>
      <c r="K322" s="417"/>
      <c r="L322" s="417"/>
      <c r="M322" s="416"/>
      <c r="N322" s="417"/>
      <c r="O322" s="418"/>
      <c r="P322" s="416"/>
      <c r="Q322" s="419"/>
      <c r="R322" s="419"/>
      <c r="S322" s="418"/>
      <c r="T322" s="604"/>
      <c r="V322" s="369"/>
    </row>
    <row r="323" spans="1:22" s="88" customFormat="1" ht="12.75" customHeight="1" thickBot="1" x14ac:dyDescent="0.4">
      <c r="A323" s="388"/>
      <c r="B323" s="388"/>
      <c r="C323" s="414"/>
      <c r="D323" s="388"/>
      <c r="E323" s="388"/>
      <c r="F323" s="388"/>
      <c r="G323" s="414"/>
      <c r="H323" s="414"/>
      <c r="I323" s="414"/>
      <c r="J323" s="414"/>
      <c r="K323" s="414"/>
      <c r="L323" s="414"/>
      <c r="M323" s="388"/>
      <c r="N323" s="414"/>
      <c r="O323" s="415"/>
      <c r="P323" s="388"/>
      <c r="Q323" s="331"/>
      <c r="R323" s="331"/>
      <c r="S323" s="415"/>
      <c r="T323" s="603"/>
    </row>
    <row r="324" spans="1:22" s="88" customFormat="1" ht="12.75" customHeight="1" thickBot="1" x14ac:dyDescent="0.4">
      <c r="A324" s="388"/>
      <c r="B324" s="388"/>
      <c r="C324" s="547" t="s">
        <v>1018</v>
      </c>
      <c r="D324" s="548"/>
      <c r="E324" s="549"/>
      <c r="F324" s="388"/>
      <c r="G324" s="414"/>
      <c r="H324" s="414"/>
      <c r="I324" s="414"/>
      <c r="J324" s="414"/>
      <c r="K324" s="414"/>
      <c r="L324" s="414"/>
      <c r="M324" s="388"/>
      <c r="N324" s="414"/>
      <c r="O324" s="415"/>
      <c r="P324" s="388"/>
      <c r="Q324" s="331"/>
      <c r="R324" s="331"/>
      <c r="S324" s="415"/>
      <c r="T324" s="603"/>
    </row>
    <row r="325" spans="1:22" s="88" customFormat="1" ht="12.75" customHeight="1" x14ac:dyDescent="0.35">
      <c r="A325" s="388"/>
      <c r="B325" s="388"/>
      <c r="C325" s="462" t="s">
        <v>1019</v>
      </c>
      <c r="D325" s="463" t="s">
        <v>1020</v>
      </c>
      <c r="E325" s="464" t="s">
        <v>1021</v>
      </c>
      <c r="F325" s="388"/>
      <c r="G325" s="414"/>
      <c r="H325" s="414"/>
      <c r="I325" s="414"/>
      <c r="J325" s="414"/>
      <c r="K325" s="414"/>
      <c r="L325" s="414"/>
      <c r="M325" s="388"/>
      <c r="N325" s="414"/>
      <c r="O325" s="415"/>
      <c r="P325" s="388"/>
      <c r="Q325" s="331"/>
      <c r="R325" s="331"/>
      <c r="S325" s="415"/>
      <c r="T325" s="603"/>
    </row>
    <row r="326" spans="1:22" ht="12.75" customHeight="1" x14ac:dyDescent="0.35">
      <c r="C326" s="458" t="s">
        <v>1022</v>
      </c>
      <c r="D326" s="688">
        <f>A321</f>
        <v>218</v>
      </c>
      <c r="E326" s="714">
        <f>E327</f>
        <v>141</v>
      </c>
      <c r="F326" s="216"/>
      <c r="N326" s="691"/>
    </row>
    <row r="327" spans="1:22" ht="12.75" customHeight="1" x14ac:dyDescent="0.35">
      <c r="A327" s="119"/>
      <c r="B327" s="119"/>
      <c r="C327" s="468" t="s">
        <v>1023</v>
      </c>
      <c r="D327" s="457">
        <v>292</v>
      </c>
      <c r="E327" s="502">
        <f>DV_Inj_Support_Mapping!$C212</f>
        <v>141</v>
      </c>
      <c r="F327" s="405"/>
      <c r="G327" s="120"/>
      <c r="H327" s="120"/>
      <c r="I327" s="120"/>
      <c r="J327" s="120"/>
      <c r="K327" s="120"/>
      <c r="L327" s="120"/>
      <c r="M327" s="405"/>
      <c r="N327" s="120"/>
      <c r="O327" s="118"/>
      <c r="P327" s="405"/>
      <c r="Q327" s="118"/>
      <c r="R327" s="118"/>
      <c r="S327" s="119"/>
      <c r="T327" s="125"/>
      <c r="U327" s="119"/>
    </row>
    <row r="328" spans="1:22" ht="12.75" customHeight="1" x14ac:dyDescent="0.35">
      <c r="A328" s="119"/>
      <c r="B328" s="119"/>
      <c r="C328" s="469" t="s">
        <v>1024</v>
      </c>
      <c r="D328" s="459" t="s">
        <v>1020</v>
      </c>
      <c r="E328" s="461" t="s">
        <v>1021</v>
      </c>
      <c r="F328" s="405"/>
      <c r="G328" s="120"/>
      <c r="H328" s="120"/>
      <c r="I328" s="120"/>
      <c r="J328" s="120"/>
      <c r="K328" s="120"/>
      <c r="L328" s="120"/>
      <c r="M328" s="405"/>
      <c r="N328" s="120"/>
      <c r="O328" s="118"/>
      <c r="P328" s="405"/>
      <c r="Q328" s="118"/>
      <c r="R328" s="118"/>
      <c r="S328" s="119"/>
      <c r="T328" s="125"/>
      <c r="U328" s="119"/>
    </row>
    <row r="329" spans="1:22" ht="12.75" customHeight="1" x14ac:dyDescent="0.3">
      <c r="A329" s="119"/>
      <c r="B329" s="119"/>
      <c r="C329" s="467" t="s">
        <v>29</v>
      </c>
      <c r="D329" s="447">
        <f>COUNTIF($H$6:$H$321,"Design in Progress")</f>
        <v>7</v>
      </c>
      <c r="E329" s="465">
        <f>COUNTIFS($B$6:$B$321,"0 = DV P0",$H$6:$H$321,"Design in Progress")</f>
        <v>6</v>
      </c>
      <c r="F329" s="685" t="s">
        <v>1025</v>
      </c>
      <c r="G329" s="397"/>
      <c r="H329" s="120"/>
      <c r="I329" s="120"/>
      <c r="J329" s="120"/>
      <c r="K329" s="120"/>
      <c r="L329" s="120"/>
      <c r="M329" s="405"/>
      <c r="N329" s="120"/>
      <c r="O329" s="118"/>
      <c r="P329" s="405"/>
      <c r="Q329" s="118"/>
      <c r="R329" s="118"/>
      <c r="S329" s="119"/>
      <c r="T329" s="125"/>
      <c r="U329" s="119"/>
    </row>
    <row r="330" spans="1:22" ht="12.75" customHeight="1" x14ac:dyDescent="0.35">
      <c r="A330" s="119"/>
      <c r="B330" s="119"/>
      <c r="C330" s="467" t="s">
        <v>59</v>
      </c>
      <c r="D330" s="447">
        <f>COUNTIF($H$6:$H$321,"Not Started")</f>
        <v>130</v>
      </c>
      <c r="E330" s="465">
        <f>COUNTIFS($B$6:$B$321,"0 = DV P0",$H$6:$H$321,"Not Started")</f>
        <v>50</v>
      </c>
      <c r="F330" s="685"/>
      <c r="G330" s="120"/>
      <c r="H330" s="120"/>
      <c r="I330" s="120"/>
      <c r="J330" s="120"/>
      <c r="K330" s="120"/>
      <c r="L330" s="120"/>
      <c r="M330" s="405"/>
      <c r="N330" s="120"/>
      <c r="O330" s="118"/>
      <c r="P330" s="405"/>
      <c r="Q330" s="118"/>
      <c r="R330" s="118"/>
      <c r="S330" s="119"/>
      <c r="T330" s="125"/>
      <c r="U330" s="119"/>
    </row>
    <row r="331" spans="1:22" ht="12.75" customHeight="1" x14ac:dyDescent="0.35">
      <c r="A331" s="119"/>
      <c r="B331" s="119"/>
      <c r="C331" s="467" t="s">
        <v>1026</v>
      </c>
      <c r="D331" s="447">
        <f>COUNTIF($H$6:$H$321,"Already Covered Req")</f>
        <v>37</v>
      </c>
      <c r="E331" s="465">
        <f>COUNTIFS($B$6:$B$321,"0 = DV P0",$H$6:$H$321,"Already Covered Req")</f>
        <v>32</v>
      </c>
      <c r="F331" s="685"/>
      <c r="G331" s="120"/>
      <c r="H331" s="120"/>
      <c r="I331" s="120"/>
      <c r="J331" s="120"/>
      <c r="K331" s="120"/>
      <c r="L331" s="120"/>
      <c r="M331" s="405"/>
      <c r="N331" s="120"/>
      <c r="O331" s="118"/>
      <c r="P331" s="405"/>
      <c r="Q331" s="118"/>
      <c r="R331" s="118"/>
      <c r="S331" s="119"/>
      <c r="T331" s="125"/>
      <c r="U331" s="119"/>
    </row>
    <row r="332" spans="1:22" ht="12.75" customHeight="1" x14ac:dyDescent="0.35">
      <c r="A332" s="120"/>
      <c r="B332" s="120"/>
      <c r="C332" s="467" t="s">
        <v>46</v>
      </c>
      <c r="D332" s="447">
        <f>COUNTIF($H$6:$H$321,"Design in Review")</f>
        <v>56</v>
      </c>
      <c r="E332" s="465">
        <f>COUNTIFS($B$6:$B$321,"0 = DV P0",$H$6:$H$321,"Design in Review")</f>
        <v>36</v>
      </c>
      <c r="F332" s="685"/>
      <c r="G332" s="120"/>
      <c r="H332" s="120"/>
      <c r="I332" s="120"/>
      <c r="J332" s="120"/>
      <c r="K332" s="120"/>
      <c r="L332" s="120"/>
      <c r="M332" s="405"/>
      <c r="N332" s="120"/>
      <c r="O332" s="118"/>
      <c r="P332" s="405"/>
      <c r="Q332" s="118"/>
      <c r="R332" s="118"/>
      <c r="S332" s="119"/>
      <c r="T332" s="125"/>
      <c r="U332" s="119"/>
    </row>
    <row r="333" spans="1:22" ht="12.75" customHeight="1" x14ac:dyDescent="0.35">
      <c r="A333" s="120"/>
      <c r="B333" s="120"/>
      <c r="C333" s="467" t="s">
        <v>1027</v>
      </c>
      <c r="D333" s="447">
        <f>COUNTIF($H$6:$H$321,"Dry Run in Progress")</f>
        <v>0</v>
      </c>
      <c r="E333" s="465">
        <f>COUNTIFS($B$6:$B$321,"0 = DV P0",$H$6:$H$321,"Dry Run in Progress")</f>
        <v>0</v>
      </c>
      <c r="F333" s="685"/>
      <c r="G333" s="120"/>
      <c r="H333" s="120"/>
      <c r="I333" s="120"/>
      <c r="J333" s="120"/>
      <c r="K333" s="120"/>
      <c r="L333" s="120"/>
      <c r="M333" s="405"/>
      <c r="N333" s="120"/>
      <c r="O333" s="118"/>
      <c r="P333" s="405"/>
      <c r="Q333" s="118"/>
      <c r="R333" s="118"/>
      <c r="S333" s="119"/>
      <c r="T333" s="125"/>
      <c r="U333" s="119"/>
    </row>
    <row r="334" spans="1:22" ht="12.75" customHeight="1" x14ac:dyDescent="0.35">
      <c r="A334" s="120"/>
      <c r="B334" s="120"/>
      <c r="C334" s="467" t="s">
        <v>1028</v>
      </c>
      <c r="D334" s="447">
        <f>COUNTIF($H$6:$H$321,"Dry Run Completed")</f>
        <v>0</v>
      </c>
      <c r="E334" s="465">
        <f>COUNTIFS($B$6:$B$321,"0 = DV P0",$H$6:$H$321,"Dry Run Completed")</f>
        <v>0</v>
      </c>
      <c r="F334" s="685"/>
      <c r="G334" s="120"/>
      <c r="H334" s="120"/>
      <c r="I334" s="120"/>
      <c r="J334" s="120"/>
      <c r="K334" s="120"/>
      <c r="L334" s="120"/>
      <c r="M334" s="405"/>
      <c r="N334" s="120"/>
      <c r="O334" s="118"/>
      <c r="P334" s="405"/>
      <c r="Q334" s="118"/>
      <c r="R334" s="118"/>
      <c r="S334" s="119"/>
      <c r="T334" s="125"/>
      <c r="U334" s="119"/>
    </row>
    <row r="335" spans="1:22" ht="12.75" customHeight="1" x14ac:dyDescent="0.35">
      <c r="A335" s="120"/>
      <c r="B335" s="120"/>
      <c r="C335" s="467" t="s">
        <v>69</v>
      </c>
      <c r="D335" s="447">
        <f>COUNTIF($H$6:$H$321,"ON Hold")</f>
        <v>8</v>
      </c>
      <c r="E335" s="465">
        <f>COUNTIFS($B$6:$B$321,"0 = DV P0",$H$6:$H$321,"ON Hold")</f>
        <v>5</v>
      </c>
      <c r="F335" s="685"/>
      <c r="G335" s="120"/>
      <c r="H335" s="120"/>
      <c r="I335" s="120"/>
      <c r="J335" s="120"/>
      <c r="K335" s="120"/>
      <c r="L335" s="120"/>
      <c r="M335" s="405"/>
      <c r="N335" s="120"/>
      <c r="O335" s="118"/>
      <c r="P335" s="405"/>
      <c r="Q335" s="118"/>
      <c r="R335" s="118"/>
      <c r="S335" s="119"/>
      <c r="T335" s="125"/>
      <c r="U335" s="119"/>
    </row>
    <row r="336" spans="1:22" ht="12.75" customHeight="1" x14ac:dyDescent="0.35">
      <c r="A336" s="120"/>
      <c r="B336" s="120"/>
      <c r="C336" s="467" t="s">
        <v>75</v>
      </c>
      <c r="D336" s="447">
        <f>COUNTIF($H$6:$H$321,"Rework-Design")</f>
        <v>35</v>
      </c>
      <c r="E336" s="465">
        <f>COUNTIFS($B$6:$B$321,"0 = DV P0",$H$6:$H$321,"Rework-Design")</f>
        <v>8</v>
      </c>
      <c r="F336" s="685"/>
      <c r="G336" s="120"/>
      <c r="H336" s="120"/>
      <c r="I336" s="120"/>
      <c r="J336" s="120"/>
      <c r="K336" s="120"/>
      <c r="L336" s="120"/>
      <c r="M336" s="405"/>
      <c r="N336" s="120"/>
      <c r="O336" s="118"/>
      <c r="P336" s="405"/>
      <c r="Q336" s="118"/>
      <c r="R336" s="118"/>
      <c r="S336" s="119"/>
      <c r="T336" s="125"/>
      <c r="U336" s="119"/>
    </row>
    <row r="337" spans="1:21" ht="12.75" customHeight="1" x14ac:dyDescent="0.35">
      <c r="A337" s="120"/>
      <c r="B337" s="120"/>
      <c r="C337" s="470" t="s">
        <v>1029</v>
      </c>
      <c r="D337" s="448">
        <f>COUNTIF($H$6:$H$321,"COMPLETE")</f>
        <v>43</v>
      </c>
      <c r="E337" s="465">
        <f>COUNTIFS($B$6:$B$321,"0 = DV P0",$H$6:$H$321,"COMPLETE")</f>
        <v>32</v>
      </c>
      <c r="F337" s="685"/>
      <c r="G337" s="120"/>
      <c r="H337" s="120"/>
      <c r="I337" s="120"/>
      <c r="J337" s="120"/>
      <c r="K337" s="120"/>
      <c r="L337" s="120"/>
      <c r="M337" s="405"/>
      <c r="N337" s="120"/>
      <c r="O337" s="118"/>
      <c r="P337" s="405"/>
      <c r="Q337" s="118"/>
      <c r="R337" s="118"/>
      <c r="S337" s="119"/>
      <c r="T337" s="125"/>
      <c r="U337" s="119"/>
    </row>
    <row r="338" spans="1:21" ht="12.75" customHeight="1" x14ac:dyDescent="0.35">
      <c r="A338" s="120"/>
      <c r="B338" s="120"/>
      <c r="C338" s="470" t="s">
        <v>1030</v>
      </c>
      <c r="D338" s="474">
        <f>D337/D326</f>
        <v>0.19724770642201836</v>
      </c>
      <c r="E338" s="440">
        <f>E337/E326</f>
        <v>0.22695035460992907</v>
      </c>
      <c r="F338" s="405"/>
      <c r="G338" s="120"/>
      <c r="H338" s="120"/>
      <c r="I338" s="120"/>
      <c r="J338" s="120"/>
      <c r="K338" s="120"/>
      <c r="L338" s="120"/>
      <c r="M338" s="405"/>
      <c r="N338" s="120"/>
      <c r="O338" s="118"/>
      <c r="P338" s="405"/>
      <c r="Q338" s="118"/>
      <c r="R338" s="118"/>
      <c r="S338" s="119"/>
      <c r="T338" s="125"/>
      <c r="U338" s="119"/>
    </row>
    <row r="339" spans="1:21" ht="12.75" customHeight="1" x14ac:dyDescent="0.35">
      <c r="A339" s="120"/>
      <c r="B339" s="120"/>
      <c r="C339" s="550" t="s">
        <v>1031</v>
      </c>
      <c r="D339" s="551" t="s">
        <v>1032</v>
      </c>
      <c r="E339" s="552" t="s">
        <v>1021</v>
      </c>
      <c r="F339" s="405"/>
      <c r="G339" s="120"/>
      <c r="H339" s="120"/>
      <c r="I339" s="120"/>
      <c r="J339" s="120"/>
      <c r="K339" s="120"/>
      <c r="L339" s="120"/>
      <c r="M339" s="405"/>
      <c r="N339" s="120"/>
      <c r="O339" s="692"/>
      <c r="P339" s="405"/>
      <c r="Q339" s="118"/>
      <c r="R339" s="118"/>
      <c r="S339" s="119"/>
      <c r="T339" s="125"/>
      <c r="U339" s="119"/>
    </row>
    <row r="340" spans="1:21" ht="12.75" customHeight="1" x14ac:dyDescent="0.35">
      <c r="A340" s="120"/>
      <c r="B340" s="120"/>
      <c r="C340" s="441" t="s">
        <v>1033</v>
      </c>
      <c r="D340" s="460">
        <f>COUNTIFS(P6:P321,"FAIL")</f>
        <v>0</v>
      </c>
      <c r="E340" s="443">
        <f>COUNTIFS($B$6:$B$321,"0 = DV P0",$P$6:$P$321,"FAIL")</f>
        <v>0</v>
      </c>
      <c r="F340" s="685"/>
      <c r="G340" s="120"/>
      <c r="H340" s="120"/>
      <c r="I340" s="120"/>
      <c r="J340" s="120"/>
      <c r="K340" s="120"/>
      <c r="L340" s="120"/>
      <c r="M340" s="405"/>
      <c r="N340" s="120"/>
      <c r="O340" s="118"/>
      <c r="P340" s="405"/>
      <c r="Q340" s="118"/>
      <c r="R340" s="118"/>
      <c r="S340" s="119"/>
      <c r="T340" s="125"/>
      <c r="U340" s="119"/>
    </row>
    <row r="341" spans="1:21" ht="12.75" customHeight="1" x14ac:dyDescent="0.35">
      <c r="A341" s="120"/>
      <c r="B341" s="120"/>
      <c r="C341" s="441" t="s">
        <v>98</v>
      </c>
      <c r="D341" s="449">
        <f>COUNTIFS(P6:P321,"PASS")</f>
        <v>43</v>
      </c>
      <c r="E341" s="466">
        <f>COUNTIFS($B$6:$B$321,"0 = DV P0",$P$6:$P$321,"PASS")</f>
        <v>32</v>
      </c>
      <c r="F341" s="685"/>
      <c r="G341" s="120"/>
      <c r="H341" s="120"/>
      <c r="I341" s="120"/>
      <c r="J341" s="120"/>
      <c r="K341" s="120"/>
      <c r="L341" s="120"/>
      <c r="M341" s="405"/>
      <c r="N341" s="120"/>
      <c r="O341" s="118"/>
      <c r="P341" s="405"/>
      <c r="Q341" s="118"/>
      <c r="R341" s="118"/>
      <c r="S341" s="119"/>
      <c r="T341" s="125"/>
      <c r="U341" s="119"/>
    </row>
    <row r="342" spans="1:21" ht="12.75" customHeight="1" x14ac:dyDescent="0.35">
      <c r="A342" s="120"/>
      <c r="B342" s="120"/>
      <c r="C342" s="441" t="s">
        <v>1034</v>
      </c>
      <c r="D342" s="449">
        <f>COUNTIFS(P6:P321,"IN_PROGRESS")</f>
        <v>0</v>
      </c>
      <c r="E342" s="466">
        <f>COUNTIFS($B$6:$B$321,"0 = DV P0",$P$6:$P$321,"IN_PROGRESS")</f>
        <v>0</v>
      </c>
      <c r="F342" s="685"/>
      <c r="G342" s="120"/>
      <c r="H342" s="120"/>
      <c r="I342" s="120"/>
      <c r="J342" s="120"/>
      <c r="K342" s="120"/>
      <c r="L342" s="120"/>
      <c r="M342" s="405"/>
      <c r="N342" s="120"/>
      <c r="O342" s="118"/>
      <c r="P342" s="405"/>
      <c r="Q342" s="118"/>
      <c r="R342" s="118"/>
      <c r="S342" s="119"/>
      <c r="T342" s="125"/>
      <c r="U342" s="119"/>
    </row>
    <row r="343" spans="1:21" ht="12.75" customHeight="1" x14ac:dyDescent="0.35">
      <c r="A343" s="120"/>
      <c r="B343" s="120"/>
      <c r="C343" s="441" t="s">
        <v>1035</v>
      </c>
      <c r="D343" s="471">
        <f>COUNTA(P6:P321)</f>
        <v>43</v>
      </c>
      <c r="E343" s="466">
        <f>SUM(E340:E342)</f>
        <v>32</v>
      </c>
      <c r="F343" s="685"/>
      <c r="G343" s="120"/>
      <c r="H343" s="120"/>
      <c r="I343" s="120"/>
      <c r="J343" s="120"/>
      <c r="K343" s="120"/>
      <c r="L343" s="120"/>
      <c r="M343" s="405"/>
      <c r="N343" s="120"/>
      <c r="O343" s="118"/>
      <c r="P343" s="405"/>
      <c r="Q343" s="118"/>
      <c r="R343" s="118"/>
      <c r="S343" s="119"/>
      <c r="T343" s="125"/>
      <c r="U343" s="119"/>
    </row>
    <row r="344" spans="1:21" ht="12.75" customHeight="1" x14ac:dyDescent="0.35">
      <c r="A344" s="120"/>
      <c r="B344" s="120"/>
      <c r="C344" s="442" t="s">
        <v>1036</v>
      </c>
      <c r="D344" s="473">
        <f>D343/D326</f>
        <v>0.19724770642201836</v>
      </c>
      <c r="E344" s="472">
        <f>E343/E326</f>
        <v>0.22695035460992907</v>
      </c>
      <c r="F344" s="405"/>
      <c r="G344" s="120"/>
      <c r="H344" s="120"/>
      <c r="I344" s="120"/>
      <c r="J344" s="120"/>
      <c r="K344" s="120"/>
      <c r="L344" s="120"/>
      <c r="M344" s="405"/>
      <c r="N344" s="120"/>
      <c r="O344" s="118"/>
      <c r="P344" s="405"/>
      <c r="Q344" s="118"/>
      <c r="R344" s="118"/>
      <c r="S344" s="119"/>
      <c r="T344" s="125"/>
      <c r="U344" s="119"/>
    </row>
    <row r="345" spans="1:21" ht="12.75" customHeight="1" x14ac:dyDescent="0.35">
      <c r="A345" s="120"/>
      <c r="B345" s="120"/>
      <c r="C345" s="125"/>
      <c r="D345" s="118"/>
      <c r="E345" s="118"/>
      <c r="F345" s="405"/>
      <c r="G345" s="120"/>
      <c r="H345" s="120"/>
      <c r="I345" s="120"/>
      <c r="J345" s="120"/>
      <c r="K345" s="120"/>
      <c r="L345" s="120"/>
      <c r="M345" s="405"/>
      <c r="N345" s="120"/>
      <c r="O345" s="118"/>
      <c r="P345" s="405"/>
      <c r="Q345" s="118"/>
      <c r="R345" s="118"/>
      <c r="S345" s="119"/>
      <c r="T345" s="125"/>
      <c r="U345" s="119"/>
    </row>
    <row r="346" spans="1:21" s="420" customFormat="1" ht="12.75" customHeight="1" x14ac:dyDescent="0.35">
      <c r="A346" s="421" t="s">
        <v>1037</v>
      </c>
      <c r="B346" s="421"/>
      <c r="C346" s="422"/>
      <c r="D346" s="424"/>
      <c r="E346" s="424"/>
      <c r="F346" s="424"/>
      <c r="G346" s="423"/>
      <c r="H346" s="423"/>
      <c r="I346" s="423"/>
      <c r="J346" s="423"/>
      <c r="K346" s="423"/>
      <c r="L346" s="423"/>
      <c r="M346" s="424"/>
      <c r="N346" s="423"/>
      <c r="O346" s="424"/>
      <c r="P346" s="425"/>
      <c r="Q346" s="424"/>
      <c r="R346" s="424"/>
      <c r="S346" s="423"/>
      <c r="T346" s="422"/>
      <c r="U346" s="423"/>
    </row>
    <row r="347" spans="1:21" ht="12.75" customHeight="1" thickBot="1" x14ac:dyDescent="0.4">
      <c r="A347" s="119"/>
      <c r="B347" s="119"/>
      <c r="C347" s="119"/>
      <c r="D347" s="118"/>
      <c r="E347" s="118"/>
      <c r="F347" s="118"/>
      <c r="G347" s="119"/>
      <c r="H347" s="119"/>
      <c r="I347" s="119"/>
      <c r="J347" s="119"/>
      <c r="K347" s="119"/>
      <c r="L347" s="119"/>
      <c r="M347" s="118"/>
      <c r="N347" s="119"/>
      <c r="O347" s="118"/>
      <c r="P347" s="405"/>
      <c r="Q347" s="118"/>
      <c r="R347" s="118"/>
      <c r="S347" s="119"/>
      <c r="T347" s="125"/>
      <c r="U347" s="119"/>
    </row>
    <row r="348" spans="1:21" ht="12.75" customHeight="1" thickBot="1" x14ac:dyDescent="0.4">
      <c r="A348" s="119"/>
      <c r="B348" s="789" t="s">
        <v>4</v>
      </c>
      <c r="C348" s="822" t="s">
        <v>1038</v>
      </c>
      <c r="D348" s="123"/>
      <c r="E348" s="123"/>
      <c r="F348" s="123"/>
      <c r="H348" s="778" t="s">
        <v>10</v>
      </c>
      <c r="I348" s="782" t="s">
        <v>1039</v>
      </c>
      <c r="J348" s="660" t="s">
        <v>1040</v>
      </c>
      <c r="K348" s="719"/>
      <c r="L348" s="719"/>
      <c r="M348" s="719"/>
      <c r="N348" s="406"/>
      <c r="O348" s="118"/>
      <c r="P348" s="669" t="s">
        <v>1041</v>
      </c>
      <c r="Q348" s="118"/>
      <c r="R348" s="118"/>
      <c r="S348" s="119"/>
      <c r="T348" s="125"/>
      <c r="U348" s="119"/>
    </row>
    <row r="349" spans="1:21" ht="12.75" customHeight="1" x14ac:dyDescent="0.3">
      <c r="A349" s="119"/>
      <c r="B349" s="786" t="s">
        <v>33</v>
      </c>
      <c r="C349" s="823" t="s">
        <v>45</v>
      </c>
      <c r="D349" s="123"/>
      <c r="E349" s="123"/>
      <c r="F349" s="123"/>
      <c r="H349" s="779" t="s">
        <v>97</v>
      </c>
      <c r="I349" s="659" t="s">
        <v>30</v>
      </c>
      <c r="J349" s="695" t="s">
        <v>1042</v>
      </c>
      <c r="K349" s="393"/>
      <c r="L349" s="393"/>
      <c r="M349" s="260"/>
      <c r="N349" s="119"/>
      <c r="O349" s="118"/>
      <c r="P349" s="720" t="s">
        <v>98</v>
      </c>
      <c r="Q349" s="118"/>
      <c r="R349" s="118"/>
      <c r="S349" s="119"/>
      <c r="T349" s="125"/>
      <c r="U349" s="119"/>
    </row>
    <row r="350" spans="1:21" ht="12.75" customHeight="1" x14ac:dyDescent="0.35">
      <c r="A350" s="119"/>
      <c r="B350" s="696" t="s">
        <v>456</v>
      </c>
      <c r="C350" s="824" t="s">
        <v>1043</v>
      </c>
      <c r="D350" s="123"/>
      <c r="E350" s="123"/>
      <c r="F350" s="123"/>
      <c r="H350" s="780" t="s">
        <v>29</v>
      </c>
      <c r="I350" s="659" t="s">
        <v>64</v>
      </c>
      <c r="J350" s="394" t="s">
        <v>1044</v>
      </c>
      <c r="K350" s="393"/>
      <c r="L350" s="393"/>
      <c r="M350" s="260"/>
      <c r="N350" s="119"/>
      <c r="O350" s="118"/>
      <c r="P350" s="721" t="s">
        <v>1033</v>
      </c>
      <c r="Q350" s="118"/>
      <c r="R350" s="118"/>
      <c r="S350" s="119"/>
      <c r="T350" s="125"/>
      <c r="U350" s="119"/>
    </row>
    <row r="351" spans="1:21" ht="12.75" customHeight="1" thickBot="1" x14ac:dyDescent="0.4">
      <c r="A351" s="119"/>
      <c r="B351" s="696" t="s">
        <v>112</v>
      </c>
      <c r="C351" s="825" t="s">
        <v>369</v>
      </c>
      <c r="D351" s="123"/>
      <c r="E351" s="123"/>
      <c r="F351" s="123"/>
      <c r="H351" s="780" t="s">
        <v>46</v>
      </c>
      <c r="I351" s="783" t="s">
        <v>80</v>
      </c>
      <c r="J351" s="394" t="s">
        <v>1045</v>
      </c>
      <c r="K351" s="393"/>
      <c r="L351" s="393"/>
      <c r="M351" s="260"/>
      <c r="N351" s="119"/>
      <c r="O351" s="118"/>
      <c r="P351" s="722" t="s">
        <v>1046</v>
      </c>
      <c r="Q351" s="118"/>
      <c r="R351" s="118"/>
      <c r="S351" s="119"/>
      <c r="T351" s="125"/>
      <c r="U351" s="119"/>
    </row>
    <row r="352" spans="1:21" ht="12.75" customHeight="1" x14ac:dyDescent="0.35">
      <c r="A352" s="119"/>
      <c r="B352" s="696" t="s">
        <v>399</v>
      </c>
      <c r="C352" s="826" t="s">
        <v>1958</v>
      </c>
      <c r="D352" s="123"/>
      <c r="E352" s="123"/>
      <c r="F352" s="123"/>
      <c r="G352" s="659"/>
      <c r="H352" s="780" t="s">
        <v>1028</v>
      </c>
      <c r="I352" s="393"/>
      <c r="J352" s="394" t="s">
        <v>86</v>
      </c>
      <c r="K352" s="393"/>
      <c r="L352" s="393"/>
      <c r="M352" s="260"/>
      <c r="N352" s="119"/>
      <c r="O352" s="118"/>
      <c r="P352" s="722" t="s">
        <v>1034</v>
      </c>
      <c r="Q352" s="118"/>
      <c r="R352" s="118"/>
      <c r="S352" s="119"/>
      <c r="T352" s="125"/>
      <c r="U352" s="119"/>
    </row>
    <row r="353" spans="1:21" ht="12.75" customHeight="1" thickBot="1" x14ac:dyDescent="0.4">
      <c r="A353" s="119"/>
      <c r="B353" s="696" t="s">
        <v>232</v>
      </c>
      <c r="C353" s="826" t="s">
        <v>206</v>
      </c>
      <c r="D353" s="123"/>
      <c r="E353" s="123"/>
      <c r="F353" s="123"/>
      <c r="G353" s="659"/>
      <c r="H353" s="780" t="s">
        <v>1027</v>
      </c>
      <c r="I353" s="393"/>
      <c r="J353" s="394" t="s">
        <v>47</v>
      </c>
      <c r="K353" s="393"/>
      <c r="L353" s="393"/>
      <c r="M353" s="260"/>
      <c r="N353" s="119"/>
      <c r="O353" s="118"/>
      <c r="P353" s="723" t="s">
        <v>1047</v>
      </c>
      <c r="Q353" s="118"/>
      <c r="R353" s="118"/>
      <c r="S353" s="119"/>
      <c r="T353" s="125"/>
      <c r="U353" s="119"/>
    </row>
    <row r="354" spans="1:21" ht="12.75" customHeight="1" x14ac:dyDescent="0.35">
      <c r="A354" s="119"/>
      <c r="B354" s="787" t="s">
        <v>1048</v>
      </c>
      <c r="C354" s="826" t="s">
        <v>1959</v>
      </c>
      <c r="D354" s="685" t="s">
        <v>1962</v>
      </c>
      <c r="E354" s="123"/>
      <c r="F354" s="123"/>
      <c r="G354" s="659"/>
      <c r="H354" s="718" t="s">
        <v>59</v>
      </c>
      <c r="I354" s="393"/>
      <c r="J354" s="394" t="s">
        <v>1049</v>
      </c>
      <c r="K354" s="393"/>
      <c r="L354" s="393"/>
      <c r="M354" s="260"/>
      <c r="N354" s="119"/>
      <c r="O354" s="118"/>
      <c r="P354" s="407"/>
      <c r="Q354" s="118"/>
      <c r="R354" s="118"/>
      <c r="S354" s="119"/>
      <c r="T354" s="125"/>
      <c r="U354" s="119"/>
    </row>
    <row r="355" spans="1:21" ht="12.75" customHeight="1" x14ac:dyDescent="0.35">
      <c r="A355" s="119"/>
      <c r="B355" s="696" t="s">
        <v>214</v>
      </c>
      <c r="C355" s="825" t="s">
        <v>87</v>
      </c>
      <c r="D355" s="123"/>
      <c r="E355" s="123"/>
      <c r="F355" s="123"/>
      <c r="G355" s="659"/>
      <c r="H355" s="718" t="s">
        <v>1050</v>
      </c>
      <c r="I355" s="393"/>
      <c r="J355" s="394" t="s">
        <v>1051</v>
      </c>
      <c r="K355" s="393"/>
      <c r="L355" s="393"/>
      <c r="M355" s="260"/>
      <c r="N355" s="119"/>
      <c r="O355" s="118"/>
      <c r="P355" s="407"/>
      <c r="Q355" s="118"/>
      <c r="R355" s="118"/>
      <c r="S355" s="119"/>
      <c r="T355" s="125"/>
      <c r="U355" s="119"/>
    </row>
    <row r="356" spans="1:21" ht="12.75" customHeight="1" thickBot="1" x14ac:dyDescent="0.4">
      <c r="A356" s="119"/>
      <c r="B356" s="788" t="s">
        <v>247</v>
      </c>
      <c r="C356" s="827" t="s">
        <v>242</v>
      </c>
      <c r="D356" s="123"/>
      <c r="E356" s="133"/>
      <c r="F356" s="123"/>
      <c r="G356" s="119"/>
      <c r="H356" s="695" t="s">
        <v>69</v>
      </c>
      <c r="I356" s="393"/>
      <c r="J356" s="394" t="s">
        <v>1052</v>
      </c>
      <c r="K356" s="393"/>
      <c r="L356" s="393"/>
      <c r="M356" s="260"/>
      <c r="N356" s="119"/>
      <c r="O356" s="118"/>
      <c r="P356" s="407"/>
      <c r="Q356" s="118"/>
      <c r="R356" s="118"/>
      <c r="S356" s="119"/>
      <c r="T356" s="125"/>
      <c r="U356" s="119"/>
    </row>
    <row r="357" spans="1:21" ht="12.75" customHeight="1" x14ac:dyDescent="0.35">
      <c r="A357" s="119"/>
      <c r="B357" s="119"/>
      <c r="C357" s="827" t="s">
        <v>121</v>
      </c>
      <c r="E357" s="379"/>
      <c r="F357" s="123"/>
      <c r="G357" s="119"/>
      <c r="H357" s="780" t="s">
        <v>75</v>
      </c>
      <c r="I357" s="393"/>
      <c r="J357" s="394" t="s">
        <v>1054</v>
      </c>
      <c r="K357" s="393"/>
      <c r="L357" s="393"/>
      <c r="M357" s="260"/>
      <c r="N357" s="119"/>
      <c r="O357" s="118"/>
      <c r="P357" s="407"/>
      <c r="Q357" s="118"/>
      <c r="R357" s="118"/>
      <c r="S357" s="119"/>
      <c r="T357" s="125"/>
      <c r="U357" s="119"/>
    </row>
    <row r="358" spans="1:21" ht="12.75" customHeight="1" thickBot="1" x14ac:dyDescent="0.4">
      <c r="A358" s="119"/>
      <c r="B358" s="119"/>
      <c r="C358" s="827" t="s">
        <v>48</v>
      </c>
      <c r="D358" s="118"/>
      <c r="E358" s="118"/>
      <c r="F358" s="123"/>
      <c r="G358" s="119"/>
      <c r="H358" s="781" t="s">
        <v>239</v>
      </c>
      <c r="I358" s="393"/>
      <c r="J358" s="394" t="s">
        <v>1055</v>
      </c>
      <c r="K358" s="393"/>
      <c r="L358" s="393"/>
      <c r="M358" s="260"/>
      <c r="N358" s="119"/>
      <c r="O358" s="118"/>
      <c r="P358" s="407"/>
      <c r="Q358" s="118"/>
      <c r="R358" s="118"/>
      <c r="S358" s="119"/>
      <c r="T358" s="125"/>
      <c r="U358" s="119"/>
    </row>
    <row r="359" spans="1:21" ht="12.75" customHeight="1" x14ac:dyDescent="0.35">
      <c r="A359" s="119"/>
      <c r="B359" s="119"/>
      <c r="C359" s="824" t="s">
        <v>1053</v>
      </c>
      <c r="D359" s="123" t="s">
        <v>1963</v>
      </c>
      <c r="E359" s="118"/>
      <c r="F359" s="119"/>
      <c r="G359" s="119"/>
      <c r="H359" s="393"/>
      <c r="I359" s="393"/>
      <c r="J359" s="394" t="s">
        <v>1057</v>
      </c>
      <c r="K359" s="393"/>
      <c r="L359" s="393"/>
      <c r="M359" s="260"/>
      <c r="N359" s="119"/>
      <c r="O359" s="118"/>
      <c r="P359" s="407"/>
      <c r="Q359" s="118"/>
      <c r="R359" s="118"/>
      <c r="S359" s="119"/>
      <c r="T359" s="125"/>
      <c r="U359" s="119"/>
    </row>
    <row r="360" spans="1:21" ht="12.75" customHeight="1" x14ac:dyDescent="0.35">
      <c r="A360" s="119"/>
      <c r="B360" s="119"/>
      <c r="C360" s="827" t="s">
        <v>54</v>
      </c>
      <c r="D360" s="118"/>
      <c r="E360" s="118"/>
      <c r="F360" s="118"/>
      <c r="G360" s="119"/>
      <c r="H360" s="393"/>
      <c r="I360" s="393"/>
      <c r="J360" s="394" t="s">
        <v>1058</v>
      </c>
      <c r="K360" s="393"/>
      <c r="L360" s="393"/>
      <c r="M360" s="260"/>
      <c r="N360" s="119"/>
      <c r="O360" s="118"/>
      <c r="P360" s="407"/>
      <c r="Q360" s="118"/>
      <c r="R360" s="118"/>
      <c r="S360" s="119"/>
      <c r="T360" s="125"/>
      <c r="U360" s="119"/>
    </row>
    <row r="361" spans="1:21" ht="12.75" customHeight="1" x14ac:dyDescent="0.3">
      <c r="A361" s="119"/>
      <c r="B361" s="119"/>
      <c r="C361" s="394" t="s">
        <v>1056</v>
      </c>
      <c r="D361" s="118"/>
      <c r="E361" s="118"/>
      <c r="F361" s="118"/>
      <c r="G361" s="119"/>
      <c r="H361" s="393"/>
      <c r="I361" s="393"/>
      <c r="J361" s="394" t="s">
        <v>1059</v>
      </c>
      <c r="K361" s="393"/>
      <c r="L361" s="393"/>
      <c r="M361" s="260"/>
      <c r="N361" s="119"/>
      <c r="O361" s="118"/>
      <c r="P361" s="408"/>
      <c r="Q361" s="118"/>
      <c r="R361" s="118"/>
      <c r="S361" s="119"/>
      <c r="T361" s="125"/>
      <c r="U361" s="119"/>
    </row>
    <row r="362" spans="1:21" ht="12.75" customHeight="1" x14ac:dyDescent="0.3">
      <c r="A362" s="119"/>
      <c r="B362" s="119"/>
      <c r="C362" s="826" t="s">
        <v>1960</v>
      </c>
      <c r="D362" s="685" t="s">
        <v>1964</v>
      </c>
      <c r="E362" s="118"/>
      <c r="F362" s="118"/>
      <c r="G362" s="119"/>
      <c r="H362" s="393"/>
      <c r="I362" s="393"/>
      <c r="J362" s="394" t="s">
        <v>1061</v>
      </c>
      <c r="K362" s="393"/>
      <c r="L362" s="393"/>
      <c r="M362" s="260"/>
      <c r="N362" s="119"/>
      <c r="O362" s="118"/>
      <c r="P362" s="408"/>
      <c r="Q362" s="118"/>
      <c r="R362" s="118"/>
      <c r="S362" s="119"/>
      <c r="T362" s="125"/>
      <c r="U362" s="119"/>
    </row>
    <row r="363" spans="1:21" ht="12.75" customHeight="1" x14ac:dyDescent="0.3">
      <c r="A363" s="119"/>
      <c r="B363" s="119"/>
      <c r="C363" s="828" t="s">
        <v>37</v>
      </c>
      <c r="D363" s="118"/>
      <c r="E363" s="118"/>
      <c r="F363" s="118"/>
      <c r="G363" s="119"/>
      <c r="H363" s="393"/>
      <c r="I363" s="393"/>
      <c r="J363" s="394" t="s">
        <v>1062</v>
      </c>
      <c r="K363" s="393"/>
      <c r="L363" s="393"/>
      <c r="M363" s="260"/>
      <c r="N363" s="119"/>
      <c r="O363" s="118"/>
      <c r="P363" s="408"/>
      <c r="Q363" s="118"/>
      <c r="R363" s="118"/>
      <c r="S363" s="119"/>
      <c r="T363" s="125"/>
      <c r="U363" s="119"/>
    </row>
    <row r="364" spans="1:21" x14ac:dyDescent="0.3">
      <c r="A364" s="119"/>
      <c r="B364" s="119"/>
      <c r="C364" s="394" t="s">
        <v>319</v>
      </c>
      <c r="D364" s="118"/>
      <c r="E364" s="118"/>
      <c r="F364" s="118"/>
      <c r="G364" s="119"/>
      <c r="H364" s="393"/>
      <c r="I364" s="393"/>
      <c r="J364" s="394" t="s">
        <v>1064</v>
      </c>
      <c r="K364" s="393"/>
      <c r="L364" s="393"/>
      <c r="M364" s="260"/>
      <c r="N364" s="119"/>
      <c r="O364" s="118"/>
      <c r="P364" s="408"/>
      <c r="Q364" s="118"/>
      <c r="R364" s="118"/>
      <c r="S364" s="119"/>
      <c r="T364" s="125"/>
      <c r="U364" s="119"/>
    </row>
    <row r="365" spans="1:21" x14ac:dyDescent="0.3">
      <c r="A365" s="119"/>
      <c r="B365" s="119"/>
      <c r="C365" s="827" t="s">
        <v>1060</v>
      </c>
      <c r="D365" s="118"/>
      <c r="E365" s="118"/>
      <c r="F365" s="118"/>
      <c r="G365" s="119"/>
      <c r="H365" s="393"/>
      <c r="I365" s="393"/>
      <c r="J365" s="394" t="s">
        <v>1065</v>
      </c>
      <c r="K365" s="393"/>
      <c r="L365" s="393"/>
      <c r="M365" s="260"/>
      <c r="N365" s="119"/>
      <c r="O365" s="118"/>
      <c r="P365" s="408"/>
      <c r="Q365" s="118"/>
      <c r="R365" s="118"/>
      <c r="S365" s="119"/>
      <c r="T365" s="125"/>
      <c r="U365" s="119"/>
    </row>
    <row r="366" spans="1:21" x14ac:dyDescent="0.3">
      <c r="A366" s="119"/>
      <c r="B366" s="119"/>
      <c r="C366" s="827" t="s">
        <v>63</v>
      </c>
      <c r="E366" s="118"/>
      <c r="F366" s="118"/>
      <c r="G366" s="119"/>
      <c r="H366" s="393"/>
      <c r="I366" s="393"/>
      <c r="J366" s="394" t="s">
        <v>1066</v>
      </c>
      <c r="K366" s="393"/>
      <c r="L366" s="393"/>
      <c r="M366" s="260"/>
      <c r="N366" s="119"/>
      <c r="O366" s="118"/>
      <c r="P366" s="408"/>
      <c r="Q366" s="118"/>
      <c r="R366" s="118"/>
      <c r="S366" s="119"/>
      <c r="T366" s="125"/>
      <c r="U366" s="119"/>
    </row>
    <row r="367" spans="1:21" ht="13.5" thickBot="1" x14ac:dyDescent="0.35">
      <c r="A367" s="119"/>
      <c r="B367" s="119"/>
      <c r="C367" s="825" t="s">
        <v>1961</v>
      </c>
      <c r="E367" s="118"/>
      <c r="F367" s="118"/>
      <c r="G367" s="119"/>
      <c r="H367" s="393"/>
      <c r="I367" s="393"/>
      <c r="J367" s="413" t="s">
        <v>1067</v>
      </c>
      <c r="K367" s="393"/>
      <c r="L367" s="393"/>
      <c r="M367" s="260"/>
      <c r="N367" s="119"/>
      <c r="O367" s="118"/>
      <c r="P367" s="408"/>
      <c r="Q367" s="118"/>
      <c r="R367" s="118"/>
      <c r="S367" s="119"/>
      <c r="T367" s="125"/>
      <c r="U367" s="119"/>
    </row>
    <row r="368" spans="1:21" ht="13.5" thickBot="1" x14ac:dyDescent="0.4">
      <c r="A368" s="119"/>
      <c r="B368" s="119"/>
      <c r="C368" s="829" t="s">
        <v>1063</v>
      </c>
      <c r="D368" s="118"/>
      <c r="E368" s="118"/>
      <c r="F368" s="118"/>
      <c r="G368" s="119"/>
      <c r="H368" s="393"/>
      <c r="I368" s="393"/>
      <c r="J368" s="393"/>
      <c r="K368" s="393"/>
      <c r="L368" s="393"/>
      <c r="M368" s="260"/>
      <c r="N368" s="119"/>
      <c r="O368" s="118"/>
      <c r="P368" s="405"/>
      <c r="Q368" s="118"/>
      <c r="R368" s="118"/>
      <c r="S368" s="119"/>
      <c r="T368" s="125"/>
      <c r="U368" s="119"/>
    </row>
    <row r="369" spans="1:21" x14ac:dyDescent="0.35">
      <c r="A369" s="119"/>
      <c r="B369" s="119"/>
      <c r="C369" s="125"/>
      <c r="D369" s="118"/>
      <c r="E369" s="118"/>
      <c r="F369" s="118"/>
      <c r="G369" s="119"/>
      <c r="H369" s="393"/>
      <c r="I369" s="393"/>
      <c r="J369" s="393"/>
      <c r="K369" s="393"/>
      <c r="L369" s="393"/>
      <c r="M369" s="260"/>
      <c r="N369" s="119"/>
      <c r="O369" s="118"/>
      <c r="P369" s="405"/>
      <c r="Q369" s="118"/>
      <c r="R369" s="118"/>
      <c r="S369" s="119"/>
      <c r="T369" s="125"/>
      <c r="U369" s="119"/>
    </row>
    <row r="370" spans="1:21" x14ac:dyDescent="0.35">
      <c r="A370" s="119"/>
      <c r="B370" s="119"/>
      <c r="C370" s="125"/>
      <c r="D370" s="118"/>
      <c r="E370" s="118"/>
      <c r="F370" s="118"/>
      <c r="G370" s="119"/>
      <c r="H370" s="393"/>
      <c r="I370" s="393"/>
      <c r="J370" s="393"/>
      <c r="K370" s="393"/>
      <c r="L370" s="393"/>
      <c r="M370" s="260"/>
      <c r="N370" s="119"/>
      <c r="O370" s="118"/>
      <c r="P370" s="405"/>
      <c r="Q370" s="118"/>
      <c r="R370" s="118"/>
      <c r="S370" s="119"/>
      <c r="T370" s="125"/>
      <c r="U370" s="119"/>
    </row>
    <row r="371" spans="1:21" x14ac:dyDescent="0.35">
      <c r="A371" s="119"/>
      <c r="B371" s="119"/>
      <c r="C371" s="125"/>
      <c r="D371" s="118"/>
      <c r="E371" s="118"/>
      <c r="F371" s="118"/>
      <c r="G371" s="119"/>
      <c r="H371" s="393"/>
      <c r="I371" s="393"/>
      <c r="J371" s="393"/>
      <c r="K371" s="393"/>
      <c r="L371" s="393"/>
      <c r="M371" s="260"/>
      <c r="N371" s="119"/>
      <c r="O371" s="118"/>
      <c r="P371" s="405"/>
      <c r="Q371" s="118"/>
      <c r="R371" s="118"/>
      <c r="S371" s="119"/>
      <c r="T371" s="125"/>
      <c r="U371" s="119"/>
    </row>
    <row r="372" spans="1:21" x14ac:dyDescent="0.35">
      <c r="A372" s="119"/>
      <c r="B372" s="119"/>
      <c r="C372" s="450"/>
      <c r="D372" s="118"/>
      <c r="E372" s="118"/>
      <c r="F372" s="118"/>
      <c r="G372" s="119"/>
      <c r="H372" s="393"/>
      <c r="I372" s="393"/>
      <c r="J372" s="393"/>
      <c r="K372" s="393"/>
      <c r="L372" s="393"/>
      <c r="M372" s="260"/>
      <c r="N372" s="119"/>
      <c r="O372" s="118"/>
      <c r="P372" s="405"/>
      <c r="Q372" s="118"/>
      <c r="R372" s="118"/>
      <c r="S372" s="119"/>
      <c r="T372" s="125"/>
      <c r="U372" s="119"/>
    </row>
    <row r="373" spans="1:21" x14ac:dyDescent="0.35">
      <c r="A373" s="119"/>
      <c r="B373" s="119"/>
      <c r="C373" s="125"/>
      <c r="D373" s="118"/>
      <c r="E373" s="118"/>
      <c r="F373" s="118"/>
      <c r="G373" s="119"/>
      <c r="H373" s="393"/>
      <c r="I373" s="393"/>
      <c r="J373" s="393"/>
      <c r="K373" s="393"/>
      <c r="L373" s="393"/>
      <c r="M373" s="260"/>
      <c r="N373" s="119"/>
      <c r="O373" s="118"/>
      <c r="P373" s="405"/>
      <c r="Q373" s="118"/>
      <c r="R373" s="118"/>
      <c r="S373" s="119"/>
      <c r="T373" s="125"/>
      <c r="U373" s="119"/>
    </row>
    <row r="374" spans="1:21" x14ac:dyDescent="0.35">
      <c r="A374" s="119"/>
      <c r="B374" s="119"/>
      <c r="C374" s="125"/>
      <c r="D374" s="118"/>
      <c r="E374" s="118"/>
      <c r="F374" s="118"/>
      <c r="G374" s="119"/>
      <c r="H374" s="393"/>
      <c r="I374" s="393"/>
      <c r="J374" s="393"/>
      <c r="K374" s="393"/>
      <c r="L374" s="393"/>
      <c r="M374" s="260"/>
      <c r="N374" s="119"/>
      <c r="O374" s="118"/>
      <c r="P374" s="405"/>
      <c r="Q374" s="118"/>
      <c r="R374" s="118"/>
      <c r="S374" s="119"/>
      <c r="T374" s="125"/>
      <c r="U374" s="119"/>
    </row>
    <row r="375" spans="1:21" x14ac:dyDescent="0.35">
      <c r="A375" s="119"/>
      <c r="B375" s="119"/>
      <c r="C375" s="125"/>
      <c r="D375" s="118"/>
      <c r="E375" s="118"/>
      <c r="F375" s="118"/>
      <c r="G375" s="119"/>
      <c r="H375" s="717"/>
      <c r="I375" s="717"/>
      <c r="J375" s="717"/>
      <c r="K375" s="717"/>
      <c r="L375" s="717"/>
      <c r="M375" s="798"/>
      <c r="N375" s="119"/>
      <c r="O375" s="118"/>
      <c r="P375" s="405"/>
      <c r="Q375" s="118"/>
      <c r="R375" s="118"/>
      <c r="S375" s="119"/>
      <c r="T375" s="125"/>
      <c r="U375" s="119"/>
    </row>
    <row r="376" spans="1:21" x14ac:dyDescent="0.35">
      <c r="A376" s="119"/>
      <c r="B376" s="119"/>
      <c r="C376" s="125"/>
      <c r="D376" s="118"/>
      <c r="E376" s="118"/>
      <c r="F376" s="118"/>
      <c r="G376" s="119"/>
      <c r="H376" s="393"/>
      <c r="I376" s="393"/>
      <c r="J376" s="393"/>
      <c r="K376" s="393"/>
      <c r="L376" s="393"/>
      <c r="M376" s="260"/>
      <c r="N376" s="119"/>
      <c r="O376" s="118"/>
      <c r="P376" s="405"/>
      <c r="Q376" s="118"/>
      <c r="R376" s="118"/>
      <c r="S376" s="119"/>
      <c r="T376" s="125"/>
      <c r="U376" s="119"/>
    </row>
    <row r="377" spans="1:21" x14ac:dyDescent="0.35">
      <c r="A377" s="119"/>
      <c r="B377" s="119"/>
      <c r="C377" s="125"/>
      <c r="D377" s="118"/>
      <c r="E377" s="118"/>
      <c r="F377" s="118"/>
      <c r="G377" s="119"/>
      <c r="H377" s="393"/>
      <c r="I377" s="393"/>
      <c r="J377" s="393"/>
      <c r="K377" s="393"/>
      <c r="L377" s="393"/>
      <c r="M377" s="260"/>
      <c r="N377" s="119"/>
      <c r="O377" s="118"/>
      <c r="P377" s="405"/>
      <c r="Q377" s="118"/>
      <c r="R377" s="118"/>
      <c r="S377" s="119"/>
      <c r="T377" s="125"/>
      <c r="U377" s="119"/>
    </row>
    <row r="378" spans="1:21" x14ac:dyDescent="0.35">
      <c r="A378" s="119"/>
      <c r="B378" s="119"/>
      <c r="C378" s="125"/>
      <c r="D378" s="118"/>
      <c r="E378" s="118"/>
      <c r="F378" s="118"/>
      <c r="G378" s="119"/>
      <c r="H378" s="393"/>
      <c r="I378" s="393"/>
      <c r="J378" s="393"/>
      <c r="K378" s="393"/>
      <c r="L378" s="393"/>
      <c r="M378" s="260"/>
      <c r="N378" s="119"/>
      <c r="O378" s="118"/>
      <c r="P378" s="405"/>
      <c r="Q378" s="118"/>
      <c r="R378" s="118"/>
      <c r="S378" s="119"/>
      <c r="T378" s="125"/>
      <c r="U378" s="119"/>
    </row>
    <row r="379" spans="1:21" x14ac:dyDescent="0.35">
      <c r="A379" s="119"/>
      <c r="B379" s="119"/>
      <c r="C379" s="125"/>
      <c r="D379" s="118"/>
      <c r="E379" s="118"/>
      <c r="F379" s="118"/>
      <c r="G379" s="119"/>
      <c r="H379" s="717"/>
      <c r="I379" s="717"/>
      <c r="J379" s="717"/>
      <c r="K379" s="717"/>
      <c r="L379" s="717"/>
      <c r="M379" s="798"/>
      <c r="N379" s="119"/>
      <c r="O379" s="118"/>
      <c r="P379" s="405"/>
      <c r="Q379" s="118"/>
      <c r="R379" s="118"/>
      <c r="S379" s="119"/>
      <c r="T379" s="125"/>
      <c r="U379" s="119"/>
    </row>
    <row r="380" spans="1:21" x14ac:dyDescent="0.35">
      <c r="A380" s="119"/>
      <c r="B380" s="119"/>
      <c r="C380" s="125"/>
      <c r="D380" s="118"/>
      <c r="E380" s="118"/>
      <c r="F380" s="118"/>
      <c r="G380" s="119"/>
      <c r="H380" s="393"/>
      <c r="I380" s="393"/>
      <c r="J380" s="393"/>
      <c r="K380" s="393"/>
      <c r="L380" s="393"/>
      <c r="M380" s="260"/>
      <c r="N380" s="119"/>
      <c r="O380" s="118"/>
      <c r="P380" s="405"/>
      <c r="Q380" s="118"/>
      <c r="R380" s="118"/>
      <c r="S380" s="119"/>
      <c r="T380" s="125"/>
      <c r="U380" s="119"/>
    </row>
    <row r="381" spans="1:21" x14ac:dyDescent="0.35">
      <c r="A381" s="119"/>
      <c r="B381" s="119"/>
      <c r="C381" s="125"/>
      <c r="D381" s="118"/>
      <c r="E381" s="118"/>
      <c r="F381" s="118"/>
      <c r="G381" s="119"/>
      <c r="H381" s="393"/>
      <c r="I381" s="393"/>
      <c r="J381" s="393"/>
      <c r="K381" s="393"/>
      <c r="L381" s="393"/>
      <c r="M381" s="260"/>
      <c r="N381" s="119"/>
      <c r="O381" s="118"/>
      <c r="P381" s="405"/>
      <c r="Q381" s="118"/>
      <c r="R381" s="118"/>
      <c r="S381" s="119"/>
      <c r="T381" s="125"/>
      <c r="U381" s="119"/>
    </row>
  </sheetData>
  <autoFilter ref="A2:W322" xr:uid="{00000000-0009-0000-0000-000000000000}"/>
  <sortState xmlns:xlrd2="http://schemas.microsoft.com/office/spreadsheetml/2017/richdata2" ref="C349:C363">
    <sortCondition ref="C349:C363"/>
  </sortState>
  <conditionalFormatting sqref="P249:P254 P132 P224 P15 P129 P127 P292 P278:P279 P177:P178 P286 P232:P233 P164:P168 P237 P109 P39:P40 P52:P57 P149:P151 P281:P282 P13 P241:P244 P170:P171 P188:P191 P156:P157 P288:P290 P135:P136 P296:P321 P140:P146 P259:P276 P59:P107 P193 P180:P184 P284 P206 P208:P211 P213 P7:P8 P215:P217 P227:P228 P199:P204 P159:P161 P195 P113:P121">
    <cfRule type="containsText" dxfId="590" priority="860" operator="containsText" text="Pass">
      <formula>NOT(ISERROR(SEARCH("Pass",P7)))</formula>
    </cfRule>
  </conditionalFormatting>
  <conditionalFormatting sqref="P52:P57 P249:P257 P39:P40 P111 P1:P5 P170:P171 P239:P246 P13:P15 P149:P157 P175 P59:P109 P187:P193 P177:P184 P206 P224 P222 P208:P211 P213 P259:P1048576 P215:P220 P7:P11 P226:P237 P199:P204 P159:P161 P195 P163:P168 P113:P146">
    <cfRule type="cellIs" dxfId="589" priority="859" operator="equal">
      <formula>"FAIL"</formula>
    </cfRule>
  </conditionalFormatting>
  <conditionalFormatting sqref="P139">
    <cfRule type="containsText" dxfId="588" priority="853" operator="containsText" text="Pass">
      <formula>NOT(ISERROR(SEARCH("Pass",P139)))</formula>
    </cfRule>
  </conditionalFormatting>
  <conditionalFormatting sqref="P139">
    <cfRule type="cellIs" dxfId="587" priority="852" operator="equal">
      <formula>"FAIL"</formula>
    </cfRule>
  </conditionalFormatting>
  <conditionalFormatting sqref="P192">
    <cfRule type="containsText" dxfId="586" priority="847" operator="containsText" text="Pass">
      <formula>NOT(ISERROR(SEARCH("Pass",P192)))</formula>
    </cfRule>
  </conditionalFormatting>
  <conditionalFormatting sqref="P192">
    <cfRule type="cellIs" dxfId="585" priority="846" operator="equal">
      <formula>"FAIL"</formula>
    </cfRule>
  </conditionalFormatting>
  <conditionalFormatting sqref="P64">
    <cfRule type="containsText" dxfId="584" priority="845" operator="containsText" text="Pass">
      <formula>NOT(ISERROR(SEARCH("Pass",P64)))</formula>
    </cfRule>
  </conditionalFormatting>
  <conditionalFormatting sqref="P64">
    <cfRule type="cellIs" dxfId="583" priority="844" operator="equal">
      <formula>"FAIL"</formula>
    </cfRule>
  </conditionalFormatting>
  <conditionalFormatting sqref="P138">
    <cfRule type="containsText" dxfId="582" priority="843" operator="containsText" text="Pass">
      <formula>NOT(ISERROR(SEARCH("Pass",P138)))</formula>
    </cfRule>
  </conditionalFormatting>
  <conditionalFormatting sqref="P138">
    <cfRule type="cellIs" dxfId="581" priority="842" operator="equal">
      <formula>"FAIL"</formula>
    </cfRule>
  </conditionalFormatting>
  <conditionalFormatting sqref="P257">
    <cfRule type="containsText" dxfId="580" priority="837" operator="containsText" text="Pass">
      <formula>NOT(ISERROR(SEARCH("Pass",P257)))</formula>
    </cfRule>
  </conditionalFormatting>
  <conditionalFormatting sqref="P257">
    <cfRule type="cellIs" dxfId="579" priority="836" operator="equal">
      <formula>"FAIL"</formula>
    </cfRule>
  </conditionalFormatting>
  <conditionalFormatting sqref="P95">
    <cfRule type="containsText" dxfId="578" priority="833" operator="containsText" text="Pass">
      <formula>NOT(ISERROR(SEARCH("Pass",P95)))</formula>
    </cfRule>
  </conditionalFormatting>
  <conditionalFormatting sqref="P95">
    <cfRule type="cellIs" dxfId="577" priority="832" operator="equal">
      <formula>"FAIL"</formula>
    </cfRule>
  </conditionalFormatting>
  <conditionalFormatting sqref="P123">
    <cfRule type="containsText" dxfId="576" priority="831" operator="containsText" text="Pass">
      <formula>NOT(ISERROR(SEARCH("Pass",P123)))</formula>
    </cfRule>
  </conditionalFormatting>
  <conditionalFormatting sqref="P123">
    <cfRule type="cellIs" dxfId="575" priority="830" operator="equal">
      <formula>"FAIL"</formula>
    </cfRule>
  </conditionalFormatting>
  <conditionalFormatting sqref="P125">
    <cfRule type="containsText" dxfId="574" priority="829" operator="containsText" text="Pass">
      <formula>NOT(ISERROR(SEARCH("Pass",P125)))</formula>
    </cfRule>
  </conditionalFormatting>
  <conditionalFormatting sqref="P125">
    <cfRule type="cellIs" dxfId="573" priority="828" operator="equal">
      <formula>"FAIL"</formula>
    </cfRule>
  </conditionalFormatting>
  <conditionalFormatting sqref="P163">
    <cfRule type="containsText" dxfId="572" priority="827" operator="containsText" text="Pass">
      <formula>NOT(ISERROR(SEARCH("Pass",P163)))</formula>
    </cfRule>
  </conditionalFormatting>
  <conditionalFormatting sqref="P163">
    <cfRule type="cellIs" dxfId="571" priority="826" operator="equal">
      <formula>"FAIL"</formula>
    </cfRule>
  </conditionalFormatting>
  <conditionalFormatting sqref="P255">
    <cfRule type="containsText" dxfId="570" priority="825" operator="containsText" text="Pass">
      <formula>NOT(ISERROR(SEARCH("Pass",P255)))</formula>
    </cfRule>
  </conditionalFormatting>
  <conditionalFormatting sqref="P255">
    <cfRule type="cellIs" dxfId="569" priority="824" operator="equal">
      <formula>"FAIL"</formula>
    </cfRule>
  </conditionalFormatting>
  <conditionalFormatting sqref="P231">
    <cfRule type="containsText" dxfId="568" priority="821" operator="containsText" text="Pass">
      <formula>NOT(ISERROR(SEARCH("Pass",P231)))</formula>
    </cfRule>
  </conditionalFormatting>
  <conditionalFormatting sqref="P231">
    <cfRule type="cellIs" dxfId="567" priority="820" operator="equal">
      <formula>"FAIL"</formula>
    </cfRule>
  </conditionalFormatting>
  <conditionalFormatting sqref="P116">
    <cfRule type="containsText" dxfId="566" priority="815" operator="containsText" text="Pass">
      <formula>NOT(ISERROR(SEARCH("Pass",P116)))</formula>
    </cfRule>
  </conditionalFormatting>
  <conditionalFormatting sqref="P116">
    <cfRule type="cellIs" dxfId="565" priority="814" operator="equal">
      <formula>"FAIL"</formula>
    </cfRule>
  </conditionalFormatting>
  <conditionalFormatting sqref="P134">
    <cfRule type="containsText" dxfId="564" priority="813" operator="containsText" text="Pass">
      <formula>NOT(ISERROR(SEARCH("Pass",P134)))</formula>
    </cfRule>
  </conditionalFormatting>
  <conditionalFormatting sqref="P134">
    <cfRule type="cellIs" dxfId="563" priority="812" operator="equal">
      <formula>"FAIL"</formula>
    </cfRule>
  </conditionalFormatting>
  <conditionalFormatting sqref="P133">
    <cfRule type="containsText" dxfId="562" priority="809" operator="containsText" text="Pass">
      <formula>NOT(ISERROR(SEARCH("Pass",P133)))</formula>
    </cfRule>
  </conditionalFormatting>
  <conditionalFormatting sqref="P133">
    <cfRule type="cellIs" dxfId="561" priority="808" operator="equal">
      <formula>"FAIL"</formula>
    </cfRule>
  </conditionalFormatting>
  <conditionalFormatting sqref="P234">
    <cfRule type="containsText" dxfId="560" priority="807" operator="containsText" text="Pass">
      <formula>NOT(ISERROR(SEARCH("Pass",P234)))</formula>
    </cfRule>
  </conditionalFormatting>
  <conditionalFormatting sqref="P234">
    <cfRule type="cellIs" dxfId="559" priority="806" operator="equal">
      <formula>"FAIL"</formula>
    </cfRule>
  </conditionalFormatting>
  <conditionalFormatting sqref="P236">
    <cfRule type="containsText" dxfId="558" priority="805" operator="containsText" text="Pass">
      <formula>NOT(ISERROR(SEARCH("Pass",P236)))</formula>
    </cfRule>
  </conditionalFormatting>
  <conditionalFormatting sqref="P236">
    <cfRule type="cellIs" dxfId="557" priority="804" operator="equal">
      <formula>"FAIL"</formula>
    </cfRule>
  </conditionalFormatting>
  <conditionalFormatting sqref="P235">
    <cfRule type="containsText" dxfId="556" priority="803" operator="containsText" text="Pass">
      <formula>NOT(ISERROR(SEARCH("Pass",P235)))</formula>
    </cfRule>
  </conditionalFormatting>
  <conditionalFormatting sqref="P235">
    <cfRule type="cellIs" dxfId="555" priority="802" operator="equal">
      <formula>"FAIL"</formula>
    </cfRule>
  </conditionalFormatting>
  <conditionalFormatting sqref="H13:M13 G56:G57 H106:M107 G59 H177:M179 H263:M263 H101:M102 H118:M118 H283:M290 H116:M116 H224:M224 H222:M222 H216:M216 H220:M220 H6:M7 H226:M226 I56:M57 I59:M59 H218:I219 J115:M115 H9:M10 H8:J8 L8:M8 H119:I119 L119:M119 L213:N213 J213 H6:H114">
    <cfRule type="cellIs" dxfId="554" priority="801" operator="equal">
      <formula>"COMPLETE"</formula>
    </cfRule>
  </conditionalFormatting>
  <conditionalFormatting sqref="P293">
    <cfRule type="containsText" dxfId="553" priority="794" operator="containsText" text="Pass">
      <formula>NOT(ISERROR(SEARCH("Pass",P293)))</formula>
    </cfRule>
  </conditionalFormatting>
  <conditionalFormatting sqref="P293">
    <cfRule type="cellIs" dxfId="552" priority="793" operator="equal">
      <formula>"FAIL"</formula>
    </cfRule>
  </conditionalFormatting>
  <conditionalFormatting sqref="P294">
    <cfRule type="containsText" dxfId="551" priority="791" operator="containsText" text="Pass">
      <formula>NOT(ISERROR(SEARCH("Pass",P294)))</formula>
    </cfRule>
  </conditionalFormatting>
  <conditionalFormatting sqref="P294">
    <cfRule type="cellIs" dxfId="550" priority="790" operator="equal">
      <formula>"FAIL"</formula>
    </cfRule>
  </conditionalFormatting>
  <conditionalFormatting sqref="P295">
    <cfRule type="containsText" dxfId="549" priority="788" operator="containsText" text="Pass">
      <formula>NOT(ISERROR(SEARCH("Pass",P295)))</formula>
    </cfRule>
  </conditionalFormatting>
  <conditionalFormatting sqref="P295">
    <cfRule type="cellIs" dxfId="548" priority="787" operator="equal">
      <formula>"FAIL"</formula>
    </cfRule>
  </conditionalFormatting>
  <conditionalFormatting sqref="P291">
    <cfRule type="containsText" dxfId="547" priority="780" operator="containsText" text="Pass">
      <formula>NOT(ISERROR(SEARCH("Pass",P291)))</formula>
    </cfRule>
  </conditionalFormatting>
  <conditionalFormatting sqref="P291">
    <cfRule type="cellIs" dxfId="546" priority="779" operator="equal">
      <formula>"FAIL"</formula>
    </cfRule>
  </conditionalFormatting>
  <conditionalFormatting sqref="P137">
    <cfRule type="containsText" dxfId="545" priority="778" operator="containsText" text="Pass">
      <formula>NOT(ISERROR(SEARCH("Pass",P137)))</formula>
    </cfRule>
  </conditionalFormatting>
  <conditionalFormatting sqref="P137">
    <cfRule type="cellIs" dxfId="544" priority="777" operator="equal">
      <formula>"FAIL"</formula>
    </cfRule>
  </conditionalFormatting>
  <conditionalFormatting sqref="P103:P104">
    <cfRule type="containsText" dxfId="543" priority="770" operator="containsText" text="Pass">
      <formula>NOT(ISERROR(SEARCH("Pass",P103)))</formula>
    </cfRule>
  </conditionalFormatting>
  <conditionalFormatting sqref="P103:P104">
    <cfRule type="cellIs" dxfId="542" priority="769" operator="equal">
      <formula>"FAIL"</formula>
    </cfRule>
  </conditionalFormatting>
  <conditionalFormatting sqref="P280">
    <cfRule type="containsText" dxfId="541" priority="725" operator="containsText" text="Pass">
      <formula>NOT(ISERROR(SEARCH("Pass",P280)))</formula>
    </cfRule>
  </conditionalFormatting>
  <conditionalFormatting sqref="P193 P195">
    <cfRule type="containsText" dxfId="540" priority="716" operator="containsText" text="Pass">
      <formula>NOT(ISERROR(SEARCH("Pass",P193)))</formula>
    </cfRule>
  </conditionalFormatting>
  <conditionalFormatting sqref="P193 P195">
    <cfRule type="cellIs" dxfId="539" priority="715" operator="equal">
      <formula>"FAIL"</formula>
    </cfRule>
  </conditionalFormatting>
  <conditionalFormatting sqref="P234">
    <cfRule type="containsText" dxfId="538" priority="714" operator="containsText" text="Pass">
      <formula>NOT(ISERROR(SEARCH("Pass",P234)))</formula>
    </cfRule>
  </conditionalFormatting>
  <conditionalFormatting sqref="P234">
    <cfRule type="cellIs" dxfId="537" priority="713" operator="equal">
      <formula>"FAIL"</formula>
    </cfRule>
  </conditionalFormatting>
  <conditionalFormatting sqref="B1:B5 B322:B1048576">
    <cfRule type="cellIs" dxfId="536" priority="706" operator="equal">
      <formula>"5-DV"</formula>
    </cfRule>
  </conditionalFormatting>
  <conditionalFormatting sqref="B233 B231 B240:B242 B244:B246 B250:B254 B309 B311 B300:B303 B187:B188 B284:B296 B261:B279 B193:B213 B215:B228 B6:B184">
    <cfRule type="cellIs" dxfId="535" priority="704" operator="equal">
      <formula>"5 - DV"</formula>
    </cfRule>
  </conditionalFormatting>
  <conditionalFormatting sqref="B322:B1048576 B233 B231 B240:B242 B244:B246 B250:B254 B309 B311 B300:B303 B187:B188 B284:B296 B261:B279 B193:B213 B215:B228 B1:B184">
    <cfRule type="cellIs" dxfId="534" priority="703" operator="equal">
      <formula>"0 - DV"</formula>
    </cfRule>
  </conditionalFormatting>
  <conditionalFormatting sqref="P105">
    <cfRule type="containsText" dxfId="533" priority="694" operator="containsText" text="Pass">
      <formula>NOT(ISERROR(SEARCH("Pass",P105)))</formula>
    </cfRule>
  </conditionalFormatting>
  <conditionalFormatting sqref="P105">
    <cfRule type="cellIs" dxfId="532" priority="693" operator="equal">
      <formula>"FAIL"</formula>
    </cfRule>
  </conditionalFormatting>
  <conditionalFormatting sqref="P258">
    <cfRule type="containsText" dxfId="531" priority="691" operator="containsText" text="Pass">
      <formula>NOT(ISERROR(SEARCH("Pass",P258)))</formula>
    </cfRule>
  </conditionalFormatting>
  <conditionalFormatting sqref="P258">
    <cfRule type="cellIs" dxfId="530" priority="690" operator="equal">
      <formula>"FAIL"</formula>
    </cfRule>
  </conditionalFormatting>
  <conditionalFormatting sqref="P6">
    <cfRule type="containsText" dxfId="529" priority="685" operator="containsText" text="Pass">
      <formula>NOT(ISERROR(SEARCH("Pass",P6)))</formula>
    </cfRule>
  </conditionalFormatting>
  <conditionalFormatting sqref="P6">
    <cfRule type="cellIs" dxfId="528" priority="684" operator="equal">
      <formula>"FAIL"</formula>
    </cfRule>
  </conditionalFormatting>
  <conditionalFormatting sqref="P12">
    <cfRule type="containsText" dxfId="527" priority="679" operator="containsText" text="Pass">
      <formula>NOT(ISERROR(SEARCH("Pass",P12)))</formula>
    </cfRule>
  </conditionalFormatting>
  <conditionalFormatting sqref="P12">
    <cfRule type="cellIs" dxfId="526" priority="678" operator="equal">
      <formula>"FAIL"</formula>
    </cfRule>
  </conditionalFormatting>
  <conditionalFormatting sqref="P8">
    <cfRule type="containsText" dxfId="525" priority="673" operator="containsText" text="Pass">
      <formula>NOT(ISERROR(SEARCH("Pass",P8)))</formula>
    </cfRule>
  </conditionalFormatting>
  <conditionalFormatting sqref="P17">
    <cfRule type="containsText" dxfId="524" priority="660" operator="containsText" text="Pass">
      <formula>NOT(ISERROR(SEARCH("Pass",P17)))</formula>
    </cfRule>
  </conditionalFormatting>
  <conditionalFormatting sqref="P17">
    <cfRule type="cellIs" dxfId="523" priority="659" operator="equal">
      <formula>"FAIL"</formula>
    </cfRule>
  </conditionalFormatting>
  <conditionalFormatting sqref="P19:P20">
    <cfRule type="cellIs" dxfId="522" priority="657" operator="equal">
      <formula>"FAIL"</formula>
    </cfRule>
  </conditionalFormatting>
  <conditionalFormatting sqref="P22">
    <cfRule type="cellIs" dxfId="521" priority="654" operator="equal">
      <formula>"FAIL"</formula>
    </cfRule>
  </conditionalFormatting>
  <conditionalFormatting sqref="P26">
    <cfRule type="cellIs" dxfId="520" priority="652" operator="equal">
      <formula>"FAIL"</formula>
    </cfRule>
  </conditionalFormatting>
  <conditionalFormatting sqref="P28 P30">
    <cfRule type="containsText" dxfId="519" priority="650" operator="containsText" text="Pass">
      <formula>NOT(ISERROR(SEARCH("Pass",P28)))</formula>
    </cfRule>
  </conditionalFormatting>
  <conditionalFormatting sqref="P28 P30">
    <cfRule type="cellIs" dxfId="518" priority="649" operator="equal">
      <formula>"FAIL"</formula>
    </cfRule>
  </conditionalFormatting>
  <conditionalFormatting sqref="P32:P33">
    <cfRule type="containsText" dxfId="517" priority="645" operator="containsText" text="Pass">
      <formula>NOT(ISERROR(SEARCH("Pass",P32)))</formula>
    </cfRule>
  </conditionalFormatting>
  <conditionalFormatting sqref="P32:P33">
    <cfRule type="cellIs" dxfId="516" priority="644" operator="equal">
      <formula>"FAIL"</formula>
    </cfRule>
  </conditionalFormatting>
  <conditionalFormatting sqref="P34">
    <cfRule type="containsText" dxfId="515" priority="640" operator="containsText" text="Pass">
      <formula>NOT(ISERROR(SEARCH("Pass",P34)))</formula>
    </cfRule>
  </conditionalFormatting>
  <conditionalFormatting sqref="P34">
    <cfRule type="cellIs" dxfId="514" priority="639" operator="equal">
      <formula>"FAIL"</formula>
    </cfRule>
  </conditionalFormatting>
  <conditionalFormatting sqref="P37:P38">
    <cfRule type="containsText" dxfId="513" priority="635" operator="containsText" text="Pass">
      <formula>NOT(ISERROR(SEARCH("Pass",P37)))</formula>
    </cfRule>
  </conditionalFormatting>
  <conditionalFormatting sqref="P37:P38">
    <cfRule type="cellIs" dxfId="512" priority="634" operator="equal">
      <formula>"FAIL"</formula>
    </cfRule>
  </conditionalFormatting>
  <conditionalFormatting sqref="P41 P43">
    <cfRule type="containsText" dxfId="511" priority="631" operator="containsText" text="Pass">
      <formula>NOT(ISERROR(SEARCH("Pass",P41)))</formula>
    </cfRule>
  </conditionalFormatting>
  <conditionalFormatting sqref="P41 P43">
    <cfRule type="cellIs" dxfId="510" priority="630" operator="equal">
      <formula>"FAIL"</formula>
    </cfRule>
  </conditionalFormatting>
  <conditionalFormatting sqref="P44:P46">
    <cfRule type="containsText" dxfId="509" priority="628" operator="containsText" text="Pass">
      <formula>NOT(ISERROR(SEARCH("Pass",P44)))</formula>
    </cfRule>
  </conditionalFormatting>
  <conditionalFormatting sqref="P44:P46">
    <cfRule type="cellIs" dxfId="508" priority="627" operator="equal">
      <formula>"FAIL"</formula>
    </cfRule>
  </conditionalFormatting>
  <conditionalFormatting sqref="P48">
    <cfRule type="containsText" dxfId="507" priority="623" operator="containsText" text="Pass">
      <formula>NOT(ISERROR(SEARCH("Pass",P48)))</formula>
    </cfRule>
  </conditionalFormatting>
  <conditionalFormatting sqref="P48">
    <cfRule type="cellIs" dxfId="506" priority="622" operator="equal">
      <formula>"FAIL"</formula>
    </cfRule>
  </conditionalFormatting>
  <conditionalFormatting sqref="P49">
    <cfRule type="containsText" dxfId="505" priority="618" operator="containsText" text="Pass">
      <formula>NOT(ISERROR(SEARCH("Pass",P49)))</formula>
    </cfRule>
  </conditionalFormatting>
  <conditionalFormatting sqref="P49">
    <cfRule type="cellIs" dxfId="504" priority="617" operator="equal">
      <formula>"FAIL"</formula>
    </cfRule>
  </conditionalFormatting>
  <conditionalFormatting sqref="G50">
    <cfRule type="cellIs" dxfId="503" priority="615" operator="equal">
      <formula>"COMPLETE"</formula>
    </cfRule>
  </conditionalFormatting>
  <conditionalFormatting sqref="P51">
    <cfRule type="containsText" dxfId="502" priority="613" operator="containsText" text="Pass">
      <formula>NOT(ISERROR(SEARCH("Pass",P51)))</formula>
    </cfRule>
  </conditionalFormatting>
  <conditionalFormatting sqref="P51">
    <cfRule type="cellIs" dxfId="501" priority="612" operator="equal">
      <formula>"FAIL"</formula>
    </cfRule>
  </conditionalFormatting>
  <conditionalFormatting sqref="P61">
    <cfRule type="containsText" dxfId="500" priority="605" operator="containsText" text="Pass">
      <formula>NOT(ISERROR(SEARCH("Pass",P61)))</formula>
    </cfRule>
  </conditionalFormatting>
  <conditionalFormatting sqref="P108">
    <cfRule type="containsText" dxfId="499" priority="602" operator="containsText" text="Pass">
      <formula>NOT(ISERROR(SEARCH("Pass",P108)))</formula>
    </cfRule>
  </conditionalFormatting>
  <conditionalFormatting sqref="P108">
    <cfRule type="cellIs" dxfId="498" priority="601" operator="equal">
      <formula>"FAIL"</formula>
    </cfRule>
  </conditionalFormatting>
  <conditionalFormatting sqref="P112">
    <cfRule type="containsText" dxfId="497" priority="596" operator="containsText" text="Pass">
      <formula>NOT(ISERROR(SEARCH("Pass",P112)))</formula>
    </cfRule>
  </conditionalFormatting>
  <conditionalFormatting sqref="P112">
    <cfRule type="cellIs" dxfId="496" priority="595" operator="equal">
      <formula>"FAIL"</formula>
    </cfRule>
  </conditionalFormatting>
  <conditionalFormatting sqref="P102">
    <cfRule type="cellIs" dxfId="495" priority="548" operator="equal">
      <formula>"FAIL"</formula>
    </cfRule>
  </conditionalFormatting>
  <conditionalFormatting sqref="P102">
    <cfRule type="containsText" dxfId="494" priority="547" operator="containsText" text="Pass">
      <formula>NOT(ISERROR(SEARCH("Pass",P102)))</formula>
    </cfRule>
  </conditionalFormatting>
  <conditionalFormatting sqref="P102">
    <cfRule type="cellIs" dxfId="493" priority="546" operator="equal">
      <formula>"FAIL"</formula>
    </cfRule>
  </conditionalFormatting>
  <conditionalFormatting sqref="P185:P186">
    <cfRule type="cellIs" dxfId="492" priority="545" operator="equal">
      <formula>"FAIL"</formula>
    </cfRule>
  </conditionalFormatting>
  <conditionalFormatting sqref="P247:P248">
    <cfRule type="cellIs" dxfId="491" priority="513" operator="equal">
      <formula>"FAIL"</formula>
    </cfRule>
  </conditionalFormatting>
  <conditionalFormatting sqref="P291">
    <cfRule type="containsText" dxfId="490" priority="510" operator="containsText" text="Pass">
      <formula>NOT(ISERROR(SEARCH("Pass",P291)))</formula>
    </cfRule>
  </conditionalFormatting>
  <conditionalFormatting sqref="P291">
    <cfRule type="cellIs" dxfId="489" priority="509" operator="equal">
      <formula>"FAIL"</formula>
    </cfRule>
  </conditionalFormatting>
  <conditionalFormatting sqref="P291">
    <cfRule type="containsText" dxfId="488" priority="508" operator="containsText" text="Pass">
      <formula>NOT(ISERROR(SEARCH("Pass",P291)))</formula>
    </cfRule>
  </conditionalFormatting>
  <conditionalFormatting sqref="P291">
    <cfRule type="cellIs" dxfId="487" priority="507" operator="equal">
      <formula>"FAIL"</formula>
    </cfRule>
  </conditionalFormatting>
  <conditionalFormatting sqref="P292">
    <cfRule type="containsText" dxfId="486" priority="506" operator="containsText" text="Pass">
      <formula>NOT(ISERROR(SEARCH("Pass",P292)))</formula>
    </cfRule>
  </conditionalFormatting>
  <conditionalFormatting sqref="P292">
    <cfRule type="cellIs" dxfId="485" priority="505" operator="equal">
      <formula>"FAIL"</formula>
    </cfRule>
  </conditionalFormatting>
  <conditionalFormatting sqref="P292">
    <cfRule type="containsText" dxfId="484" priority="504" operator="containsText" text="Pass">
      <formula>NOT(ISERROR(SEARCH("Pass",P292)))</formula>
    </cfRule>
  </conditionalFormatting>
  <conditionalFormatting sqref="P292">
    <cfRule type="cellIs" dxfId="483" priority="503" operator="equal">
      <formula>"FAIL"</formula>
    </cfRule>
  </conditionalFormatting>
  <conditionalFormatting sqref="I198 L198:M198">
    <cfRule type="cellIs" dxfId="482" priority="500" operator="equal">
      <formula>"COMPLETE"</formula>
    </cfRule>
  </conditionalFormatting>
  <conditionalFormatting sqref="P110">
    <cfRule type="cellIs" dxfId="481" priority="460" operator="equal">
      <formula>"FAIL"</formula>
    </cfRule>
  </conditionalFormatting>
  <conditionalFormatting sqref="P110">
    <cfRule type="containsText" dxfId="480" priority="459" operator="containsText" text="Pass">
      <formula>NOT(ISERROR(SEARCH("Pass",P110)))</formula>
    </cfRule>
  </conditionalFormatting>
  <conditionalFormatting sqref="P110">
    <cfRule type="cellIs" dxfId="479" priority="458" operator="equal">
      <formula>"FAIL"</formula>
    </cfRule>
  </conditionalFormatting>
  <conditionalFormatting sqref="I199:I200 G199:G200">
    <cfRule type="cellIs" dxfId="478" priority="448" operator="equal">
      <formula>"COMPLETE"</formula>
    </cfRule>
  </conditionalFormatting>
  <conditionalFormatting sqref="H219:I219">
    <cfRule type="cellIs" dxfId="477" priority="442" operator="equal">
      <formula>"COMPLETE"</formula>
    </cfRule>
  </conditionalFormatting>
  <conditionalFormatting sqref="H220:M220">
    <cfRule type="cellIs" dxfId="476" priority="441" operator="equal">
      <formula>"COMPLETE"</formula>
    </cfRule>
  </conditionalFormatting>
  <conditionalFormatting sqref="P58">
    <cfRule type="containsText" dxfId="475" priority="432" operator="containsText" text="Pass">
      <formula>NOT(ISERROR(SEARCH("Pass",P58)))</formula>
    </cfRule>
  </conditionalFormatting>
  <conditionalFormatting sqref="P58">
    <cfRule type="cellIs" dxfId="474" priority="431" operator="equal">
      <formula>"FAIL"</formula>
    </cfRule>
  </conditionalFormatting>
  <conditionalFormatting sqref="P62">
    <cfRule type="containsText" dxfId="473" priority="426" operator="containsText" text="Pass">
      <formula>NOT(ISERROR(SEARCH("Pass",P62)))</formula>
    </cfRule>
  </conditionalFormatting>
  <conditionalFormatting sqref="P62">
    <cfRule type="cellIs" dxfId="472" priority="425" operator="equal">
      <formula>"FAIL"</formula>
    </cfRule>
  </conditionalFormatting>
  <conditionalFormatting sqref="P63">
    <cfRule type="containsText" dxfId="471" priority="423" operator="containsText" text="Pass">
      <formula>NOT(ISERROR(SEARCH("Pass",P63)))</formula>
    </cfRule>
  </conditionalFormatting>
  <conditionalFormatting sqref="P63">
    <cfRule type="cellIs" dxfId="470" priority="422" operator="equal">
      <formula>"FAIL"</formula>
    </cfRule>
  </conditionalFormatting>
  <conditionalFormatting sqref="P66">
    <cfRule type="containsText" dxfId="469" priority="420" operator="containsText" text="Pass">
      <formula>NOT(ISERROR(SEARCH("Pass",P66)))</formula>
    </cfRule>
  </conditionalFormatting>
  <conditionalFormatting sqref="P66">
    <cfRule type="cellIs" dxfId="468" priority="419" operator="equal">
      <formula>"FAIL"</formula>
    </cfRule>
  </conditionalFormatting>
  <conditionalFormatting sqref="P69">
    <cfRule type="containsText" dxfId="467" priority="417" operator="containsText" text="Pass">
      <formula>NOT(ISERROR(SEARCH("Pass",P69)))</formula>
    </cfRule>
  </conditionalFormatting>
  <conditionalFormatting sqref="P69">
    <cfRule type="cellIs" dxfId="466" priority="416" operator="equal">
      <formula>"FAIL"</formula>
    </cfRule>
  </conditionalFormatting>
  <conditionalFormatting sqref="P70">
    <cfRule type="containsText" dxfId="465" priority="414" operator="containsText" text="Pass">
      <formula>NOT(ISERROR(SEARCH("Pass",P70)))</formula>
    </cfRule>
  </conditionalFormatting>
  <conditionalFormatting sqref="P70">
    <cfRule type="cellIs" dxfId="464" priority="413" operator="equal">
      <formula>"FAIL"</formula>
    </cfRule>
  </conditionalFormatting>
  <conditionalFormatting sqref="P71">
    <cfRule type="containsText" dxfId="463" priority="411" operator="containsText" text="Pass">
      <formula>NOT(ISERROR(SEARCH("Pass",P71)))</formula>
    </cfRule>
  </conditionalFormatting>
  <conditionalFormatting sqref="P71">
    <cfRule type="cellIs" dxfId="462" priority="410" operator="equal">
      <formula>"FAIL"</formula>
    </cfRule>
  </conditionalFormatting>
  <conditionalFormatting sqref="P73">
    <cfRule type="containsText" dxfId="461" priority="408" operator="containsText" text="Pass">
      <formula>NOT(ISERROR(SEARCH("Pass",P73)))</formula>
    </cfRule>
  </conditionalFormatting>
  <conditionalFormatting sqref="P73">
    <cfRule type="cellIs" dxfId="460" priority="407" operator="equal">
      <formula>"FAIL"</formula>
    </cfRule>
  </conditionalFormatting>
  <conditionalFormatting sqref="P76">
    <cfRule type="containsText" dxfId="459" priority="405" operator="containsText" text="Pass">
      <formula>NOT(ISERROR(SEARCH("Pass",P76)))</formula>
    </cfRule>
  </conditionalFormatting>
  <conditionalFormatting sqref="P76">
    <cfRule type="cellIs" dxfId="458" priority="404" operator="equal">
      <formula>"FAIL"</formula>
    </cfRule>
  </conditionalFormatting>
  <conditionalFormatting sqref="P78">
    <cfRule type="containsText" dxfId="457" priority="402" operator="containsText" text="Pass">
      <formula>NOT(ISERROR(SEARCH("Pass",P78)))</formula>
    </cfRule>
  </conditionalFormatting>
  <conditionalFormatting sqref="P78">
    <cfRule type="cellIs" dxfId="456" priority="401" operator="equal">
      <formula>"FAIL"</formula>
    </cfRule>
  </conditionalFormatting>
  <conditionalFormatting sqref="P79">
    <cfRule type="containsText" dxfId="455" priority="399" operator="containsText" text="Pass">
      <formula>NOT(ISERROR(SEARCH("Pass",P79)))</formula>
    </cfRule>
  </conditionalFormatting>
  <conditionalFormatting sqref="P79">
    <cfRule type="cellIs" dxfId="454" priority="398" operator="equal">
      <formula>"FAIL"</formula>
    </cfRule>
  </conditionalFormatting>
  <conditionalFormatting sqref="P80">
    <cfRule type="containsText" dxfId="453" priority="396" operator="containsText" text="Pass">
      <formula>NOT(ISERROR(SEARCH("Pass",P80)))</formula>
    </cfRule>
  </conditionalFormatting>
  <conditionalFormatting sqref="P80">
    <cfRule type="cellIs" dxfId="452" priority="395" operator="equal">
      <formula>"FAIL"</formula>
    </cfRule>
  </conditionalFormatting>
  <conditionalFormatting sqref="P82">
    <cfRule type="containsText" dxfId="451" priority="393" operator="containsText" text="Pass">
      <formula>NOT(ISERROR(SEARCH("Pass",P82)))</formula>
    </cfRule>
  </conditionalFormatting>
  <conditionalFormatting sqref="P82">
    <cfRule type="cellIs" dxfId="450" priority="392" operator="equal">
      <formula>"FAIL"</formula>
    </cfRule>
  </conditionalFormatting>
  <conditionalFormatting sqref="P83">
    <cfRule type="containsText" dxfId="449" priority="390" operator="containsText" text="Pass">
      <formula>NOT(ISERROR(SEARCH("Pass",P83)))</formula>
    </cfRule>
  </conditionalFormatting>
  <conditionalFormatting sqref="P83">
    <cfRule type="cellIs" dxfId="448" priority="389" operator="equal">
      <formula>"FAIL"</formula>
    </cfRule>
  </conditionalFormatting>
  <conditionalFormatting sqref="P84">
    <cfRule type="containsText" dxfId="447" priority="387" operator="containsText" text="Pass">
      <formula>NOT(ISERROR(SEARCH("Pass",P84)))</formula>
    </cfRule>
  </conditionalFormatting>
  <conditionalFormatting sqref="P84">
    <cfRule type="cellIs" dxfId="446" priority="386" operator="equal">
      <formula>"FAIL"</formula>
    </cfRule>
  </conditionalFormatting>
  <conditionalFormatting sqref="P85">
    <cfRule type="containsText" dxfId="445" priority="384" operator="containsText" text="Pass">
      <formula>NOT(ISERROR(SEARCH("Pass",P85)))</formula>
    </cfRule>
  </conditionalFormatting>
  <conditionalFormatting sqref="P85">
    <cfRule type="cellIs" dxfId="444" priority="383" operator="equal">
      <formula>"FAIL"</formula>
    </cfRule>
  </conditionalFormatting>
  <conditionalFormatting sqref="P86">
    <cfRule type="containsText" dxfId="443" priority="381" operator="containsText" text="Pass">
      <formula>NOT(ISERROR(SEARCH("Pass",P86)))</formula>
    </cfRule>
  </conditionalFormatting>
  <conditionalFormatting sqref="P86">
    <cfRule type="cellIs" dxfId="442" priority="380" operator="equal">
      <formula>"FAIL"</formula>
    </cfRule>
  </conditionalFormatting>
  <conditionalFormatting sqref="P87">
    <cfRule type="containsText" dxfId="441" priority="378" operator="containsText" text="Pass">
      <formula>NOT(ISERROR(SEARCH("Pass",P87)))</formula>
    </cfRule>
  </conditionalFormatting>
  <conditionalFormatting sqref="P87">
    <cfRule type="cellIs" dxfId="440" priority="377" operator="equal">
      <formula>"FAIL"</formula>
    </cfRule>
  </conditionalFormatting>
  <conditionalFormatting sqref="P88">
    <cfRule type="containsText" dxfId="439" priority="375" operator="containsText" text="Pass">
      <formula>NOT(ISERROR(SEARCH("Pass",P88)))</formula>
    </cfRule>
  </conditionalFormatting>
  <conditionalFormatting sqref="P88">
    <cfRule type="cellIs" dxfId="438" priority="374" operator="equal">
      <formula>"FAIL"</formula>
    </cfRule>
  </conditionalFormatting>
  <conditionalFormatting sqref="P91">
    <cfRule type="containsText" dxfId="437" priority="372" operator="containsText" text="Pass">
      <formula>NOT(ISERROR(SEARCH("Pass",P91)))</formula>
    </cfRule>
  </conditionalFormatting>
  <conditionalFormatting sqref="P91">
    <cfRule type="cellIs" dxfId="436" priority="371" operator="equal">
      <formula>"FAIL"</formula>
    </cfRule>
  </conditionalFormatting>
  <conditionalFormatting sqref="P94">
    <cfRule type="containsText" dxfId="435" priority="369" operator="containsText" text="Pass">
      <formula>NOT(ISERROR(SEARCH("Pass",P94)))</formula>
    </cfRule>
  </conditionalFormatting>
  <conditionalFormatting sqref="P94">
    <cfRule type="cellIs" dxfId="434" priority="368" operator="equal">
      <formula>"FAIL"</formula>
    </cfRule>
  </conditionalFormatting>
  <conditionalFormatting sqref="P96">
    <cfRule type="containsText" dxfId="433" priority="366" operator="containsText" text="Pass">
      <formula>NOT(ISERROR(SEARCH("Pass",P96)))</formula>
    </cfRule>
  </conditionalFormatting>
  <conditionalFormatting sqref="P96">
    <cfRule type="cellIs" dxfId="432" priority="365" operator="equal">
      <formula>"FAIL"</formula>
    </cfRule>
  </conditionalFormatting>
  <conditionalFormatting sqref="P98">
    <cfRule type="containsText" dxfId="431" priority="363" operator="containsText" text="Pass">
      <formula>NOT(ISERROR(SEARCH("Pass",P98)))</formula>
    </cfRule>
  </conditionalFormatting>
  <conditionalFormatting sqref="P98">
    <cfRule type="cellIs" dxfId="430" priority="362" operator="equal">
      <formula>"FAIL"</formula>
    </cfRule>
  </conditionalFormatting>
  <conditionalFormatting sqref="P100">
    <cfRule type="containsText" dxfId="429" priority="360" operator="containsText" text="Pass">
      <formula>NOT(ISERROR(SEARCH("Pass",P100)))</formula>
    </cfRule>
  </conditionalFormatting>
  <conditionalFormatting sqref="P100">
    <cfRule type="cellIs" dxfId="428" priority="359" operator="equal">
      <formula>"FAIL"</formula>
    </cfRule>
  </conditionalFormatting>
  <conditionalFormatting sqref="P67">
    <cfRule type="containsText" dxfId="427" priority="357" operator="containsText" text="Pass">
      <formula>NOT(ISERROR(SEARCH("Pass",P67)))</formula>
    </cfRule>
  </conditionalFormatting>
  <conditionalFormatting sqref="P67">
    <cfRule type="cellIs" dxfId="426" priority="356" operator="equal">
      <formula>"FAIL"</formula>
    </cfRule>
  </conditionalFormatting>
  <conditionalFormatting sqref="P238">
    <cfRule type="cellIs" dxfId="425" priority="344" operator="equal">
      <formula>"FAIL"</formula>
    </cfRule>
  </conditionalFormatting>
  <conditionalFormatting sqref="P238">
    <cfRule type="containsText" dxfId="424" priority="342" operator="containsText" text="Pass">
      <formula>NOT(ISERROR(SEARCH("Pass",P238)))</formula>
    </cfRule>
  </conditionalFormatting>
  <conditionalFormatting sqref="P238">
    <cfRule type="cellIs" dxfId="423" priority="341" operator="equal">
      <formula>"FAIL"</formula>
    </cfRule>
  </conditionalFormatting>
  <conditionalFormatting sqref="P42">
    <cfRule type="cellIs" dxfId="422" priority="334" operator="equal">
      <formula>"FAIL"</formula>
    </cfRule>
  </conditionalFormatting>
  <conditionalFormatting sqref="P147">
    <cfRule type="cellIs" dxfId="421" priority="333" operator="equal">
      <formula>"FAIL"</formula>
    </cfRule>
  </conditionalFormatting>
  <conditionalFormatting sqref="B317:B321">
    <cfRule type="cellIs" dxfId="420" priority="329" operator="equal">
      <formula>"5 - DV"</formula>
    </cfRule>
  </conditionalFormatting>
  <conditionalFormatting sqref="B317:B321">
    <cfRule type="cellIs" dxfId="419" priority="328" operator="equal">
      <formula>"0 - DV"</formula>
    </cfRule>
  </conditionalFormatting>
  <conditionalFormatting sqref="P117">
    <cfRule type="containsText" dxfId="418" priority="324" operator="containsText" text="Pass">
      <formula>NOT(ISERROR(SEARCH("Pass",P117)))</formula>
    </cfRule>
  </conditionalFormatting>
  <conditionalFormatting sqref="P117">
    <cfRule type="cellIs" dxfId="417" priority="323" operator="equal">
      <formula>"FAIL"</formula>
    </cfRule>
  </conditionalFormatting>
  <conditionalFormatting sqref="P23">
    <cfRule type="cellIs" dxfId="416" priority="321" operator="equal">
      <formula>"FAIL"</formula>
    </cfRule>
  </conditionalFormatting>
  <conditionalFormatting sqref="P23">
    <cfRule type="containsText" dxfId="415" priority="320" operator="containsText" text="Pass">
      <formula>NOT(ISERROR(SEARCH("Pass",P23)))</formula>
    </cfRule>
  </conditionalFormatting>
  <conditionalFormatting sqref="P23">
    <cfRule type="cellIs" dxfId="414" priority="319" operator="equal">
      <formula>"FAIL"</formula>
    </cfRule>
  </conditionalFormatting>
  <conditionalFormatting sqref="B312:B316">
    <cfRule type="cellIs" dxfId="413" priority="305" operator="equal">
      <formula>"5 - DV"</formula>
    </cfRule>
  </conditionalFormatting>
  <conditionalFormatting sqref="B312:B316">
    <cfRule type="cellIs" dxfId="412" priority="304" operator="equal">
      <formula>"0 - DV"</formula>
    </cfRule>
  </conditionalFormatting>
  <conditionalFormatting sqref="B310">
    <cfRule type="cellIs" dxfId="411" priority="303" operator="equal">
      <formula>"5 - DV"</formula>
    </cfRule>
  </conditionalFormatting>
  <conditionalFormatting sqref="B310">
    <cfRule type="cellIs" dxfId="410" priority="302" operator="equal">
      <formula>"0 - DV"</formula>
    </cfRule>
  </conditionalFormatting>
  <conditionalFormatting sqref="B304:B308">
    <cfRule type="cellIs" dxfId="409" priority="301" operator="equal">
      <formula>"5 - DV"</formula>
    </cfRule>
  </conditionalFormatting>
  <conditionalFormatting sqref="B304:B308">
    <cfRule type="cellIs" dxfId="408" priority="300" operator="equal">
      <formula>"0 - DV"</formula>
    </cfRule>
  </conditionalFormatting>
  <conditionalFormatting sqref="B297:B299">
    <cfRule type="cellIs" dxfId="407" priority="299" operator="equal">
      <formula>"5 - DV"</formula>
    </cfRule>
  </conditionalFormatting>
  <conditionalFormatting sqref="B297:B299">
    <cfRule type="cellIs" dxfId="406" priority="298" operator="equal">
      <formula>"0 - DV"</formula>
    </cfRule>
  </conditionalFormatting>
  <conditionalFormatting sqref="B116">
    <cfRule type="cellIs" dxfId="405" priority="295" operator="equal">
      <formula>"5 - DV"</formula>
    </cfRule>
  </conditionalFormatting>
  <conditionalFormatting sqref="B116">
    <cfRule type="cellIs" dxfId="404" priority="294" operator="equal">
      <formula>"0 - DV"</formula>
    </cfRule>
  </conditionalFormatting>
  <conditionalFormatting sqref="B280:B283">
    <cfRule type="cellIs" dxfId="403" priority="293" operator="equal">
      <formula>"5 - DV"</formula>
    </cfRule>
  </conditionalFormatting>
  <conditionalFormatting sqref="B280:B283">
    <cfRule type="cellIs" dxfId="402" priority="292" operator="equal">
      <formula>"0 - DV"</formula>
    </cfRule>
  </conditionalFormatting>
  <conditionalFormatting sqref="B255:B260">
    <cfRule type="cellIs" dxfId="401" priority="289" operator="equal">
      <formula>"5 - DV"</formula>
    </cfRule>
  </conditionalFormatting>
  <conditionalFormatting sqref="B255:B260">
    <cfRule type="cellIs" dxfId="400" priority="288" operator="equal">
      <formula>"0 - DV"</formula>
    </cfRule>
  </conditionalFormatting>
  <conditionalFormatting sqref="B249">
    <cfRule type="cellIs" dxfId="399" priority="287" operator="equal">
      <formula>"5 - DV"</formula>
    </cfRule>
  </conditionalFormatting>
  <conditionalFormatting sqref="B249">
    <cfRule type="cellIs" dxfId="398" priority="286" operator="equal">
      <formula>"0 - DV"</formula>
    </cfRule>
  </conditionalFormatting>
  <conditionalFormatting sqref="B247">
    <cfRule type="cellIs" dxfId="397" priority="285" operator="equal">
      <formula>"5 - DV"</formula>
    </cfRule>
  </conditionalFormatting>
  <conditionalFormatting sqref="B247">
    <cfRule type="cellIs" dxfId="396" priority="284" operator="equal">
      <formula>"0 - DV"</formula>
    </cfRule>
  </conditionalFormatting>
  <conditionalFormatting sqref="B234:B239">
    <cfRule type="cellIs" dxfId="395" priority="279" operator="equal">
      <formula>"5 - DV"</formula>
    </cfRule>
  </conditionalFormatting>
  <conditionalFormatting sqref="B234:B239">
    <cfRule type="cellIs" dxfId="394" priority="278" operator="equal">
      <formula>"0 - DV"</formula>
    </cfRule>
  </conditionalFormatting>
  <conditionalFormatting sqref="B232">
    <cfRule type="cellIs" dxfId="393" priority="277" operator="equal">
      <formula>"5 - DV"</formula>
    </cfRule>
  </conditionalFormatting>
  <conditionalFormatting sqref="B232">
    <cfRule type="cellIs" dxfId="392" priority="276" operator="equal">
      <formula>"0 - DV"</formula>
    </cfRule>
  </conditionalFormatting>
  <conditionalFormatting sqref="B230">
    <cfRule type="cellIs" dxfId="391" priority="275" operator="equal">
      <formula>"5 - DV"</formula>
    </cfRule>
  </conditionalFormatting>
  <conditionalFormatting sqref="B230">
    <cfRule type="cellIs" dxfId="390" priority="274" operator="equal">
      <formula>"0 - DV"</formula>
    </cfRule>
  </conditionalFormatting>
  <conditionalFormatting sqref="B229">
    <cfRule type="cellIs" dxfId="389" priority="273" operator="equal">
      <formula>"5 - DV"</formula>
    </cfRule>
  </conditionalFormatting>
  <conditionalFormatting sqref="B229">
    <cfRule type="cellIs" dxfId="388" priority="272" operator="equal">
      <formula>"0 - DV"</formula>
    </cfRule>
  </conditionalFormatting>
  <conditionalFormatting sqref="B189:B192">
    <cfRule type="cellIs" dxfId="387" priority="271" operator="equal">
      <formula>"5 - DV"</formula>
    </cfRule>
  </conditionalFormatting>
  <conditionalFormatting sqref="B189:B192">
    <cfRule type="cellIs" dxfId="386" priority="270" operator="equal">
      <formula>"0 - DV"</formula>
    </cfRule>
  </conditionalFormatting>
  <conditionalFormatting sqref="B185:B186">
    <cfRule type="cellIs" dxfId="385" priority="265" operator="equal">
      <formula>"5 - DV"</formula>
    </cfRule>
  </conditionalFormatting>
  <conditionalFormatting sqref="B185:B186">
    <cfRule type="cellIs" dxfId="384" priority="264" operator="equal">
      <formula>"0 - DV"</formula>
    </cfRule>
  </conditionalFormatting>
  <conditionalFormatting sqref="B243">
    <cfRule type="cellIs" dxfId="383" priority="261" operator="equal">
      <formula>"5 - DV"</formula>
    </cfRule>
  </conditionalFormatting>
  <conditionalFormatting sqref="B243">
    <cfRule type="cellIs" dxfId="382" priority="260" operator="equal">
      <formula>"0 - DV"</formula>
    </cfRule>
  </conditionalFormatting>
  <conditionalFormatting sqref="B248">
    <cfRule type="cellIs" dxfId="381" priority="259" operator="equal">
      <formula>"5 - DV"</formula>
    </cfRule>
  </conditionalFormatting>
  <conditionalFormatting sqref="B248">
    <cfRule type="cellIs" dxfId="380" priority="258" operator="equal">
      <formula>"0 - DV"</formula>
    </cfRule>
  </conditionalFormatting>
  <conditionalFormatting sqref="B215:B321 B6:B213">
    <cfRule type="cellIs" dxfId="379" priority="257" operator="equal">
      <formula>"0 = DV P0"</formula>
    </cfRule>
  </conditionalFormatting>
  <conditionalFormatting sqref="B215:B321 B6:B213">
    <cfRule type="cellIs" dxfId="378" priority="256" operator="equal">
      <formula>"5 = DV P5"</formula>
    </cfRule>
  </conditionalFormatting>
  <conditionalFormatting sqref="B277">
    <cfRule type="cellIs" dxfId="377" priority="255" operator="equal">
      <formula>"5 - DV"</formula>
    </cfRule>
  </conditionalFormatting>
  <conditionalFormatting sqref="B277">
    <cfRule type="cellIs" dxfId="376" priority="254" operator="equal">
      <formula>"0 - DV"</formula>
    </cfRule>
  </conditionalFormatting>
  <conditionalFormatting sqref="B306">
    <cfRule type="cellIs" dxfId="375" priority="253" operator="equal">
      <formula>"5 - DV"</formula>
    </cfRule>
  </conditionalFormatting>
  <conditionalFormatting sqref="B306">
    <cfRule type="cellIs" dxfId="374" priority="252" operator="equal">
      <formula>"0 - DV"</formula>
    </cfRule>
  </conditionalFormatting>
  <conditionalFormatting sqref="B277">
    <cfRule type="cellIs" dxfId="373" priority="251" operator="equal">
      <formula>"5 - DV"</formula>
    </cfRule>
  </conditionalFormatting>
  <conditionalFormatting sqref="B277">
    <cfRule type="cellIs" dxfId="372" priority="250" operator="equal">
      <formula>"0 - DV"</formula>
    </cfRule>
  </conditionalFormatting>
  <conditionalFormatting sqref="B306">
    <cfRule type="cellIs" dxfId="371" priority="249" operator="equal">
      <formula>"5 - DV"</formula>
    </cfRule>
  </conditionalFormatting>
  <conditionalFormatting sqref="B306">
    <cfRule type="cellIs" dxfId="370" priority="248" operator="equal">
      <formula>"0 - DV"</formula>
    </cfRule>
  </conditionalFormatting>
  <conditionalFormatting sqref="H50:I50">
    <cfRule type="cellIs" dxfId="369" priority="169" operator="equal">
      <formula>"COMPLETE"</formula>
    </cfRule>
  </conditionalFormatting>
  <conditionalFormatting sqref="H293:M293">
    <cfRule type="cellIs" dxfId="368" priority="173" operator="equal">
      <formula>"COMPLETE"</formula>
    </cfRule>
  </conditionalFormatting>
  <conditionalFormatting sqref="H295:M295">
    <cfRule type="cellIs" dxfId="367" priority="172" operator="equal">
      <formula>"COMPLETE"</formula>
    </cfRule>
  </conditionalFormatting>
  <conditionalFormatting sqref="H297:M310 H312:M321">
    <cfRule type="cellIs" dxfId="366" priority="171" operator="equal">
      <formula>"COMPLETE"</formula>
    </cfRule>
  </conditionalFormatting>
  <conditionalFormatting sqref="H28:M28 H30:M30 H29:J29 L29:M29 H33:M34 H31:J32 L31:M32 H37:M37 H35:J36 L35:M36">
    <cfRule type="cellIs" dxfId="365" priority="228" operator="equal">
      <formula>"COMPLETE"</formula>
    </cfRule>
  </conditionalFormatting>
  <conditionalFormatting sqref="H54:M54">
    <cfRule type="cellIs" dxfId="364" priority="226" operator="equal">
      <formula>"COMPLETE"</formula>
    </cfRule>
  </conditionalFormatting>
  <conditionalFormatting sqref="H113:M113">
    <cfRule type="cellIs" dxfId="363" priority="222" operator="equal">
      <formula>"COMPLETE"</formula>
    </cfRule>
  </conditionalFormatting>
  <conditionalFormatting sqref="H134:M134 H122:M124 H132:M132 H129:J131 L129:M131 H128:M128 H127:J127 L127:M127 H126:M126 H125:J125 L125:M125">
    <cfRule type="cellIs" dxfId="362" priority="220" operator="equal">
      <formula>"COMPLETE"</formula>
    </cfRule>
  </conditionalFormatting>
  <conditionalFormatting sqref="H143:M143">
    <cfRule type="cellIs" dxfId="361" priority="216" operator="equal">
      <formula>"COMPLETE"</formula>
    </cfRule>
  </conditionalFormatting>
  <conditionalFormatting sqref="H144:M146">
    <cfRule type="cellIs" dxfId="360" priority="215" operator="equal">
      <formula>"COMPLETE"</formula>
    </cfRule>
  </conditionalFormatting>
  <conditionalFormatting sqref="H152:M155">
    <cfRule type="cellIs" dxfId="359" priority="214" operator="equal">
      <formula>"COMPLETE"</formula>
    </cfRule>
  </conditionalFormatting>
  <conditionalFormatting sqref="H157:M157">
    <cfRule type="cellIs" dxfId="358" priority="213" operator="equal">
      <formula>"COMPLETE"</formula>
    </cfRule>
  </conditionalFormatting>
  <conditionalFormatting sqref="H165:M165">
    <cfRule type="cellIs" dxfId="357" priority="211" operator="equal">
      <formula>"COMPLETE"</formula>
    </cfRule>
  </conditionalFormatting>
  <conditionalFormatting sqref="H167:M168">
    <cfRule type="cellIs" dxfId="356" priority="210" operator="equal">
      <formula>"COMPLETE"</formula>
    </cfRule>
  </conditionalFormatting>
  <conditionalFormatting sqref="H173:I174 L173:M174">
    <cfRule type="cellIs" dxfId="355" priority="208" operator="equal">
      <formula>"COMPLETE"</formula>
    </cfRule>
  </conditionalFormatting>
  <conditionalFormatting sqref="H175:M175">
    <cfRule type="cellIs" dxfId="354" priority="206" operator="equal">
      <formula>"COMPLETE"</formula>
    </cfRule>
  </conditionalFormatting>
  <conditionalFormatting sqref="H121:M121">
    <cfRule type="cellIs" dxfId="353" priority="204" operator="equal">
      <formula>"COMPLETE"</formula>
    </cfRule>
  </conditionalFormatting>
  <conditionalFormatting sqref="H184:M184">
    <cfRule type="cellIs" dxfId="352" priority="203" operator="equal">
      <formula>"COMPLETE"</formula>
    </cfRule>
  </conditionalFormatting>
  <conditionalFormatting sqref="H65:M65">
    <cfRule type="cellIs" dxfId="351" priority="202" operator="equal">
      <formula>"COMPLETE"</formula>
    </cfRule>
  </conditionalFormatting>
  <conditionalFormatting sqref="H68:M68">
    <cfRule type="cellIs" dxfId="350" priority="201" operator="equal">
      <formula>"COMPLETE"</formula>
    </cfRule>
  </conditionalFormatting>
  <conditionalFormatting sqref="H93:M93">
    <cfRule type="cellIs" dxfId="349" priority="199" operator="equal">
      <formula>"COMPLETE"</formula>
    </cfRule>
  </conditionalFormatting>
  <conditionalFormatting sqref="H99:M99">
    <cfRule type="cellIs" dxfId="348" priority="197" operator="equal">
      <formula>"COMPLETE"</formula>
    </cfRule>
  </conditionalFormatting>
  <conditionalFormatting sqref="H103:M104">
    <cfRule type="cellIs" dxfId="347" priority="193" operator="equal">
      <formula>"COMPLETE"</formula>
    </cfRule>
  </conditionalFormatting>
  <conditionalFormatting sqref="H190:M191">
    <cfRule type="cellIs" dxfId="346" priority="190" operator="equal">
      <formula>"COMPLETE"</formula>
    </cfRule>
  </conditionalFormatting>
  <conditionalFormatting sqref="H195:M195">
    <cfRule type="cellIs" dxfId="345" priority="189" operator="equal">
      <formula>"COMPLETE"</formula>
    </cfRule>
  </conditionalFormatting>
  <conditionalFormatting sqref="H197:I197 H204:I204 H206:M206 H210:M211 H213:I213 H199:I200 H208:I209 K197:M197 L204:M204">
    <cfRule type="cellIs" dxfId="344" priority="188" operator="equal">
      <formula>"COMPLETE"</formula>
    </cfRule>
  </conditionalFormatting>
  <conditionalFormatting sqref="H229:M229">
    <cfRule type="cellIs" dxfId="343" priority="187" operator="equal">
      <formula>"COMPLETE"</formula>
    </cfRule>
  </conditionalFormatting>
  <conditionalFormatting sqref="H230:M236">
    <cfRule type="cellIs" dxfId="342" priority="186" operator="equal">
      <formula>"COMPLETE"</formula>
    </cfRule>
  </conditionalFormatting>
  <conditionalFormatting sqref="H239:M239">
    <cfRule type="cellIs" dxfId="341" priority="185" operator="equal">
      <formula>"COMPLETE"</formula>
    </cfRule>
  </conditionalFormatting>
  <conditionalFormatting sqref="H242:M242">
    <cfRule type="cellIs" dxfId="340" priority="184" operator="equal">
      <formula>"COMPLETE"</formula>
    </cfRule>
  </conditionalFormatting>
  <conditionalFormatting sqref="H246:M246">
    <cfRule type="cellIs" dxfId="339" priority="182" operator="equal">
      <formula>"COMPLETE"</formula>
    </cfRule>
  </conditionalFormatting>
  <conditionalFormatting sqref="H249:M257">
    <cfRule type="cellIs" dxfId="338" priority="181" operator="equal">
      <formula>"COMPLETE"</formula>
    </cfRule>
  </conditionalFormatting>
  <conditionalFormatting sqref="H259:M259">
    <cfRule type="cellIs" dxfId="337" priority="180" operator="equal">
      <formula>"COMPLETE"</formula>
    </cfRule>
  </conditionalFormatting>
  <conditionalFormatting sqref="H269:M269">
    <cfRule type="cellIs" dxfId="336" priority="178" operator="equal">
      <formula>"COMPLETE"</formula>
    </cfRule>
  </conditionalFormatting>
  <conditionalFormatting sqref="H272:M273">
    <cfRule type="cellIs" dxfId="335" priority="177" operator="equal">
      <formula>"COMPLETE"</formula>
    </cfRule>
  </conditionalFormatting>
  <conditionalFormatting sqref="H275:M279">
    <cfRule type="cellIs" dxfId="334" priority="176" operator="equal">
      <formula>"COMPLETE"</formula>
    </cfRule>
  </conditionalFormatting>
  <conditionalFormatting sqref="I201:M201">
    <cfRule type="cellIs" dxfId="333" priority="167" operator="equal">
      <formula>"COMPLETE"</formula>
    </cfRule>
  </conditionalFormatting>
  <conditionalFormatting sqref="G207">
    <cfRule type="cellIs" dxfId="332" priority="165" operator="equal">
      <formula>"COMPLETE"</formula>
    </cfRule>
  </conditionalFormatting>
  <conditionalFormatting sqref="P225">
    <cfRule type="cellIs" dxfId="331" priority="164" operator="equal">
      <formula>"FAIL"</formula>
    </cfRule>
  </conditionalFormatting>
  <conditionalFormatting sqref="P225">
    <cfRule type="containsText" dxfId="330" priority="163" operator="containsText" text="Pass">
      <formula>NOT(ISERROR(SEARCH("Pass",P225)))</formula>
    </cfRule>
  </conditionalFormatting>
  <conditionalFormatting sqref="P225">
    <cfRule type="cellIs" dxfId="329" priority="162" operator="equal">
      <formula>"FAIL"</formula>
    </cfRule>
  </conditionalFormatting>
  <conditionalFormatting sqref="P205">
    <cfRule type="cellIs" dxfId="328" priority="161" operator="equal">
      <formula>"FAIL"</formula>
    </cfRule>
  </conditionalFormatting>
  <conditionalFormatting sqref="P205">
    <cfRule type="containsText" dxfId="327" priority="160" operator="containsText" text="Pass">
      <formula>NOT(ISERROR(SEARCH("Pass",P205)))</formula>
    </cfRule>
  </conditionalFormatting>
  <conditionalFormatting sqref="P205">
    <cfRule type="cellIs" dxfId="326" priority="159" operator="equal">
      <formula>"FAIL"</formula>
    </cfRule>
  </conditionalFormatting>
  <conditionalFormatting sqref="P223">
    <cfRule type="cellIs" dxfId="325" priority="158" operator="equal">
      <formula>"FAIL"</formula>
    </cfRule>
  </conditionalFormatting>
  <conditionalFormatting sqref="P223">
    <cfRule type="containsText" dxfId="324" priority="157" operator="containsText" text="Pass">
      <formula>NOT(ISERROR(SEARCH("Pass",P223)))</formula>
    </cfRule>
  </conditionalFormatting>
  <conditionalFormatting sqref="P223">
    <cfRule type="cellIs" dxfId="323" priority="156" operator="equal">
      <formula>"FAIL"</formula>
    </cfRule>
  </conditionalFormatting>
  <conditionalFormatting sqref="P221">
    <cfRule type="cellIs" dxfId="322" priority="155" operator="equal">
      <formula>"FAIL"</formula>
    </cfRule>
  </conditionalFormatting>
  <conditionalFormatting sqref="P221">
    <cfRule type="containsText" dxfId="321" priority="154" operator="containsText" text="Pass">
      <formula>NOT(ISERROR(SEARCH("Pass",P221)))</formula>
    </cfRule>
  </conditionalFormatting>
  <conditionalFormatting sqref="P221">
    <cfRule type="cellIs" dxfId="320" priority="153" operator="equal">
      <formula>"FAIL"</formula>
    </cfRule>
  </conditionalFormatting>
  <conditionalFormatting sqref="P207">
    <cfRule type="cellIs" dxfId="319" priority="152" operator="equal">
      <formula>"FAIL"</formula>
    </cfRule>
  </conditionalFormatting>
  <conditionalFormatting sqref="P207">
    <cfRule type="containsText" dxfId="318" priority="151" operator="containsText" text="Pass">
      <formula>NOT(ISERROR(SEARCH("Pass",P207)))</formula>
    </cfRule>
  </conditionalFormatting>
  <conditionalFormatting sqref="P207">
    <cfRule type="cellIs" dxfId="317" priority="150" operator="equal">
      <formula>"FAIL"</formula>
    </cfRule>
  </conditionalFormatting>
  <conditionalFormatting sqref="P212">
    <cfRule type="cellIs" dxfId="316" priority="149" operator="equal">
      <formula>"FAIL"</formula>
    </cfRule>
  </conditionalFormatting>
  <conditionalFormatting sqref="P212">
    <cfRule type="containsText" dxfId="315" priority="148" operator="containsText" text="Pass">
      <formula>NOT(ISERROR(SEARCH("Pass",P212)))</formula>
    </cfRule>
  </conditionalFormatting>
  <conditionalFormatting sqref="P212">
    <cfRule type="cellIs" dxfId="314" priority="147" operator="equal">
      <formula>"FAIL"</formula>
    </cfRule>
  </conditionalFormatting>
  <conditionalFormatting sqref="I202">
    <cfRule type="cellIs" dxfId="313" priority="146" operator="equal">
      <formula>"COMPLETE"</formula>
    </cfRule>
  </conditionalFormatting>
  <conditionalFormatting sqref="H215:M215">
    <cfRule type="cellIs" dxfId="312" priority="145" operator="equal">
      <formula>"COMPLETE"</formula>
    </cfRule>
  </conditionalFormatting>
  <conditionalFormatting sqref="H217:M217">
    <cfRule type="cellIs" dxfId="311" priority="144" operator="equal">
      <formula>"COMPLETE"</formula>
    </cfRule>
  </conditionalFormatting>
  <conditionalFormatting sqref="P21">
    <cfRule type="cellIs" dxfId="310" priority="143" operator="equal">
      <formula>"FAIL"</formula>
    </cfRule>
  </conditionalFormatting>
  <conditionalFormatting sqref="P24">
    <cfRule type="cellIs" dxfId="309" priority="142" operator="equal">
      <formula>"FAIL"</formula>
    </cfRule>
  </conditionalFormatting>
  <conditionalFormatting sqref="P176">
    <cfRule type="cellIs" dxfId="308" priority="141" operator="equal">
      <formula>"FAIL"</formula>
    </cfRule>
  </conditionalFormatting>
  <conditionalFormatting sqref="P172">
    <cfRule type="containsText" dxfId="307" priority="140" operator="containsText" text="Pass">
      <formula>NOT(ISERROR(SEARCH("Pass",P172)))</formula>
    </cfRule>
  </conditionalFormatting>
  <conditionalFormatting sqref="P172">
    <cfRule type="cellIs" dxfId="306" priority="139" operator="equal">
      <formula>"FAIL"</formula>
    </cfRule>
  </conditionalFormatting>
  <conditionalFormatting sqref="P169">
    <cfRule type="containsText" dxfId="305" priority="138" operator="containsText" text="Pass">
      <formula>NOT(ISERROR(SEARCH("Pass",P169)))</formula>
    </cfRule>
  </conditionalFormatting>
  <conditionalFormatting sqref="P169">
    <cfRule type="cellIs" dxfId="304" priority="137" operator="equal">
      <formula>"FAIL"</formula>
    </cfRule>
  </conditionalFormatting>
  <conditionalFormatting sqref="H4:M4">
    <cfRule type="cellIs" dxfId="303" priority="136" operator="equal">
      <formula>"COMPLETE"</formula>
    </cfRule>
  </conditionalFormatting>
  <conditionalFormatting sqref="B230">
    <cfRule type="cellIs" dxfId="302" priority="135" operator="equal">
      <formula>"5 - DV"</formula>
    </cfRule>
  </conditionalFormatting>
  <conditionalFormatting sqref="B230">
    <cfRule type="cellIs" dxfId="301" priority="134" operator="equal">
      <formula>"0 - DV"</formula>
    </cfRule>
  </conditionalFormatting>
  <conditionalFormatting sqref="B243">
    <cfRule type="cellIs" dxfId="300" priority="133" operator="equal">
      <formula>"5 - DV"</formula>
    </cfRule>
  </conditionalFormatting>
  <conditionalFormatting sqref="B243">
    <cfRule type="cellIs" dxfId="299" priority="132" operator="equal">
      <formula>"0 - DV"</formula>
    </cfRule>
  </conditionalFormatting>
  <conditionalFormatting sqref="B318:B321">
    <cfRule type="cellIs" dxfId="298" priority="131" operator="equal">
      <formula>"5 - DV"</formula>
    </cfRule>
  </conditionalFormatting>
  <conditionalFormatting sqref="B318:B321">
    <cfRule type="cellIs" dxfId="297" priority="130" operator="equal">
      <formula>"0 - DV"</formula>
    </cfRule>
  </conditionalFormatting>
  <conditionalFormatting sqref="G203 I203:M203">
    <cfRule type="cellIs" dxfId="296" priority="128" operator="equal">
      <formula>"COMPLETE"</formula>
    </cfRule>
  </conditionalFormatting>
  <conditionalFormatting sqref="P214:P226">
    <cfRule type="containsText" dxfId="295" priority="127" operator="containsText" text="Pass">
      <formula>NOT(ISERROR(SEARCH("Pass",P214)))</formula>
    </cfRule>
  </conditionalFormatting>
  <conditionalFormatting sqref="P214:P226">
    <cfRule type="cellIs" dxfId="294" priority="126" operator="equal">
      <formula>"FAIL"</formula>
    </cfRule>
  </conditionalFormatting>
  <conditionalFormatting sqref="B214:B226">
    <cfRule type="cellIs" dxfId="293" priority="125" operator="equal">
      <formula>"5 - DV"</formula>
    </cfRule>
  </conditionalFormatting>
  <conditionalFormatting sqref="B214:B226">
    <cfRule type="cellIs" dxfId="292" priority="124" operator="equal">
      <formula>"0 - DV"</formula>
    </cfRule>
  </conditionalFormatting>
  <conditionalFormatting sqref="B214:B226">
    <cfRule type="cellIs" dxfId="291" priority="123" operator="equal">
      <formula>"0 = DV P0"</formula>
    </cfRule>
  </conditionalFormatting>
  <conditionalFormatting sqref="B214:B226">
    <cfRule type="cellIs" dxfId="290" priority="122" operator="equal">
      <formula>"5 = DV P5"</formula>
    </cfRule>
  </conditionalFormatting>
  <conditionalFormatting sqref="H214:M217 H218:I219 H220:M226">
    <cfRule type="cellIs" dxfId="289" priority="121" operator="equal">
      <formula>"COMPLETE"</formula>
    </cfRule>
  </conditionalFormatting>
  <conditionalFormatting sqref="J208:M208">
    <cfRule type="cellIs" dxfId="288" priority="120" operator="equal">
      <formula>"COMPLETE"</formula>
    </cfRule>
  </conditionalFormatting>
  <conditionalFormatting sqref="J212:M212">
    <cfRule type="cellIs" dxfId="287" priority="119" operator="equal">
      <formula>"COMPLETE"</formula>
    </cfRule>
  </conditionalFormatting>
  <conditionalFormatting sqref="J218:M218">
    <cfRule type="cellIs" dxfId="286" priority="118" operator="equal">
      <formula>"COMPLETE"</formula>
    </cfRule>
  </conditionalFormatting>
  <conditionalFormatting sqref="H271:H321 H116:H269">
    <cfRule type="cellIs" dxfId="285" priority="113" operator="equal">
      <formula>"COMPLETE"</formula>
    </cfRule>
  </conditionalFormatting>
  <conditionalFormatting sqref="P227">
    <cfRule type="containsText" dxfId="284" priority="112" operator="containsText" text="Pass">
      <formula>NOT(ISERROR(SEARCH("Pass",P227)))</formula>
    </cfRule>
  </conditionalFormatting>
  <conditionalFormatting sqref="P227">
    <cfRule type="cellIs" dxfId="283" priority="111" operator="equal">
      <formula>"FAIL"</formula>
    </cfRule>
  </conditionalFormatting>
  <conditionalFormatting sqref="P25">
    <cfRule type="cellIs" dxfId="282" priority="110" operator="equal">
      <formula>"FAIL"</formula>
    </cfRule>
  </conditionalFormatting>
  <conditionalFormatting sqref="P25">
    <cfRule type="containsText" dxfId="281" priority="109" operator="containsText" text="Pass">
      <formula>NOT(ISERROR(SEARCH("Pass",P25)))</formula>
    </cfRule>
  </conditionalFormatting>
  <conditionalFormatting sqref="P25">
    <cfRule type="cellIs" dxfId="280" priority="108" operator="equal">
      <formula>"FAIL"</formula>
    </cfRule>
  </conditionalFormatting>
  <conditionalFormatting sqref="P27">
    <cfRule type="cellIs" dxfId="279" priority="107" operator="equal">
      <formula>"FAIL"</formula>
    </cfRule>
  </conditionalFormatting>
  <conditionalFormatting sqref="P27">
    <cfRule type="containsText" dxfId="278" priority="106" operator="containsText" text="Pass">
      <formula>NOT(ISERROR(SEARCH("Pass",P27)))</formula>
    </cfRule>
  </conditionalFormatting>
  <conditionalFormatting sqref="P27">
    <cfRule type="cellIs" dxfId="277" priority="105" operator="equal">
      <formula>"FAIL"</formula>
    </cfRule>
  </conditionalFormatting>
  <conditionalFormatting sqref="P148">
    <cfRule type="cellIs" dxfId="276" priority="104" operator="equal">
      <formula>"FAIL"</formula>
    </cfRule>
  </conditionalFormatting>
  <conditionalFormatting sqref="P148">
    <cfRule type="containsText" dxfId="275" priority="103" operator="containsText" text="Pass">
      <formula>NOT(ISERROR(SEARCH("Pass",P148)))</formula>
    </cfRule>
  </conditionalFormatting>
  <conditionalFormatting sqref="P148">
    <cfRule type="cellIs" dxfId="274" priority="102" operator="equal">
      <formula>"FAIL"</formula>
    </cfRule>
  </conditionalFormatting>
  <conditionalFormatting sqref="P16">
    <cfRule type="cellIs" dxfId="273" priority="101" operator="equal">
      <formula>"FAIL"</formula>
    </cfRule>
  </conditionalFormatting>
  <conditionalFormatting sqref="P16">
    <cfRule type="containsText" dxfId="272" priority="100" operator="containsText" text="Pass">
      <formula>NOT(ISERROR(SEARCH("Pass",P16)))</formula>
    </cfRule>
  </conditionalFormatting>
  <conditionalFormatting sqref="P16">
    <cfRule type="cellIs" dxfId="271" priority="99" operator="equal">
      <formula>"FAIL"</formula>
    </cfRule>
  </conditionalFormatting>
  <conditionalFormatting sqref="P18">
    <cfRule type="cellIs" dxfId="270" priority="98" operator="equal">
      <formula>"FAIL"</formula>
    </cfRule>
  </conditionalFormatting>
  <conditionalFormatting sqref="P18">
    <cfRule type="containsText" dxfId="269" priority="97" operator="containsText" text="Pass">
      <formula>NOT(ISERROR(SEARCH("Pass",P18)))</formula>
    </cfRule>
  </conditionalFormatting>
  <conditionalFormatting sqref="P18">
    <cfRule type="cellIs" dxfId="268" priority="96" operator="equal">
      <formula>"FAIL"</formula>
    </cfRule>
  </conditionalFormatting>
  <conditionalFormatting sqref="P133">
    <cfRule type="containsText" dxfId="267" priority="95" operator="containsText" text="Pass">
      <formula>NOT(ISERROR(SEARCH("Pass",P133)))</formula>
    </cfRule>
  </conditionalFormatting>
  <conditionalFormatting sqref="P133">
    <cfRule type="cellIs" dxfId="266" priority="94" operator="equal">
      <formula>"FAIL"</formula>
    </cfRule>
  </conditionalFormatting>
  <conditionalFormatting sqref="H196">
    <cfRule type="cellIs" dxfId="265" priority="93" operator="equal">
      <formula>"COMPLETE"</formula>
    </cfRule>
  </conditionalFormatting>
  <conditionalFormatting sqref="P196">
    <cfRule type="containsText" dxfId="264" priority="92" operator="containsText" text="Pass">
      <formula>NOT(ISERROR(SEARCH("Pass",P196)))</formula>
    </cfRule>
  </conditionalFormatting>
  <conditionalFormatting sqref="P196">
    <cfRule type="cellIs" dxfId="263" priority="91" operator="equal">
      <formula>"FAIL"</formula>
    </cfRule>
  </conditionalFormatting>
  <conditionalFormatting sqref="H212">
    <cfRule type="cellIs" dxfId="262" priority="90" operator="equal">
      <formula>"COMPLETE"</formula>
    </cfRule>
  </conditionalFormatting>
  <conditionalFormatting sqref="H213">
    <cfRule type="cellIs" dxfId="261" priority="89" operator="equal">
      <formula>"COMPLETE"</formula>
    </cfRule>
  </conditionalFormatting>
  <conditionalFormatting sqref="H218">
    <cfRule type="cellIs" dxfId="260" priority="88" operator="equal">
      <formula>"COMPLETE"</formula>
    </cfRule>
  </conditionalFormatting>
  <conditionalFormatting sqref="H219">
    <cfRule type="cellIs" dxfId="259" priority="87" operator="equal">
      <formula>"COMPLETE"</formula>
    </cfRule>
  </conditionalFormatting>
  <conditionalFormatting sqref="H158">
    <cfRule type="cellIs" dxfId="258" priority="86" operator="equal">
      <formula>"COMPLETE"</formula>
    </cfRule>
  </conditionalFormatting>
  <conditionalFormatting sqref="P158">
    <cfRule type="cellIs" dxfId="257" priority="85" operator="equal">
      <formula>"FAIL"</formula>
    </cfRule>
  </conditionalFormatting>
  <conditionalFormatting sqref="P158">
    <cfRule type="containsText" dxfId="256" priority="84" operator="containsText" text="Pass">
      <formula>NOT(ISERROR(SEARCH("Pass",P158)))</formula>
    </cfRule>
  </conditionalFormatting>
  <conditionalFormatting sqref="P158">
    <cfRule type="cellIs" dxfId="255" priority="83" operator="equal">
      <formula>"FAIL"</formula>
    </cfRule>
  </conditionalFormatting>
  <conditionalFormatting sqref="H194">
    <cfRule type="cellIs" dxfId="254" priority="82" operator="equal">
      <formula>"COMPLETE"</formula>
    </cfRule>
  </conditionalFormatting>
  <conditionalFormatting sqref="P194">
    <cfRule type="containsText" dxfId="253" priority="81" operator="containsText" text="Pass">
      <formula>NOT(ISERROR(SEARCH("Pass",P194)))</formula>
    </cfRule>
  </conditionalFormatting>
  <conditionalFormatting sqref="P194">
    <cfRule type="cellIs" dxfId="252" priority="80" operator="equal">
      <formula>"FAIL"</formula>
    </cfRule>
  </conditionalFormatting>
  <conditionalFormatting sqref="H162">
    <cfRule type="cellIs" dxfId="251" priority="79" operator="equal">
      <formula>"COMPLETE"</formula>
    </cfRule>
  </conditionalFormatting>
  <conditionalFormatting sqref="P162">
    <cfRule type="cellIs" dxfId="250" priority="78" operator="equal">
      <formula>"FAIL"</formula>
    </cfRule>
  </conditionalFormatting>
  <conditionalFormatting sqref="P162">
    <cfRule type="containsText" dxfId="249" priority="77" operator="containsText" text="Pass">
      <formula>NOT(ISERROR(SEARCH("Pass",P162)))</formula>
    </cfRule>
  </conditionalFormatting>
  <conditionalFormatting sqref="P162">
    <cfRule type="cellIs" dxfId="248" priority="76" operator="equal">
      <formula>"FAIL"</formula>
    </cfRule>
  </conditionalFormatting>
  <conditionalFormatting sqref="P29">
    <cfRule type="cellIs" dxfId="247" priority="75" operator="equal">
      <formula>"FAIL"</formula>
    </cfRule>
  </conditionalFormatting>
  <conditionalFormatting sqref="P29">
    <cfRule type="containsText" dxfId="246" priority="74" operator="containsText" text="Pass">
      <formula>NOT(ISERROR(SEARCH("Pass",P29)))</formula>
    </cfRule>
  </conditionalFormatting>
  <conditionalFormatting sqref="P29">
    <cfRule type="cellIs" dxfId="245" priority="73" operator="equal">
      <formula>"FAIL"</formula>
    </cfRule>
  </conditionalFormatting>
  <conditionalFormatting sqref="P31">
    <cfRule type="cellIs" dxfId="244" priority="72" operator="equal">
      <formula>"FAIL"</formula>
    </cfRule>
  </conditionalFormatting>
  <conditionalFormatting sqref="P31">
    <cfRule type="containsText" dxfId="243" priority="71" operator="containsText" text="Pass">
      <formula>NOT(ISERROR(SEARCH("Pass",P31)))</formula>
    </cfRule>
  </conditionalFormatting>
  <conditionalFormatting sqref="P31">
    <cfRule type="cellIs" dxfId="242" priority="70" operator="equal">
      <formula>"FAIL"</formula>
    </cfRule>
  </conditionalFormatting>
  <conditionalFormatting sqref="P35">
    <cfRule type="cellIs" dxfId="241" priority="69" operator="equal">
      <formula>"FAIL"</formula>
    </cfRule>
  </conditionalFormatting>
  <conditionalFormatting sqref="P35">
    <cfRule type="containsText" dxfId="240" priority="68" operator="containsText" text="Pass">
      <formula>NOT(ISERROR(SEARCH("Pass",P35)))</formula>
    </cfRule>
  </conditionalFormatting>
  <conditionalFormatting sqref="P35">
    <cfRule type="cellIs" dxfId="239" priority="67" operator="equal">
      <formula>"FAIL"</formula>
    </cfRule>
  </conditionalFormatting>
  <conditionalFormatting sqref="P36">
    <cfRule type="cellIs" dxfId="238" priority="66" operator="equal">
      <formula>"FAIL"</formula>
    </cfRule>
  </conditionalFormatting>
  <conditionalFormatting sqref="P36">
    <cfRule type="containsText" dxfId="237" priority="65" operator="containsText" text="Pass">
      <formula>NOT(ISERROR(SEARCH("Pass",P36)))</formula>
    </cfRule>
  </conditionalFormatting>
  <conditionalFormatting sqref="P36">
    <cfRule type="cellIs" dxfId="236" priority="64" operator="equal">
      <formula>"FAIL"</formula>
    </cfRule>
  </conditionalFormatting>
  <conditionalFormatting sqref="P129">
    <cfRule type="containsText" dxfId="235" priority="63" operator="containsText" text="Pass">
      <formula>NOT(ISERROR(SEARCH("Pass",P129)))</formula>
    </cfRule>
  </conditionalFormatting>
  <conditionalFormatting sqref="P129">
    <cfRule type="cellIs" dxfId="234" priority="62" operator="equal">
      <formula>"FAIL"</formula>
    </cfRule>
  </conditionalFormatting>
  <conditionalFormatting sqref="P129">
    <cfRule type="containsText" dxfId="233" priority="61" operator="containsText" text="Pass">
      <formula>NOT(ISERROR(SEARCH("Pass",P129)))</formula>
    </cfRule>
  </conditionalFormatting>
  <conditionalFormatting sqref="P129">
    <cfRule type="cellIs" dxfId="232" priority="60" operator="equal">
      <formula>"FAIL"</formula>
    </cfRule>
  </conditionalFormatting>
  <conditionalFormatting sqref="P130">
    <cfRule type="containsText" dxfId="231" priority="59" operator="containsText" text="Pass">
      <formula>NOT(ISERROR(SEARCH("Pass",P130)))</formula>
    </cfRule>
  </conditionalFormatting>
  <conditionalFormatting sqref="P130">
    <cfRule type="containsText" dxfId="230" priority="58" operator="containsText" text="Pass">
      <formula>NOT(ISERROR(SEARCH("Pass",P130)))</formula>
    </cfRule>
  </conditionalFormatting>
  <conditionalFormatting sqref="P130">
    <cfRule type="cellIs" dxfId="229" priority="57" operator="equal">
      <formula>"FAIL"</formula>
    </cfRule>
  </conditionalFormatting>
  <conditionalFormatting sqref="P130">
    <cfRule type="containsText" dxfId="228" priority="56" operator="containsText" text="Pass">
      <formula>NOT(ISERROR(SEARCH("Pass",P130)))</formula>
    </cfRule>
  </conditionalFormatting>
  <conditionalFormatting sqref="P130">
    <cfRule type="cellIs" dxfId="227" priority="55" operator="equal">
      <formula>"FAIL"</formula>
    </cfRule>
  </conditionalFormatting>
  <conditionalFormatting sqref="P131">
    <cfRule type="containsText" dxfId="226" priority="54" operator="containsText" text="Pass">
      <formula>NOT(ISERROR(SEARCH("Pass",P131)))</formula>
    </cfRule>
  </conditionalFormatting>
  <conditionalFormatting sqref="P131">
    <cfRule type="containsText" dxfId="225" priority="53" operator="containsText" text="Pass">
      <formula>NOT(ISERROR(SEARCH("Pass",P131)))</formula>
    </cfRule>
  </conditionalFormatting>
  <conditionalFormatting sqref="P131">
    <cfRule type="cellIs" dxfId="224" priority="52" operator="equal">
      <formula>"FAIL"</formula>
    </cfRule>
  </conditionalFormatting>
  <conditionalFormatting sqref="P131">
    <cfRule type="containsText" dxfId="223" priority="51" operator="containsText" text="Pass">
      <formula>NOT(ISERROR(SEARCH("Pass",P131)))</formula>
    </cfRule>
  </conditionalFormatting>
  <conditionalFormatting sqref="P131">
    <cfRule type="cellIs" dxfId="222" priority="50" operator="equal">
      <formula>"FAIL"</formula>
    </cfRule>
  </conditionalFormatting>
  <conditionalFormatting sqref="P126">
    <cfRule type="containsText" dxfId="221" priority="49" operator="containsText" text="Pass">
      <formula>NOT(ISERROR(SEARCH("Pass",P126)))</formula>
    </cfRule>
  </conditionalFormatting>
  <conditionalFormatting sqref="P126">
    <cfRule type="containsText" dxfId="220" priority="48" operator="containsText" text="Pass">
      <formula>NOT(ISERROR(SEARCH("Pass",P126)))</formula>
    </cfRule>
  </conditionalFormatting>
  <conditionalFormatting sqref="P126">
    <cfRule type="cellIs" dxfId="219" priority="47" operator="equal">
      <formula>"FAIL"</formula>
    </cfRule>
  </conditionalFormatting>
  <conditionalFormatting sqref="P126">
    <cfRule type="containsText" dxfId="218" priority="46" operator="containsText" text="Pass">
      <formula>NOT(ISERROR(SEARCH("Pass",P126)))</formula>
    </cfRule>
  </conditionalFormatting>
  <conditionalFormatting sqref="P126">
    <cfRule type="cellIs" dxfId="217" priority="45" operator="equal">
      <formula>"FAIL"</formula>
    </cfRule>
  </conditionalFormatting>
  <conditionalFormatting sqref="P127">
    <cfRule type="containsText" dxfId="216" priority="44" operator="containsText" text="Pass">
      <formula>NOT(ISERROR(SEARCH("Pass",P127)))</formula>
    </cfRule>
  </conditionalFormatting>
  <conditionalFormatting sqref="P127">
    <cfRule type="containsText" dxfId="215" priority="43" operator="containsText" text="Pass">
      <formula>NOT(ISERROR(SEARCH("Pass",P127)))</formula>
    </cfRule>
  </conditionalFormatting>
  <conditionalFormatting sqref="P127">
    <cfRule type="cellIs" dxfId="214" priority="42" operator="equal">
      <formula>"FAIL"</formula>
    </cfRule>
  </conditionalFormatting>
  <conditionalFormatting sqref="P127">
    <cfRule type="containsText" dxfId="213" priority="41" operator="containsText" text="Pass">
      <formula>NOT(ISERROR(SEARCH("Pass",P127)))</formula>
    </cfRule>
  </conditionalFormatting>
  <conditionalFormatting sqref="P127">
    <cfRule type="cellIs" dxfId="212" priority="40" operator="equal">
      <formula>"FAIL"</formula>
    </cfRule>
  </conditionalFormatting>
  <conditionalFormatting sqref="P173">
    <cfRule type="cellIs" dxfId="211" priority="39" operator="equal">
      <formula>"FAIL"</formula>
    </cfRule>
  </conditionalFormatting>
  <conditionalFormatting sqref="P173">
    <cfRule type="containsText" dxfId="210" priority="38" operator="containsText" text="Pass">
      <formula>NOT(ISERROR(SEARCH("Pass",P173)))</formula>
    </cfRule>
  </conditionalFormatting>
  <conditionalFormatting sqref="P173">
    <cfRule type="cellIs" dxfId="209" priority="37" operator="equal">
      <formula>"FAIL"</formula>
    </cfRule>
  </conditionalFormatting>
  <conditionalFormatting sqref="P174">
    <cfRule type="cellIs" dxfId="208" priority="36" operator="equal">
      <formula>"FAIL"</formula>
    </cfRule>
  </conditionalFormatting>
  <conditionalFormatting sqref="P174">
    <cfRule type="containsText" dxfId="207" priority="35" operator="containsText" text="Pass">
      <formula>NOT(ISERROR(SEARCH("Pass",P174)))</formula>
    </cfRule>
  </conditionalFormatting>
  <conditionalFormatting sqref="P174">
    <cfRule type="cellIs" dxfId="206" priority="34" operator="equal">
      <formula>"FAIL"</formula>
    </cfRule>
  </conditionalFormatting>
  <conditionalFormatting sqref="P119">
    <cfRule type="containsText" dxfId="205" priority="33" operator="containsText" text="Pass">
      <formula>NOT(ISERROR(SEARCH("Pass",P119)))</formula>
    </cfRule>
  </conditionalFormatting>
  <conditionalFormatting sqref="P119">
    <cfRule type="cellIs" dxfId="204" priority="32" operator="equal">
      <formula>"FAIL"</formula>
    </cfRule>
  </conditionalFormatting>
  <conditionalFormatting sqref="P197">
    <cfRule type="containsText" dxfId="203" priority="31" operator="containsText" text="Pass">
      <formula>NOT(ISERROR(SEARCH("Pass",P197)))</formula>
    </cfRule>
  </conditionalFormatting>
  <conditionalFormatting sqref="P197">
    <cfRule type="cellIs" dxfId="202" priority="30" operator="equal">
      <formula>"FAIL"</formula>
    </cfRule>
  </conditionalFormatting>
  <conditionalFormatting sqref="H197">
    <cfRule type="cellIs" dxfId="201" priority="29" operator="equal">
      <formula>"COMPLETE"</formula>
    </cfRule>
  </conditionalFormatting>
  <conditionalFormatting sqref="H115:I115">
    <cfRule type="cellIs" dxfId="200" priority="28" operator="equal">
      <formula>"COMPLETE"</formula>
    </cfRule>
  </conditionalFormatting>
  <conditionalFormatting sqref="H115">
    <cfRule type="cellIs" dxfId="199" priority="27" operator="equal">
      <formula>"COMPLETE"</formula>
    </cfRule>
  </conditionalFormatting>
  <conditionalFormatting sqref="H223">
    <cfRule type="cellIs" dxfId="198" priority="26" operator="equal">
      <formula>"COMPLETE"</formula>
    </cfRule>
  </conditionalFormatting>
  <conditionalFormatting sqref="H198">
    <cfRule type="cellIs" dxfId="197" priority="25" operator="equal">
      <formula>"COMPLETE"</formula>
    </cfRule>
  </conditionalFormatting>
  <conditionalFormatting sqref="H198">
    <cfRule type="cellIs" dxfId="196" priority="24" operator="equal">
      <formula>"COMPLETE"</formula>
    </cfRule>
  </conditionalFormatting>
  <conditionalFormatting sqref="P198">
    <cfRule type="containsText" dxfId="195" priority="23" operator="containsText" text="Pass">
      <formula>NOT(ISERROR(SEARCH("Pass",P198)))</formula>
    </cfRule>
  </conditionalFormatting>
  <conditionalFormatting sqref="P198">
    <cfRule type="cellIs" dxfId="194" priority="22" operator="equal">
      <formula>"FAIL"</formula>
    </cfRule>
  </conditionalFormatting>
  <conditionalFormatting sqref="G117">
    <cfRule type="cellIs" dxfId="193" priority="21" operator="equal">
      <formula>"COMPLETE"</formula>
    </cfRule>
  </conditionalFormatting>
  <conditionalFormatting sqref="G119">
    <cfRule type="cellIs" dxfId="192" priority="19" operator="equal">
      <formula>"COMPLETE"</formula>
    </cfRule>
  </conditionalFormatting>
  <conditionalFormatting sqref="K198">
    <cfRule type="cellIs" dxfId="191" priority="18" operator="equal">
      <formula>"COMPLETE"</formula>
    </cfRule>
  </conditionalFormatting>
  <conditionalFormatting sqref="G133">
    <cfRule type="cellIs" dxfId="190" priority="17" operator="equal">
      <formula>"COMPLETE"</formula>
    </cfRule>
  </conditionalFormatting>
  <conditionalFormatting sqref="K213">
    <cfRule type="cellIs" dxfId="189" priority="16" operator="equal">
      <formula>"COMPLETE"</formula>
    </cfRule>
  </conditionalFormatting>
  <conditionalFormatting sqref="J205:K205">
    <cfRule type="cellIs" dxfId="188" priority="10" operator="equal">
      <formula>"COMPLETE"</formula>
    </cfRule>
  </conditionalFormatting>
  <conditionalFormatting sqref="G201:G202">
    <cfRule type="cellIs" dxfId="187" priority="14" operator="equal">
      <formula>"COMPLETE"</formula>
    </cfRule>
  </conditionalFormatting>
  <conditionalFormatting sqref="G204">
    <cfRule type="cellIs" dxfId="186" priority="13" operator="equal">
      <formula>"COMPLETE"</formula>
    </cfRule>
  </conditionalFormatting>
  <conditionalFormatting sqref="J204:K204">
    <cfRule type="cellIs" dxfId="185" priority="12" operator="equal">
      <formula>"COMPLETE"</formula>
    </cfRule>
  </conditionalFormatting>
  <conditionalFormatting sqref="G205">
    <cfRule type="cellIs" dxfId="184" priority="11" operator="equal">
      <formula>"COMPLETE"</formula>
    </cfRule>
  </conditionalFormatting>
  <conditionalFormatting sqref="G196">
    <cfRule type="cellIs" dxfId="183" priority="9" operator="equal">
      <formula>"COMPLETE"</formula>
    </cfRule>
  </conditionalFormatting>
  <conditionalFormatting sqref="G121">
    <cfRule type="cellIs" dxfId="182" priority="7" operator="equal">
      <formula>"COMPLETE"</formula>
    </cfRule>
  </conditionalFormatting>
  <conditionalFormatting sqref="H42">
    <cfRule type="cellIs" dxfId="181" priority="6" operator="equal">
      <formula>"COMPLETE"</formula>
    </cfRule>
  </conditionalFormatting>
  <conditionalFormatting sqref="G58">
    <cfRule type="cellIs" dxfId="180" priority="5" operator="equal">
      <formula>"COMPLETE"</formula>
    </cfRule>
  </conditionalFormatting>
  <conditionalFormatting sqref="G63:G64">
    <cfRule type="cellIs" dxfId="179" priority="3" operator="equal">
      <formula>"COMPLETE"</formula>
    </cfRule>
  </conditionalFormatting>
  <conditionalFormatting sqref="G73:G74">
    <cfRule type="cellIs" dxfId="178" priority="2" operator="equal">
      <formula>"COMPLETE"</formula>
    </cfRule>
  </conditionalFormatting>
  <conditionalFormatting sqref="H42">
    <cfRule type="cellIs" dxfId="177" priority="1" operator="equal">
      <formula>"COMPLETE"</formula>
    </cfRule>
  </conditionalFormatting>
  <dataValidations count="18">
    <dataValidation allowBlank="1" showInputMessage="1" showErrorMessage="1" sqref="P348 Q327:Q381 J350:J355 H349:I355 H356:N381 H327:N348 K349:N355" xr:uid="{00000000-0002-0000-0000-000000000000}"/>
    <dataValidation type="list" allowBlank="1" showInputMessage="1" showErrorMessage="1" error="Select: FAIL, PASS, or, IN_PROGRESS" sqref="P208:P211 P190:P204 P206 P113:P146 P171 P239:P244 P148:P168 P177:P184 P109 P246 P15 P213:P237 P7:P11 P39:P40 P13 P111 P249:P321 P173:P175 P52:P107" xr:uid="{00000000-0002-0000-0000-000001000000}">
      <formula1>$P$349:$P$352</formula1>
    </dataValidation>
    <dataValidation type="list" allowBlank="1" showInputMessage="1" showErrorMessage="1" error="Select: FAIL, PASS, or, IN_PROGRESS" sqref="P247:P248 P16:P38 P221 P223 P205 P225 P112 P212 P172 P169 P207 P8 P12 P14 P176 P102 P185:P189 P245 P110 P6 P238 P41 P43:P51 P61 P108" xr:uid="{00000000-0002-0000-0000-000002000000}">
      <formula1>$P$352:$P$355</formula1>
    </dataValidation>
    <dataValidation type="list" allowBlank="1" showInputMessage="1" showErrorMessage="1" error="Select: FAIL, PASS, or, IN_PROGRESS" sqref="P147 P170 P42" xr:uid="{00000000-0002-0000-0000-000003000000}">
      <formula1>$P$349:$P$353</formula1>
    </dataValidation>
    <dataValidation type="list" allowBlank="1" showInputMessage="1" showErrorMessage="1" error="Select: COMPLETE, Design in Progress, Design in Review, Dry Run Completed, Dry Run in Progress, or Not Started - Query Raised" sqref="I271 I264 I238 I137 I110 I108 I223 I221 I23 I207 I205 I212 I225 I117 I282" xr:uid="{00000000-0002-0000-0000-000004000000}">
      <formula1>$E$352:$E$358</formula1>
    </dataValidation>
    <dataValidation type="list" errorStyle="warning" allowBlank="1" showInputMessage="1" showErrorMessage="1" errorTitle="Not in Designer or Reviewer List" error="Name not in the Designer or Reviewer List" sqref="K4:L5" xr:uid="{00000000-0002-0000-0000-000005000000}">
      <formula1>$C$349:$C$360</formula1>
    </dataValidation>
    <dataValidation type="list" errorStyle="warning" allowBlank="1" showInputMessage="1" showErrorMessage="1" errorTitle="Y or N" sqref="N213 M214:M321 M6:M212" xr:uid="{00000000-0002-0000-0000-000006000000}">
      <formula1>"Y, N"</formula1>
    </dataValidation>
    <dataValidation type="list" errorStyle="warning" allowBlank="1" showInputMessage="1" showErrorMessage="1" errorTitle="Not a valid test type" error="Choices: Automated, Manual, or Manual&amp;Automated" sqref="M4:M5 I4:I321 J4:J5" xr:uid="{00000000-0002-0000-0000-000007000000}">
      <formula1>$I$349:$I$351</formula1>
    </dataValidation>
    <dataValidation type="list" allowBlank="1" showInputMessage="1" showErrorMessage="1" error="Select: COMPLETE, Design in Progress, Design in Review, Dry Run Completed, Dry Run in Progress, or Not Started - Query Raised" sqref="I283:I321 I111:I116 I239:I263 I24:I107 I272:I281 I265:I270 I109 I118:I136 I6:I22 I4:J4 I206 M4 I208:I211 I213:I237 I138:I204" xr:uid="{00000000-0002-0000-0000-000008000000}">
      <formula1>$F$349:$F$369</formula1>
    </dataValidation>
    <dataValidation type="list" allowBlank="1" showInputMessage="1" showErrorMessage="1" errorTitle="Invalid Code Rev" error="Update a &quot;TBDn (Rev x.y)&quot; cell with a new Rev number." sqref="J6:J321" xr:uid="{00000000-0002-0000-0000-000009000000}">
      <formula1>$J$349:$J$367</formula1>
    </dataValidation>
    <dataValidation type="list" errorStyle="warning" allowBlank="1" showInputMessage="1" showErrorMessage="1" errorTitle="Not in Designer or Reviewer List" error="Name not in the Designer or Reviewer List" sqref="L213:M213 K239:L263 L137 K138:L175 L176 K16:L20 L282 K283:L321 K25:L42 L238 L8 K6:L7 L21 K214:L237 L24 K22:L23 L14:L15 K9:L13 K177:L212 L43:L46 L51:L110 K271:L281 K265 K111:L136 L264:L270 K269 G40 G75 K44:K74 K76 G77 K78:K109" xr:uid="{00000000-0002-0000-0000-00000A000000}">
      <formula1>$C$349:$C$364</formula1>
    </dataValidation>
    <dataValidation type="list" allowBlank="1" showInputMessage="1" showErrorMessage="1" sqref="B6:B321" xr:uid="{00000000-0002-0000-0000-00000B000000}">
      <formula1>$B$349:$B$356</formula1>
    </dataValidation>
    <dataValidation type="list" errorStyle="warning" allowBlank="1" showInputMessage="1" showErrorMessage="1" errorTitle="Invalid State" sqref="H4:H321" xr:uid="{00000000-0002-0000-0000-00000C000000}">
      <formula1>$H$349:$H$358</formula1>
    </dataValidation>
    <dataValidation type="list" allowBlank="1" showInputMessage="1" showErrorMessage="1" errorTitle="Invalid name" sqref="G261:G263 G13 G175 G188:G190 G122:G127 G196 G90 G274:G280 G118 G318:G320 G135:G136 G182:G185 G235:G236 G232:G233 G177:G180 G120 G111:G116 G199:G207 G216 G7 G109 G138:G146 G290 G251:G257 G106:G107 G101:G104 G68 G229:G230 G9:G11 G162 G220:G227 G315:G316 G283:G284 G286:G288 G300:G305 G307:G313 G239:G246 G39 G41:G49 G259 G51 G53:G54 G56:G57 G59 G61 G65 G95 G99 G265:G272 G293:G296" xr:uid="{00000000-0002-0000-0000-00000D000000}">
      <formula1>$C$349:$C$364</formula1>
    </dataValidation>
    <dataValidation type="list" allowBlank="1" showInputMessage="1" showErrorMessage="1" errorTitle="Enter Y or N" sqref="O6:O321" xr:uid="{00000000-0002-0000-0000-00000E000000}">
      <formula1>"Y, N"</formula1>
    </dataValidation>
    <dataValidation type="list" allowBlank="1" showInputMessage="1" showErrorMessage="1" errorTitle="Invalid Value" error="Enter N/A, Y, or N" sqref="R6:R321" xr:uid="{00000000-0002-0000-0000-00000F000000}">
      <formula1>"N/A, Y, N"</formula1>
    </dataValidation>
    <dataValidation type="list" allowBlank="1" showInputMessage="1" showErrorMessage="1" errorTitle="Invalid name" sqref="G50 G117 G137 G176 G281:G282 G264 G237:G238 G8 G197:G198 G119 G208:G215 G128:G134 G217:G219 G14:G38 G108 G110 G289 G234 G181 G121 G186:G187 G228 G147:G161 G163:G174 G93 G231 G12 G306 G247:G250 G191:G195 G260 G6 G297:G299 G285 G273 G317 G314 G291:G292 G321" xr:uid="{00000000-0002-0000-0000-000010000000}">
      <formula1>$C$349:$C$365</formula1>
    </dataValidation>
    <dataValidation type="list" allowBlank="1" showInputMessage="1" showErrorMessage="1" errorTitle="Invalid name" sqref="G52 G55 G58 G60 G62:G64 G66:G67 G69:G74 G76 G91:G92 G94 G96:G98 G100 G105 G258 G78:G89" xr:uid="{00000000-0002-0000-0000-000011000000}">
      <formula1>$C$349:$C$366</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D7D31"/>
  </sheetPr>
  <dimension ref="A1:AV36"/>
  <sheetViews>
    <sheetView topLeftCell="K1" workbookViewId="0">
      <pane ySplit="2" topLeftCell="A35" activePane="bottomLeft" state="frozen"/>
      <selection pane="bottomLeft" activeCell="X35" sqref="X35"/>
    </sheetView>
  </sheetViews>
  <sheetFormatPr defaultColWidth="9.1796875" defaultRowHeight="13" x14ac:dyDescent="0.3"/>
  <cols>
    <col min="1" max="1" width="11.26953125" style="518" customWidth="1"/>
    <col min="2" max="11" width="10.7265625" style="122" customWidth="1"/>
    <col min="12" max="12" width="2.7265625" style="122" customWidth="1"/>
    <col min="13" max="24" width="10.7265625" style="122" customWidth="1"/>
    <col min="25" max="25" width="2.7265625" style="513" customWidth="1"/>
    <col min="26" max="35" width="10.7265625" style="513" customWidth="1"/>
    <col min="36" max="36" width="2.7265625" style="513" customWidth="1"/>
    <col min="37" max="48" width="10.7265625" style="513" customWidth="1"/>
    <col min="49" max="16384" width="9.1796875" style="513"/>
  </cols>
  <sheetData>
    <row r="1" spans="1:48" s="510" customFormat="1" x14ac:dyDescent="0.3">
      <c r="A1" s="615" t="s">
        <v>1068</v>
      </c>
      <c r="B1" s="519" t="s">
        <v>1069</v>
      </c>
      <c r="C1" s="508"/>
      <c r="D1" s="522"/>
      <c r="E1" s="522"/>
      <c r="F1" s="522"/>
      <c r="G1" s="522"/>
      <c r="H1" s="521" t="s">
        <v>1070</v>
      </c>
      <c r="I1" s="509"/>
      <c r="J1" s="509"/>
      <c r="K1" s="525"/>
      <c r="L1" s="526" t="s">
        <v>1068</v>
      </c>
      <c r="M1" s="519" t="s">
        <v>1071</v>
      </c>
      <c r="N1" s="532"/>
      <c r="O1" s="532"/>
      <c r="P1" s="532"/>
      <c r="Q1" s="532"/>
      <c r="R1" s="532"/>
      <c r="S1" s="532"/>
      <c r="T1" s="532"/>
      <c r="U1" s="507" t="s">
        <v>1072</v>
      </c>
      <c r="V1" s="509"/>
      <c r="W1" s="509"/>
      <c r="X1" s="627"/>
      <c r="Y1" s="623"/>
      <c r="Z1" s="519" t="s">
        <v>1069</v>
      </c>
      <c r="AA1" s="532"/>
      <c r="AB1" s="522"/>
      <c r="AC1" s="522"/>
      <c r="AD1" s="522"/>
      <c r="AE1" s="672"/>
      <c r="AF1" s="521" t="s">
        <v>1070</v>
      </c>
      <c r="AG1" s="530"/>
      <c r="AH1" s="530"/>
      <c r="AI1" s="523"/>
      <c r="AJ1" s="533" t="s">
        <v>1068</v>
      </c>
      <c r="AK1" s="506" t="s">
        <v>1071</v>
      </c>
      <c r="AL1" s="532"/>
      <c r="AM1" s="532"/>
      <c r="AN1" s="532"/>
      <c r="AO1" s="532"/>
      <c r="AP1" s="532"/>
      <c r="AQ1" s="532"/>
      <c r="AR1" s="532"/>
      <c r="AS1" s="507" t="s">
        <v>1072</v>
      </c>
      <c r="AT1" s="530"/>
      <c r="AU1" s="530"/>
      <c r="AV1" s="531"/>
    </row>
    <row r="2" spans="1:48" s="122" customFormat="1" ht="48" customHeight="1" x14ac:dyDescent="0.35">
      <c r="A2" s="616" t="s">
        <v>1073</v>
      </c>
      <c r="B2" s="614" t="s">
        <v>1074</v>
      </c>
      <c r="C2" s="553" t="s">
        <v>1075</v>
      </c>
      <c r="D2" s="553" t="s">
        <v>1076</v>
      </c>
      <c r="E2" s="554" t="s">
        <v>1077</v>
      </c>
      <c r="F2" s="554" t="s">
        <v>1078</v>
      </c>
      <c r="G2" s="554" t="s">
        <v>1079</v>
      </c>
      <c r="H2" s="505" t="s">
        <v>1033</v>
      </c>
      <c r="I2" s="505" t="s">
        <v>98</v>
      </c>
      <c r="J2" s="505" t="s">
        <v>1080</v>
      </c>
      <c r="K2" s="511" t="s">
        <v>1081</v>
      </c>
      <c r="L2" s="401" t="s">
        <v>1068</v>
      </c>
      <c r="M2" s="520" t="s">
        <v>1074</v>
      </c>
      <c r="N2" s="503" t="s">
        <v>1075</v>
      </c>
      <c r="O2" s="503" t="s">
        <v>1076</v>
      </c>
      <c r="P2" s="503" t="s">
        <v>1082</v>
      </c>
      <c r="Q2" s="689" t="s">
        <v>1077</v>
      </c>
      <c r="R2" s="503" t="s">
        <v>1083</v>
      </c>
      <c r="S2" s="503" t="s">
        <v>1083</v>
      </c>
      <c r="T2" s="503" t="s">
        <v>1084</v>
      </c>
      <c r="U2" s="504" t="s">
        <v>1033</v>
      </c>
      <c r="V2" s="505" t="s">
        <v>98</v>
      </c>
      <c r="W2" s="505" t="s">
        <v>1080</v>
      </c>
      <c r="X2" s="511" t="s">
        <v>1081</v>
      </c>
      <c r="Y2" s="539"/>
      <c r="Z2" s="520" t="s">
        <v>1074</v>
      </c>
      <c r="AA2" s="503" t="s">
        <v>1075</v>
      </c>
      <c r="AB2" s="503" t="s">
        <v>1076</v>
      </c>
      <c r="AC2" s="503" t="s">
        <v>1082</v>
      </c>
      <c r="AD2" s="689" t="s">
        <v>1077</v>
      </c>
      <c r="AE2" s="503" t="s">
        <v>1083</v>
      </c>
      <c r="AF2" s="505" t="s">
        <v>1033</v>
      </c>
      <c r="AG2" s="505" t="s">
        <v>98</v>
      </c>
      <c r="AH2" s="505" t="s">
        <v>1080</v>
      </c>
      <c r="AI2" s="505" t="s">
        <v>1081</v>
      </c>
      <c r="AJ2" s="564" t="s">
        <v>1068</v>
      </c>
      <c r="AK2" s="520" t="s">
        <v>1074</v>
      </c>
      <c r="AL2" s="503" t="s">
        <v>1075</v>
      </c>
      <c r="AM2" s="503" t="s">
        <v>1076</v>
      </c>
      <c r="AN2" s="503" t="s">
        <v>1082</v>
      </c>
      <c r="AO2" s="689" t="s">
        <v>1077</v>
      </c>
      <c r="AP2" s="503" t="s">
        <v>1083</v>
      </c>
      <c r="AQ2" s="503" t="s">
        <v>1083</v>
      </c>
      <c r="AR2" s="503" t="s">
        <v>1085</v>
      </c>
      <c r="AS2" s="504" t="s">
        <v>1033</v>
      </c>
      <c r="AT2" s="505" t="s">
        <v>98</v>
      </c>
      <c r="AU2" s="505" t="s">
        <v>1080</v>
      </c>
      <c r="AV2" s="511" t="s">
        <v>1081</v>
      </c>
    </row>
    <row r="3" spans="1:48" s="562" customFormat="1" ht="14.5" x14ac:dyDescent="0.35">
      <c r="A3" s="617">
        <v>44204</v>
      </c>
      <c r="B3" s="555">
        <v>39</v>
      </c>
      <c r="C3" s="556">
        <v>4</v>
      </c>
      <c r="D3" s="557">
        <v>3.3333333333333333E-2</v>
      </c>
      <c r="E3" s="327"/>
      <c r="F3" s="327"/>
      <c r="G3" s="565"/>
      <c r="H3" s="619">
        <v>14</v>
      </c>
      <c r="I3" s="679">
        <v>4</v>
      </c>
      <c r="J3" s="679">
        <v>26</v>
      </c>
      <c r="K3" s="590">
        <v>0.36666666666666664</v>
      </c>
      <c r="L3" s="560" t="s">
        <v>1068</v>
      </c>
      <c r="M3" s="555">
        <v>105</v>
      </c>
      <c r="N3" s="556">
        <v>12</v>
      </c>
      <c r="O3" s="557">
        <v>3.669724770642202E-2</v>
      </c>
      <c r="P3" s="557"/>
      <c r="Q3" s="557"/>
      <c r="R3" s="557"/>
      <c r="S3" s="557"/>
      <c r="T3" s="557"/>
      <c r="U3" s="753">
        <v>20</v>
      </c>
      <c r="V3" s="54">
        <v>16</v>
      </c>
      <c r="W3" s="54">
        <v>76</v>
      </c>
      <c r="X3" s="559">
        <v>0.34250764525993882</v>
      </c>
      <c r="Y3" s="624"/>
      <c r="Z3" s="556">
        <f>Master_Test_Plan!E329</f>
        <v>6</v>
      </c>
      <c r="AA3" s="556">
        <f>Master_Test_Plan!E337</f>
        <v>32</v>
      </c>
      <c r="AB3" s="557">
        <f>Master_Test_Plan!E338</f>
        <v>0.22695035460992907</v>
      </c>
      <c r="AC3" s="563">
        <f>(Master_Test_Plan!$E$326 - Trends!AA3)*$AD$8</f>
        <v>1417</v>
      </c>
      <c r="AD3" s="565">
        <f>AC3/$AD$9</f>
        <v>218</v>
      </c>
      <c r="AE3" s="565">
        <f>$AD$3/$AD$10</f>
        <v>7.2666666666666666</v>
      </c>
      <c r="AF3" s="556">
        <f>Master_Test_Plan!$E$340</f>
        <v>0</v>
      </c>
      <c r="AG3" s="558">
        <f>Master_Test_Plan!$E$341</f>
        <v>32</v>
      </c>
      <c r="AH3" s="558">
        <f>Master_Test_Plan!$E$342</f>
        <v>0</v>
      </c>
      <c r="AI3" s="557">
        <f>(AF3+AG3)/Master_Test_Plan!E326</f>
        <v>0.22695035460992907</v>
      </c>
      <c r="AJ3" s="561"/>
      <c r="AK3" s="556">
        <f>Master_Test_Plan!$D$329</f>
        <v>7</v>
      </c>
      <c r="AL3" s="556">
        <f>Master_Test_Plan!$D$337</f>
        <v>43</v>
      </c>
      <c r="AM3" s="557">
        <f>Master_Test_Plan!$D$338</f>
        <v>0.19724770642201836</v>
      </c>
      <c r="AN3" s="558">
        <f>Master_Test_Plan!D327-AL3</f>
        <v>249</v>
      </c>
      <c r="AO3" s="558">
        <f>$AN$3*$AD$8</f>
        <v>3237</v>
      </c>
      <c r="AP3" s="558">
        <f>AO3/$AD$9</f>
        <v>498</v>
      </c>
      <c r="AQ3" s="558">
        <f>$AP$3/$AD$10</f>
        <v>16.600000000000001</v>
      </c>
      <c r="AR3" s="682">
        <f>AQ3/4</f>
        <v>4.1500000000000004</v>
      </c>
      <c r="AS3" s="556">
        <f>Master_Test_Plan!$D$340</f>
        <v>0</v>
      </c>
      <c r="AT3" s="556">
        <f>Master_Test_Plan!$D$341</f>
        <v>43</v>
      </c>
      <c r="AU3" s="556">
        <f>Master_Test_Plan!$D$342</f>
        <v>0</v>
      </c>
      <c r="AV3" s="557">
        <f>(AS3+AT3)/Master_Test_Plan!D326</f>
        <v>0.19724770642201836</v>
      </c>
    </row>
    <row r="4" spans="1:48" ht="14.5" x14ac:dyDescent="0.3">
      <c r="A4" s="618">
        <f>A3+7</f>
        <v>44211</v>
      </c>
      <c r="B4" s="496">
        <v>41</v>
      </c>
      <c r="C4" s="261">
        <v>5</v>
      </c>
      <c r="D4" s="591">
        <v>4.1666666666666664E-2</v>
      </c>
      <c r="E4" s="261"/>
      <c r="F4" s="261"/>
      <c r="G4" s="261"/>
      <c r="H4" s="54">
        <v>1</v>
      </c>
      <c r="I4" s="54">
        <v>3</v>
      </c>
      <c r="J4" s="54">
        <v>42</v>
      </c>
      <c r="K4" s="512">
        <v>0.38333333333333336</v>
      </c>
      <c r="L4" s="401" t="s">
        <v>1068</v>
      </c>
      <c r="M4" s="496">
        <v>109</v>
      </c>
      <c r="N4" s="261">
        <v>19</v>
      </c>
      <c r="O4" s="622">
        <v>5.7575757575757579E-2</v>
      </c>
      <c r="P4" s="622"/>
      <c r="Q4" s="622"/>
      <c r="R4" s="622"/>
      <c r="S4" s="622"/>
      <c r="T4" s="622"/>
      <c r="U4" s="496">
        <v>1</v>
      </c>
      <c r="V4" s="261">
        <v>17</v>
      </c>
      <c r="W4" s="261">
        <v>110</v>
      </c>
      <c r="X4" s="559">
        <v>0.38787878787878788</v>
      </c>
      <c r="Y4" s="625"/>
      <c r="Z4" s="528" t="s">
        <v>1086</v>
      </c>
      <c r="AA4" s="517"/>
      <c r="AB4" s="517"/>
      <c r="AC4" s="517"/>
      <c r="AD4" s="517"/>
      <c r="AE4" s="517"/>
      <c r="AF4" s="517"/>
      <c r="AG4" s="517"/>
      <c r="AH4" s="517"/>
      <c r="AI4" s="517"/>
      <c r="AJ4" s="517"/>
      <c r="AK4" s="517"/>
      <c r="AL4" s="517"/>
      <c r="AM4" s="517"/>
      <c r="AN4" s="517"/>
      <c r="AO4" s="517"/>
      <c r="AP4" s="517"/>
      <c r="AQ4" s="517"/>
      <c r="AR4" s="517"/>
      <c r="AS4" s="517"/>
      <c r="AT4" s="517"/>
      <c r="AU4" s="515"/>
      <c r="AV4" s="515"/>
    </row>
    <row r="5" spans="1:48" x14ac:dyDescent="0.3">
      <c r="A5" s="618">
        <f t="shared" ref="A5:A27" si="0">A4+7</f>
        <v>44218</v>
      </c>
      <c r="B5" s="496">
        <v>38</v>
      </c>
      <c r="C5" s="261">
        <v>6</v>
      </c>
      <c r="D5" s="591">
        <v>6.3157894736842107E-2</v>
      </c>
      <c r="E5" s="261">
        <v>1157</v>
      </c>
      <c r="F5" s="613">
        <v>192.83333333333334</v>
      </c>
      <c r="G5" s="613">
        <v>6.427777777777778</v>
      </c>
      <c r="H5" s="261">
        <v>3</v>
      </c>
      <c r="I5" s="261">
        <v>3</v>
      </c>
      <c r="J5" s="261">
        <v>39</v>
      </c>
      <c r="K5" s="590">
        <v>0.47368421052631576</v>
      </c>
      <c r="L5" s="401" t="s">
        <v>1068</v>
      </c>
      <c r="M5" s="496">
        <v>99</v>
      </c>
      <c r="N5" s="261">
        <v>24</v>
      </c>
      <c r="O5" s="622">
        <v>7.29483282674772E-2</v>
      </c>
      <c r="P5" s="622"/>
      <c r="Q5" s="622"/>
      <c r="R5" s="622"/>
      <c r="S5" s="622"/>
      <c r="T5" s="622"/>
      <c r="U5" s="496">
        <v>4</v>
      </c>
      <c r="V5" s="261">
        <v>20</v>
      </c>
      <c r="W5" s="261">
        <v>108</v>
      </c>
      <c r="X5" s="559">
        <v>0.40121580547112462</v>
      </c>
      <c r="Y5" s="625"/>
      <c r="Z5" s="514" t="s">
        <v>1087</v>
      </c>
      <c r="AA5" s="517"/>
      <c r="AB5" s="517"/>
      <c r="AC5" s="517"/>
      <c r="AD5" s="517"/>
      <c r="AE5" s="517"/>
      <c r="AF5" s="517"/>
      <c r="AG5" s="517"/>
      <c r="AH5" s="529"/>
      <c r="AI5" s="529"/>
      <c r="AJ5" s="529"/>
      <c r="AK5" s="529"/>
      <c r="AL5" s="529"/>
      <c r="AM5" s="529"/>
      <c r="AN5" s="529"/>
      <c r="AO5" s="529"/>
      <c r="AP5" s="529"/>
      <c r="AQ5" s="529"/>
      <c r="AR5" s="529"/>
      <c r="AS5" s="529"/>
      <c r="AT5" s="529"/>
      <c r="AU5" s="527"/>
      <c r="AV5" s="527"/>
    </row>
    <row r="6" spans="1:48" x14ac:dyDescent="0.3">
      <c r="A6" s="618">
        <f t="shared" si="0"/>
        <v>44225</v>
      </c>
      <c r="B6" s="496">
        <v>43</v>
      </c>
      <c r="C6" s="261">
        <v>2</v>
      </c>
      <c r="D6" s="591">
        <v>2.0202020202020204E-2</v>
      </c>
      <c r="E6" s="261"/>
      <c r="F6" s="261"/>
      <c r="G6" s="261"/>
      <c r="H6" s="261">
        <v>0</v>
      </c>
      <c r="I6" s="261">
        <v>2</v>
      </c>
      <c r="J6" s="261">
        <v>44</v>
      </c>
      <c r="K6" s="666">
        <v>0.46464646464646464</v>
      </c>
      <c r="L6" s="401">
        <v>93</v>
      </c>
      <c r="M6" s="673">
        <v>119</v>
      </c>
      <c r="N6" s="674">
        <v>2</v>
      </c>
      <c r="O6" s="675">
        <v>6.006006006006006E-3</v>
      </c>
      <c r="P6" s="674"/>
      <c r="Q6" s="261"/>
      <c r="R6" s="261"/>
      <c r="S6" s="613"/>
      <c r="T6" s="261"/>
      <c r="U6" s="673">
        <v>0</v>
      </c>
      <c r="V6" s="674">
        <v>2</v>
      </c>
      <c r="W6" s="674">
        <v>130</v>
      </c>
      <c r="X6" s="676">
        <v>0.3963963963963964</v>
      </c>
      <c r="Y6" s="625"/>
      <c r="Z6" s="514" t="s">
        <v>1088</v>
      </c>
      <c r="AA6" s="517"/>
      <c r="AB6" s="517"/>
      <c r="AC6" s="517"/>
      <c r="AD6" s="517"/>
      <c r="AE6" s="517"/>
      <c r="AF6" s="517"/>
      <c r="AG6" s="517"/>
      <c r="AH6" s="517"/>
      <c r="AI6" s="517"/>
      <c r="AJ6" s="517"/>
      <c r="AK6" s="517"/>
      <c r="AL6" s="517"/>
      <c r="AM6" s="517"/>
      <c r="AN6" s="517"/>
      <c r="AO6" s="517"/>
      <c r="AP6" s="517"/>
      <c r="AQ6" s="517"/>
      <c r="AR6" s="517"/>
      <c r="AS6" s="529"/>
      <c r="AT6" s="529"/>
      <c r="AU6" s="527"/>
      <c r="AV6" s="527"/>
    </row>
    <row r="7" spans="1:48" x14ac:dyDescent="0.3">
      <c r="A7" s="618">
        <f t="shared" si="0"/>
        <v>44232</v>
      </c>
      <c r="B7" s="496">
        <v>21</v>
      </c>
      <c r="C7" s="261">
        <v>3</v>
      </c>
      <c r="D7" s="591">
        <v>4.1095890410958902E-2</v>
      </c>
      <c r="E7" s="261">
        <v>910</v>
      </c>
      <c r="F7" s="261">
        <v>140</v>
      </c>
      <c r="G7" s="671">
        <v>4.666666666666667</v>
      </c>
      <c r="H7" s="261">
        <v>3</v>
      </c>
      <c r="I7" s="261"/>
      <c r="J7" s="670"/>
      <c r="K7" s="666"/>
      <c r="L7" s="401">
        <v>93</v>
      </c>
      <c r="M7" s="496"/>
      <c r="N7" s="261"/>
      <c r="O7" s="591"/>
      <c r="P7" s="261"/>
      <c r="Q7" s="261"/>
      <c r="R7" s="613"/>
      <c r="S7" s="613"/>
      <c r="T7" s="613"/>
      <c r="U7" s="496"/>
      <c r="V7" s="261"/>
      <c r="W7" s="261"/>
      <c r="X7" s="666"/>
      <c r="Y7" s="626"/>
      <c r="Z7" s="387">
        <v>1</v>
      </c>
      <c r="AA7" s="387">
        <v>2</v>
      </c>
      <c r="AB7" s="387">
        <v>3</v>
      </c>
      <c r="AC7" s="387">
        <v>4</v>
      </c>
      <c r="AD7" s="387">
        <v>5</v>
      </c>
      <c r="AE7" s="387">
        <v>6</v>
      </c>
      <c r="AF7" s="387">
        <v>8</v>
      </c>
      <c r="AG7" s="387">
        <v>9</v>
      </c>
      <c r="AH7" s="387">
        <v>10</v>
      </c>
      <c r="AI7" s="387">
        <v>11</v>
      </c>
      <c r="AJ7" s="387">
        <v>12</v>
      </c>
      <c r="AK7" s="387">
        <v>13</v>
      </c>
      <c r="AL7" s="387">
        <v>14</v>
      </c>
      <c r="AM7" s="387">
        <v>15</v>
      </c>
      <c r="AN7" s="387">
        <v>16</v>
      </c>
      <c r="AO7" s="387">
        <v>17</v>
      </c>
      <c r="AP7" s="387">
        <v>18</v>
      </c>
      <c r="AQ7" s="387">
        <v>19</v>
      </c>
      <c r="AR7" s="387">
        <v>20</v>
      </c>
      <c r="AS7" s="387">
        <v>21</v>
      </c>
      <c r="AT7" s="387">
        <v>22</v>
      </c>
      <c r="AU7" s="387">
        <v>23</v>
      </c>
      <c r="AV7" s="387">
        <v>24</v>
      </c>
    </row>
    <row r="8" spans="1:48" x14ac:dyDescent="0.3">
      <c r="A8" s="618">
        <f t="shared" si="0"/>
        <v>44239</v>
      </c>
      <c r="B8" s="496">
        <v>19</v>
      </c>
      <c r="C8" s="261">
        <v>5</v>
      </c>
      <c r="D8" s="591">
        <v>6.8493150684931503E-2</v>
      </c>
      <c r="E8" s="261">
        <v>884</v>
      </c>
      <c r="F8" s="261">
        <v>136</v>
      </c>
      <c r="G8" s="671">
        <v>4.5333333333333332</v>
      </c>
      <c r="H8" s="261">
        <v>0</v>
      </c>
      <c r="I8" s="261">
        <v>5</v>
      </c>
      <c r="J8" s="261">
        <v>18</v>
      </c>
      <c r="K8" s="666">
        <v>6.8493150684931503E-2</v>
      </c>
      <c r="L8" s="401"/>
      <c r="M8" s="496">
        <v>115</v>
      </c>
      <c r="N8" s="261">
        <v>10</v>
      </c>
      <c r="O8" s="591">
        <v>3.3444816053511704E-2</v>
      </c>
      <c r="P8" s="261">
        <v>347</v>
      </c>
      <c r="Q8" s="261">
        <v>4511</v>
      </c>
      <c r="R8" s="261">
        <v>694</v>
      </c>
      <c r="S8" s="613">
        <v>23.133333333333333</v>
      </c>
      <c r="T8" s="671">
        <v>5.7833333333333332</v>
      </c>
      <c r="U8" s="496">
        <v>0</v>
      </c>
      <c r="V8" s="261">
        <v>10</v>
      </c>
      <c r="W8" s="261">
        <v>90</v>
      </c>
      <c r="X8" s="666">
        <v>3.3444816053511704E-2</v>
      </c>
      <c r="Y8" s="626"/>
      <c r="Z8" s="677" t="s">
        <v>1089</v>
      </c>
      <c r="AA8" s="397"/>
      <c r="AB8" s="397"/>
      <c r="AC8" s="397"/>
      <c r="AD8" s="387">
        <v>13</v>
      </c>
      <c r="AE8" s="397"/>
      <c r="AH8" s="397"/>
      <c r="AI8" s="397"/>
      <c r="AJ8" s="397"/>
      <c r="AK8" s="397"/>
      <c r="AL8" s="397"/>
      <c r="AM8" s="397"/>
      <c r="AN8" s="397"/>
      <c r="AO8" s="397"/>
      <c r="AP8" s="397"/>
      <c r="AQ8" s="397"/>
      <c r="AR8" s="397"/>
      <c r="AS8" s="397"/>
      <c r="AT8" s="397"/>
      <c r="AU8" s="397"/>
      <c r="AV8" s="397"/>
    </row>
    <row r="9" spans="1:48" x14ac:dyDescent="0.3">
      <c r="A9" s="618">
        <f t="shared" si="0"/>
        <v>44246</v>
      </c>
      <c r="B9" s="496">
        <v>54</v>
      </c>
      <c r="C9" s="261">
        <v>7</v>
      </c>
      <c r="D9" s="591">
        <v>4.046242774566474E-2</v>
      </c>
      <c r="E9" s="261">
        <v>2158</v>
      </c>
      <c r="F9" s="261">
        <v>332</v>
      </c>
      <c r="G9" s="671">
        <v>11.066666666666666</v>
      </c>
      <c r="H9" s="261">
        <v>0</v>
      </c>
      <c r="I9" s="261">
        <v>0</v>
      </c>
      <c r="J9" s="261">
        <v>0</v>
      </c>
      <c r="K9" s="666">
        <v>0</v>
      </c>
      <c r="L9" s="401"/>
      <c r="M9" s="496">
        <v>111</v>
      </c>
      <c r="N9" s="261">
        <v>15</v>
      </c>
      <c r="O9" s="591">
        <v>5.016722408026756E-2</v>
      </c>
      <c r="P9" s="261">
        <v>317</v>
      </c>
      <c r="Q9" s="261">
        <v>4121</v>
      </c>
      <c r="R9" s="261">
        <v>634</v>
      </c>
      <c r="S9" s="613">
        <v>21.133333333333333</v>
      </c>
      <c r="T9" s="671">
        <v>5.2833333333333332</v>
      </c>
      <c r="U9" s="496">
        <v>1</v>
      </c>
      <c r="V9" s="261">
        <v>14</v>
      </c>
      <c r="W9" s="261">
        <v>85</v>
      </c>
      <c r="X9" s="666">
        <v>5.016722408026756E-2</v>
      </c>
      <c r="Y9" s="626"/>
      <c r="Z9" s="677" t="s">
        <v>1090</v>
      </c>
      <c r="AA9" s="397"/>
      <c r="AB9" s="397"/>
      <c r="AC9" s="397"/>
      <c r="AD9" s="387">
        <v>6.5</v>
      </c>
      <c r="AE9" s="426" t="s">
        <v>1091</v>
      </c>
      <c r="AH9" s="426"/>
      <c r="AI9" s="426"/>
      <c r="AJ9" s="426"/>
      <c r="AK9" s="426"/>
      <c r="AL9" s="426"/>
      <c r="AM9" s="426"/>
      <c r="AN9" s="426"/>
      <c r="AO9" s="426"/>
      <c r="AP9" s="426"/>
      <c r="AQ9" s="426"/>
      <c r="AR9" s="426"/>
      <c r="AS9" s="426"/>
      <c r="AT9" s="397"/>
      <c r="AU9" s="397"/>
      <c r="AV9" s="397"/>
    </row>
    <row r="10" spans="1:48" x14ac:dyDescent="0.3">
      <c r="A10" s="618">
        <f t="shared" si="0"/>
        <v>44253</v>
      </c>
      <c r="B10" s="496">
        <v>10</v>
      </c>
      <c r="C10" s="261">
        <v>7</v>
      </c>
      <c r="D10" s="591">
        <v>4.6979865771812082E-2</v>
      </c>
      <c r="E10" s="261"/>
      <c r="F10" s="261"/>
      <c r="G10" s="261"/>
      <c r="H10" s="261">
        <v>0</v>
      </c>
      <c r="I10" s="261">
        <v>7</v>
      </c>
      <c r="J10" s="261">
        <v>0</v>
      </c>
      <c r="K10" s="666">
        <v>4.6979865771812082E-2</v>
      </c>
      <c r="L10" s="401" t="s">
        <v>1068</v>
      </c>
      <c r="M10" s="496">
        <v>10</v>
      </c>
      <c r="N10" s="261">
        <v>15</v>
      </c>
      <c r="O10" s="591">
        <v>5.7034220532319393E-2</v>
      </c>
      <c r="P10" s="261"/>
      <c r="Q10" s="261"/>
      <c r="R10" s="261"/>
      <c r="S10" s="613"/>
      <c r="T10" s="613"/>
      <c r="U10" s="496">
        <v>1</v>
      </c>
      <c r="V10" s="261">
        <v>14</v>
      </c>
      <c r="W10" s="261">
        <v>0</v>
      </c>
      <c r="X10" s="666">
        <v>5.7034220532319393E-2</v>
      </c>
      <c r="Y10" s="626"/>
      <c r="Z10" s="677" t="s">
        <v>1092</v>
      </c>
      <c r="AA10" s="397"/>
      <c r="AB10" s="397"/>
      <c r="AC10" s="397"/>
      <c r="AD10" s="387">
        <v>30</v>
      </c>
      <c r="AE10" s="397"/>
      <c r="AH10" s="397"/>
      <c r="AI10" s="397"/>
      <c r="AJ10" s="397"/>
      <c r="AK10" s="397"/>
      <c r="AL10" s="397"/>
      <c r="AM10" s="397"/>
      <c r="AN10" s="397"/>
      <c r="AO10" s="397"/>
      <c r="AP10" s="397"/>
      <c r="AQ10" s="397"/>
      <c r="AR10" s="397"/>
      <c r="AS10" s="397"/>
      <c r="AT10" s="397"/>
      <c r="AU10" s="397"/>
      <c r="AV10" s="397"/>
    </row>
    <row r="11" spans="1:48" x14ac:dyDescent="0.3">
      <c r="A11" s="618">
        <f t="shared" si="0"/>
        <v>44260</v>
      </c>
      <c r="B11" s="496">
        <v>6</v>
      </c>
      <c r="C11" s="261">
        <v>11</v>
      </c>
      <c r="D11" s="591">
        <v>7.8014184397163122E-2</v>
      </c>
      <c r="E11" s="261">
        <v>1690</v>
      </c>
      <c r="F11" s="261">
        <v>260</v>
      </c>
      <c r="G11" s="671">
        <v>8.6666666666666661</v>
      </c>
      <c r="H11" s="261">
        <v>0</v>
      </c>
      <c r="I11" s="261">
        <v>11</v>
      </c>
      <c r="J11" s="261">
        <v>0</v>
      </c>
      <c r="K11" s="666">
        <v>7.8014184397163122E-2</v>
      </c>
      <c r="L11" s="401"/>
      <c r="M11" s="496">
        <v>7</v>
      </c>
      <c r="N11" s="261">
        <v>15</v>
      </c>
      <c r="O11" s="591">
        <v>6.8807339449541288E-2</v>
      </c>
      <c r="P11" s="261">
        <v>276</v>
      </c>
      <c r="Q11" s="261">
        <v>3588</v>
      </c>
      <c r="R11" s="261">
        <v>552</v>
      </c>
      <c r="S11" s="613">
        <v>18.399999999999999</v>
      </c>
      <c r="T11" s="671">
        <v>4.5999999999999996</v>
      </c>
      <c r="U11" s="496">
        <v>0</v>
      </c>
      <c r="V11" s="261">
        <v>15</v>
      </c>
      <c r="W11" s="261">
        <v>0</v>
      </c>
      <c r="X11" s="666">
        <v>6.8807339449541288E-2</v>
      </c>
      <c r="Y11" s="626"/>
      <c r="Z11" s="677" t="s">
        <v>1093</v>
      </c>
      <c r="AA11" s="397"/>
      <c r="AB11" s="397"/>
      <c r="AC11" s="397"/>
      <c r="AD11" s="524">
        <f>1170/7</f>
        <v>167.14285714285714</v>
      </c>
      <c r="AE11" s="397"/>
      <c r="AF11" s="397"/>
      <c r="AG11" s="397"/>
      <c r="AH11" s="397"/>
      <c r="AI11" s="397"/>
      <c r="AJ11" s="397"/>
      <c r="AK11" s="397"/>
      <c r="AL11" s="397"/>
      <c r="AM11" s="397"/>
      <c r="AN11" s="397"/>
      <c r="AO11" s="397"/>
      <c r="AP11" s="397"/>
      <c r="AQ11" s="397"/>
      <c r="AR11" s="397"/>
      <c r="AS11" s="397"/>
      <c r="AT11" s="397"/>
      <c r="AU11" s="397"/>
      <c r="AV11" s="397"/>
    </row>
    <row r="12" spans="1:48" x14ac:dyDescent="0.3">
      <c r="A12" s="618">
        <f t="shared" si="0"/>
        <v>44267</v>
      </c>
      <c r="B12" s="496"/>
      <c r="C12" s="261"/>
      <c r="D12" s="261"/>
      <c r="E12" s="261"/>
      <c r="F12" s="261"/>
      <c r="G12" s="261"/>
      <c r="H12" s="261" t="s">
        <v>1068</v>
      </c>
      <c r="I12" s="261"/>
      <c r="J12" s="261"/>
      <c r="K12" s="516" t="s">
        <v>1068</v>
      </c>
      <c r="L12" s="401" t="s">
        <v>1068</v>
      </c>
      <c r="M12" s="496"/>
      <c r="N12" s="261"/>
      <c r="O12" s="261"/>
      <c r="P12" s="261"/>
      <c r="Q12" s="261"/>
      <c r="R12" s="261"/>
      <c r="S12" s="613"/>
      <c r="T12" s="613"/>
      <c r="U12" s="496"/>
      <c r="V12" s="261"/>
      <c r="W12" s="261"/>
      <c r="X12" s="516"/>
      <c r="Y12" s="626"/>
      <c r="Z12" s="677" t="s">
        <v>1094</v>
      </c>
      <c r="AA12" s="397"/>
      <c r="AB12" s="397"/>
      <c r="AC12" s="397"/>
      <c r="AD12" s="613">
        <f>AR3</f>
        <v>4.1500000000000004</v>
      </c>
      <c r="AE12" s="426" t="s">
        <v>1095</v>
      </c>
      <c r="AF12" s="397"/>
      <c r="AG12" s="397"/>
      <c r="AH12" s="397"/>
      <c r="AI12" s="397"/>
      <c r="AJ12" s="397"/>
      <c r="AK12" s="397"/>
      <c r="AL12" s="397"/>
      <c r="AM12" s="397"/>
      <c r="AN12" s="397"/>
      <c r="AO12" s="397"/>
      <c r="AP12" s="397"/>
      <c r="AQ12" s="397"/>
      <c r="AR12" s="397"/>
      <c r="AS12" s="397"/>
      <c r="AT12" s="397"/>
      <c r="AU12" s="397"/>
      <c r="AV12" s="397"/>
    </row>
    <row r="13" spans="1:48" x14ac:dyDescent="0.3">
      <c r="A13" s="618">
        <f t="shared" si="0"/>
        <v>44274</v>
      </c>
      <c r="B13" s="496"/>
      <c r="C13" s="261"/>
      <c r="D13" s="261"/>
      <c r="E13" s="261"/>
      <c r="F13" s="261"/>
      <c r="G13" s="261"/>
      <c r="H13" s="261" t="s">
        <v>1068</v>
      </c>
      <c r="I13" s="261"/>
      <c r="J13" s="261"/>
      <c r="K13" s="516" t="s">
        <v>1068</v>
      </c>
      <c r="L13" s="401" t="s">
        <v>1068</v>
      </c>
      <c r="M13" s="496"/>
      <c r="N13" s="261"/>
      <c r="O13" s="261"/>
      <c r="P13" s="261"/>
      <c r="Q13" s="261"/>
      <c r="R13" s="261"/>
      <c r="S13" s="613"/>
      <c r="T13" s="613"/>
      <c r="U13" s="496"/>
      <c r="V13" s="261"/>
      <c r="W13" s="261"/>
      <c r="X13" s="516"/>
      <c r="Y13" s="626"/>
      <c r="Z13" s="678" t="s">
        <v>1022</v>
      </c>
      <c r="AA13" s="397"/>
      <c r="AB13" s="397"/>
      <c r="AC13" s="397"/>
      <c r="AD13" s="387">
        <f>Master_Test_Plan!D326</f>
        <v>218</v>
      </c>
      <c r="AE13" s="387"/>
      <c r="AF13" s="397"/>
      <c r="AG13" s="397"/>
      <c r="AH13" s="397"/>
      <c r="AI13" s="397"/>
      <c r="AJ13" s="397"/>
      <c r="AK13" s="397"/>
      <c r="AL13" s="397"/>
      <c r="AM13" s="397"/>
      <c r="AN13" s="397"/>
      <c r="AO13" s="397"/>
      <c r="AP13" s="397"/>
      <c r="AQ13" s="397"/>
      <c r="AR13" s="397"/>
      <c r="AS13" s="397"/>
      <c r="AT13" s="397"/>
      <c r="AU13" s="397"/>
      <c r="AV13" s="397"/>
    </row>
    <row r="14" spans="1:48" x14ac:dyDescent="0.3">
      <c r="A14" s="618">
        <f t="shared" si="0"/>
        <v>44281</v>
      </c>
      <c r="B14" s="496"/>
      <c r="C14" s="261"/>
      <c r="D14" s="261"/>
      <c r="E14" s="261"/>
      <c r="F14" s="261"/>
      <c r="G14" s="261"/>
      <c r="H14" s="261" t="s">
        <v>1068</v>
      </c>
      <c r="I14" s="261"/>
      <c r="J14" s="261"/>
      <c r="K14" s="516" t="s">
        <v>1068</v>
      </c>
      <c r="L14" s="401" t="s">
        <v>1068</v>
      </c>
      <c r="M14" s="496"/>
      <c r="N14" s="261"/>
      <c r="O14" s="261"/>
      <c r="P14" s="261"/>
      <c r="Q14" s="261"/>
      <c r="R14" s="261"/>
      <c r="S14" s="613"/>
      <c r="T14" s="613"/>
      <c r="U14" s="496"/>
      <c r="V14" s="261"/>
      <c r="W14" s="261"/>
      <c r="X14" s="516"/>
      <c r="Y14" s="626"/>
      <c r="Z14" s="678" t="s">
        <v>1096</v>
      </c>
      <c r="AA14" s="397"/>
      <c r="AB14" s="397"/>
      <c r="AC14" s="397"/>
      <c r="AD14" s="387">
        <f>Master_Test_Plan!D327</f>
        <v>292</v>
      </c>
      <c r="AE14" s="397"/>
      <c r="AF14" s="397"/>
      <c r="AG14" s="397"/>
      <c r="AH14" s="397"/>
      <c r="AI14" s="397"/>
      <c r="AJ14" s="397"/>
      <c r="AK14" s="397"/>
      <c r="AL14" s="397"/>
      <c r="AM14" s="397"/>
      <c r="AN14" s="397"/>
      <c r="AO14" s="397"/>
      <c r="AP14" s="397"/>
      <c r="AQ14" s="397"/>
      <c r="AR14" s="397"/>
      <c r="AS14" s="397"/>
      <c r="AT14" s="397"/>
      <c r="AU14" s="397"/>
      <c r="AV14" s="397"/>
    </row>
    <row r="15" spans="1:48" x14ac:dyDescent="0.3">
      <c r="A15" s="618">
        <f t="shared" si="0"/>
        <v>44288</v>
      </c>
      <c r="B15" s="496"/>
      <c r="C15" s="261"/>
      <c r="D15" s="261"/>
      <c r="E15" s="261"/>
      <c r="F15" s="261"/>
      <c r="G15" s="261"/>
      <c r="H15" s="261" t="s">
        <v>1068</v>
      </c>
      <c r="I15" s="261"/>
      <c r="J15" s="261"/>
      <c r="K15" s="516" t="s">
        <v>1068</v>
      </c>
      <c r="L15" s="401" t="s">
        <v>1068</v>
      </c>
      <c r="M15" s="496"/>
      <c r="N15" s="261"/>
      <c r="O15" s="261"/>
      <c r="P15" s="261"/>
      <c r="Q15" s="261"/>
      <c r="R15" s="261"/>
      <c r="S15" s="613"/>
      <c r="T15" s="613"/>
      <c r="U15" s="496"/>
      <c r="V15" s="261"/>
      <c r="W15" s="261"/>
      <c r="X15" s="516"/>
      <c r="Y15" s="626"/>
      <c r="Z15" s="426"/>
      <c r="AA15" s="397"/>
      <c r="AB15" s="397"/>
      <c r="AC15" s="397"/>
      <c r="AD15" s="397"/>
      <c r="AE15" s="397"/>
      <c r="AF15" s="397"/>
      <c r="AG15" s="397"/>
      <c r="AH15" s="397"/>
      <c r="AI15" s="397"/>
      <c r="AJ15" s="397"/>
      <c r="AK15" s="397"/>
      <c r="AL15" s="397"/>
      <c r="AM15" s="397"/>
      <c r="AN15" s="397"/>
      <c r="AO15" s="397"/>
      <c r="AP15" s="397"/>
      <c r="AQ15" s="397"/>
      <c r="AR15" s="397"/>
      <c r="AS15" s="397"/>
      <c r="AT15" s="397"/>
      <c r="AU15" s="397"/>
      <c r="AV15" s="397"/>
    </row>
    <row r="16" spans="1:48" ht="12.75" customHeight="1" x14ac:dyDescent="0.3">
      <c r="A16" s="618">
        <f t="shared" si="0"/>
        <v>44295</v>
      </c>
      <c r="B16" s="496"/>
      <c r="C16" s="261"/>
      <c r="D16" s="261"/>
      <c r="E16" s="261"/>
      <c r="F16" s="261"/>
      <c r="G16" s="261"/>
      <c r="H16" s="261" t="s">
        <v>1068</v>
      </c>
      <c r="I16" s="261"/>
      <c r="J16" s="261"/>
      <c r="K16" s="516" t="s">
        <v>1068</v>
      </c>
      <c r="L16" s="401" t="s">
        <v>1068</v>
      </c>
      <c r="M16" s="496"/>
      <c r="N16" s="261"/>
      <c r="O16" s="261"/>
      <c r="P16" s="261"/>
      <c r="Q16" s="261"/>
      <c r="R16" s="261"/>
      <c r="S16" s="613"/>
      <c r="T16" s="613"/>
      <c r="U16" s="496"/>
      <c r="V16" s="261"/>
      <c r="W16" s="261"/>
      <c r="X16" s="516"/>
      <c r="Y16" s="626"/>
      <c r="AA16" s="397"/>
      <c r="AB16" s="397"/>
      <c r="AC16" s="397"/>
      <c r="AD16" s="397"/>
      <c r="AE16" s="397"/>
      <c r="AF16" s="397"/>
      <c r="AG16" s="397"/>
      <c r="AH16" s="397"/>
      <c r="AI16" s="397"/>
      <c r="AJ16" s="397"/>
      <c r="AK16" s="429"/>
      <c r="AL16" s="429"/>
      <c r="AM16" s="429"/>
      <c r="AN16" s="690"/>
      <c r="AO16" s="690"/>
      <c r="AP16" s="690"/>
      <c r="AQ16" s="690"/>
      <c r="AR16" s="690"/>
      <c r="AS16" s="397"/>
      <c r="AT16" s="397"/>
      <c r="AU16" s="397"/>
      <c r="AV16" s="397"/>
    </row>
    <row r="17" spans="1:48" x14ac:dyDescent="0.3">
      <c r="A17" s="618">
        <f t="shared" si="0"/>
        <v>44302</v>
      </c>
      <c r="B17" s="496"/>
      <c r="C17" s="261"/>
      <c r="D17" s="261"/>
      <c r="E17" s="261"/>
      <c r="F17" s="261"/>
      <c r="G17" s="261"/>
      <c r="H17" s="261" t="s">
        <v>1068</v>
      </c>
      <c r="I17" s="261"/>
      <c r="J17" s="261"/>
      <c r="K17" s="516" t="s">
        <v>1068</v>
      </c>
      <c r="L17" s="401" t="s">
        <v>1068</v>
      </c>
      <c r="M17" s="496"/>
      <c r="N17" s="261"/>
      <c r="O17" s="261"/>
      <c r="P17" s="261"/>
      <c r="Q17" s="261"/>
      <c r="R17" s="261"/>
      <c r="S17" s="613"/>
      <c r="T17" s="613"/>
      <c r="U17" s="496"/>
      <c r="V17" s="261"/>
      <c r="W17" s="261"/>
      <c r="X17" s="516"/>
      <c r="Y17" s="626"/>
      <c r="Z17" s="397"/>
      <c r="AA17" s="397"/>
      <c r="AB17" s="397"/>
      <c r="AC17" s="397"/>
      <c r="AD17" s="397"/>
      <c r="AE17" s="397"/>
      <c r="AF17" s="397"/>
      <c r="AG17" s="397"/>
      <c r="AH17" s="397"/>
      <c r="AI17" s="397"/>
      <c r="AJ17" s="397"/>
      <c r="AK17" s="397"/>
      <c r="AL17" s="397"/>
      <c r="AM17" s="397"/>
      <c r="AN17" s="397"/>
      <c r="AO17" s="397"/>
      <c r="AP17" s="397"/>
      <c r="AQ17" s="397"/>
      <c r="AR17" s="397"/>
      <c r="AS17" s="397"/>
      <c r="AT17" s="397"/>
      <c r="AU17" s="397"/>
      <c r="AV17" s="397"/>
    </row>
    <row r="18" spans="1:48" x14ac:dyDescent="0.3">
      <c r="A18" s="618">
        <f t="shared" si="0"/>
        <v>44309</v>
      </c>
      <c r="B18" s="496"/>
      <c r="C18" s="261"/>
      <c r="D18" s="261"/>
      <c r="E18" s="261"/>
      <c r="F18" s="261"/>
      <c r="G18" s="261"/>
      <c r="H18" s="261" t="s">
        <v>1068</v>
      </c>
      <c r="I18" s="261"/>
      <c r="J18" s="261"/>
      <c r="K18" s="516" t="s">
        <v>1068</v>
      </c>
      <c r="L18" s="401" t="s">
        <v>1068</v>
      </c>
      <c r="M18" s="496"/>
      <c r="N18" s="261"/>
      <c r="O18" s="261"/>
      <c r="P18" s="261"/>
      <c r="Q18" s="261"/>
      <c r="R18" s="261"/>
      <c r="S18" s="613"/>
      <c r="T18" s="613"/>
      <c r="U18" s="496"/>
      <c r="V18" s="261"/>
      <c r="W18" s="261"/>
      <c r="X18" s="516"/>
      <c r="Y18" s="626"/>
      <c r="Z18" s="397"/>
      <c r="AA18" s="397"/>
      <c r="AB18" s="397"/>
      <c r="AC18" s="397"/>
      <c r="AD18" s="397"/>
      <c r="AE18" s="397"/>
      <c r="AF18" s="397"/>
      <c r="AG18" s="397"/>
      <c r="AH18" s="397"/>
      <c r="AI18" s="397"/>
      <c r="AJ18" s="397"/>
      <c r="AK18" s="397"/>
      <c r="AL18" s="397"/>
      <c r="AM18" s="397"/>
      <c r="AN18" s="397"/>
      <c r="AO18" s="397"/>
      <c r="AP18" s="397"/>
      <c r="AQ18" s="397"/>
      <c r="AR18" s="397"/>
      <c r="AS18" s="397"/>
      <c r="AT18" s="397"/>
      <c r="AU18" s="397"/>
      <c r="AV18" s="397"/>
    </row>
    <row r="19" spans="1:48" x14ac:dyDescent="0.3">
      <c r="A19" s="618">
        <f t="shared" si="0"/>
        <v>44316</v>
      </c>
      <c r="B19" s="496"/>
      <c r="C19" s="261"/>
      <c r="D19" s="261"/>
      <c r="E19" s="261"/>
      <c r="F19" s="261"/>
      <c r="G19" s="261"/>
      <c r="H19" s="261" t="s">
        <v>1068</v>
      </c>
      <c r="I19" s="261"/>
      <c r="J19" s="261"/>
      <c r="K19" s="516" t="s">
        <v>1068</v>
      </c>
      <c r="L19" s="401" t="s">
        <v>1068</v>
      </c>
      <c r="M19" s="496"/>
      <c r="N19" s="261"/>
      <c r="O19" s="261"/>
      <c r="P19" s="261"/>
      <c r="Q19" s="261"/>
      <c r="R19" s="261"/>
      <c r="S19" s="613"/>
      <c r="T19" s="613"/>
      <c r="U19" s="496"/>
      <c r="V19" s="261"/>
      <c r="W19" s="261"/>
      <c r="X19" s="516"/>
      <c r="Y19" s="626"/>
      <c r="Z19" s="397"/>
      <c r="AA19" s="397"/>
      <c r="AB19" s="397"/>
      <c r="AC19" s="397"/>
      <c r="AD19" s="397"/>
      <c r="AE19" s="397"/>
      <c r="AF19" s="397"/>
      <c r="AG19" s="397"/>
      <c r="AH19" s="397"/>
      <c r="AI19" s="397"/>
      <c r="AJ19" s="397"/>
      <c r="AK19" s="397"/>
      <c r="AL19" s="397"/>
      <c r="AM19" s="397"/>
      <c r="AN19" s="397"/>
      <c r="AO19" s="397"/>
      <c r="AP19" s="397"/>
      <c r="AQ19" s="397"/>
      <c r="AR19" s="397"/>
      <c r="AS19" s="397"/>
      <c r="AT19" s="397"/>
      <c r="AU19" s="397"/>
      <c r="AV19" s="397"/>
    </row>
    <row r="20" spans="1:48" x14ac:dyDescent="0.3">
      <c r="A20" s="618">
        <f t="shared" si="0"/>
        <v>44323</v>
      </c>
      <c r="B20" s="496"/>
      <c r="C20" s="261"/>
      <c r="D20" s="261"/>
      <c r="E20" s="261"/>
      <c r="F20" s="261"/>
      <c r="G20" s="261"/>
      <c r="H20" s="261" t="s">
        <v>1068</v>
      </c>
      <c r="I20" s="261"/>
      <c r="J20" s="261"/>
      <c r="K20" s="516" t="s">
        <v>1068</v>
      </c>
      <c r="L20" s="401" t="s">
        <v>1068</v>
      </c>
      <c r="M20" s="496"/>
      <c r="N20" s="261"/>
      <c r="O20" s="261"/>
      <c r="P20" s="261"/>
      <c r="Q20" s="261"/>
      <c r="R20" s="261"/>
      <c r="S20" s="613"/>
      <c r="T20" s="613"/>
      <c r="U20" s="496"/>
      <c r="V20" s="261"/>
      <c r="W20" s="261"/>
      <c r="X20" s="516"/>
      <c r="Y20" s="626"/>
      <c r="Z20" s="397"/>
      <c r="AA20" s="397"/>
      <c r="AB20" s="397"/>
      <c r="AC20" s="397"/>
      <c r="AD20" s="397"/>
      <c r="AE20" s="397"/>
      <c r="AF20" s="397"/>
      <c r="AG20" s="397"/>
      <c r="AH20" s="397"/>
      <c r="AI20" s="397"/>
      <c r="AJ20" s="397"/>
      <c r="AK20" s="397"/>
      <c r="AL20" s="397"/>
      <c r="AM20" s="397"/>
      <c r="AN20" s="397"/>
      <c r="AO20" s="397"/>
      <c r="AP20" s="397"/>
      <c r="AQ20" s="397"/>
      <c r="AR20" s="397"/>
      <c r="AS20" s="397"/>
      <c r="AT20" s="397"/>
      <c r="AU20" s="397"/>
      <c r="AV20" s="397"/>
    </row>
    <row r="21" spans="1:48" x14ac:dyDescent="0.3">
      <c r="A21" s="618">
        <f t="shared" si="0"/>
        <v>44330</v>
      </c>
      <c r="B21" s="630" t="s">
        <v>1097</v>
      </c>
      <c r="C21" s="628"/>
      <c r="D21" s="628"/>
      <c r="E21" s="628"/>
      <c r="F21" s="628"/>
      <c r="G21" s="628"/>
      <c r="H21" s="628" t="s">
        <v>1068</v>
      </c>
      <c r="I21" s="628"/>
      <c r="J21" s="628"/>
      <c r="K21" s="629" t="s">
        <v>1068</v>
      </c>
      <c r="L21" s="401" t="s">
        <v>1068</v>
      </c>
      <c r="M21" s="630" t="s">
        <v>1097</v>
      </c>
      <c r="N21" s="628"/>
      <c r="O21" s="628"/>
      <c r="P21" s="628"/>
      <c r="Q21" s="628"/>
      <c r="R21" s="628"/>
      <c r="S21" s="628"/>
      <c r="T21" s="755"/>
      <c r="U21" s="754"/>
      <c r="V21" s="628"/>
      <c r="W21" s="628"/>
      <c r="X21" s="629"/>
      <c r="Y21" s="626"/>
      <c r="Z21" s="397"/>
      <c r="AA21" s="397"/>
      <c r="AB21" s="397"/>
      <c r="AC21" s="397"/>
      <c r="AD21" s="397"/>
      <c r="AE21" s="397"/>
      <c r="AF21" s="397"/>
      <c r="AG21" s="397"/>
      <c r="AH21" s="397"/>
      <c r="AI21" s="397"/>
      <c r="AJ21" s="397"/>
      <c r="AK21" s="397"/>
      <c r="AL21" s="397"/>
      <c r="AM21" s="397"/>
      <c r="AN21" s="397"/>
      <c r="AO21" s="397"/>
      <c r="AP21" s="397"/>
      <c r="AQ21" s="397"/>
      <c r="AR21" s="397"/>
      <c r="AS21" s="397"/>
      <c r="AT21" s="397"/>
      <c r="AU21" s="397"/>
      <c r="AV21" s="397"/>
    </row>
    <row r="22" spans="1:48" x14ac:dyDescent="0.3">
      <c r="A22" s="618">
        <f t="shared" si="0"/>
        <v>44337</v>
      </c>
      <c r="B22" s="496"/>
      <c r="C22" s="261"/>
      <c r="D22" s="261"/>
      <c r="E22" s="261"/>
      <c r="F22" s="261"/>
      <c r="G22" s="261"/>
      <c r="H22" s="261" t="s">
        <v>1068</v>
      </c>
      <c r="I22" s="261"/>
      <c r="J22" s="261"/>
      <c r="K22" s="516" t="s">
        <v>1068</v>
      </c>
      <c r="L22" s="401" t="s">
        <v>1068</v>
      </c>
      <c r="M22" s="496"/>
      <c r="N22" s="261"/>
      <c r="O22" s="261"/>
      <c r="P22" s="261"/>
      <c r="Q22" s="261"/>
      <c r="R22" s="261"/>
      <c r="S22" s="613"/>
      <c r="T22" s="261"/>
      <c r="U22" s="496"/>
      <c r="V22" s="261"/>
      <c r="W22" s="261"/>
      <c r="X22" s="516"/>
      <c r="Y22" s="626"/>
      <c r="Z22" s="397"/>
      <c r="AA22" s="397"/>
      <c r="AB22" s="397"/>
      <c r="AC22" s="397"/>
      <c r="AD22" s="397"/>
      <c r="AE22" s="397"/>
      <c r="AF22" s="397"/>
      <c r="AG22" s="397"/>
      <c r="AH22" s="397"/>
      <c r="AI22" s="397"/>
      <c r="AJ22" s="397"/>
      <c r="AK22" s="397"/>
      <c r="AL22" s="397"/>
      <c r="AM22" s="397"/>
      <c r="AN22" s="397"/>
      <c r="AO22" s="397"/>
      <c r="AP22" s="397"/>
      <c r="AQ22" s="397"/>
      <c r="AR22" s="397"/>
      <c r="AS22" s="397"/>
      <c r="AT22" s="397"/>
      <c r="AU22" s="397"/>
      <c r="AV22" s="397"/>
    </row>
    <row r="23" spans="1:48" x14ac:dyDescent="0.3">
      <c r="A23" s="618">
        <f t="shared" si="0"/>
        <v>44344</v>
      </c>
      <c r="B23" s="496"/>
      <c r="C23" s="261"/>
      <c r="D23" s="261"/>
      <c r="E23" s="261"/>
      <c r="F23" s="261"/>
      <c r="G23" s="261"/>
      <c r="H23" s="261" t="s">
        <v>1068</v>
      </c>
      <c r="I23" s="261"/>
      <c r="J23" s="261"/>
      <c r="K23" s="516" t="s">
        <v>1068</v>
      </c>
      <c r="L23" s="401" t="s">
        <v>1068</v>
      </c>
      <c r="M23" s="496"/>
      <c r="N23" s="261"/>
      <c r="O23" s="261"/>
      <c r="P23" s="261"/>
      <c r="Q23" s="261"/>
      <c r="R23" s="261"/>
      <c r="S23" s="613"/>
      <c r="T23" s="261"/>
      <c r="U23" s="496"/>
      <c r="V23" s="261"/>
      <c r="W23" s="261"/>
      <c r="X23" s="516"/>
      <c r="Y23" s="626"/>
      <c r="Z23" s="397"/>
      <c r="AA23" s="397"/>
      <c r="AB23" s="397"/>
      <c r="AC23" s="397"/>
      <c r="AD23" s="397"/>
      <c r="AE23" s="397"/>
      <c r="AF23" s="397"/>
      <c r="AG23" s="397"/>
      <c r="AH23" s="397"/>
      <c r="AI23" s="397"/>
      <c r="AJ23" s="397"/>
      <c r="AK23" s="397"/>
      <c r="AL23" s="397"/>
      <c r="AM23" s="397"/>
      <c r="AN23" s="397"/>
      <c r="AO23" s="397"/>
      <c r="AP23" s="397"/>
      <c r="AQ23" s="397"/>
      <c r="AR23" s="397"/>
      <c r="AS23" s="397"/>
      <c r="AT23" s="397"/>
      <c r="AU23" s="397"/>
      <c r="AV23" s="397"/>
    </row>
    <row r="24" spans="1:48" x14ac:dyDescent="0.3">
      <c r="A24" s="618">
        <f t="shared" si="0"/>
        <v>44351</v>
      </c>
      <c r="B24" s="496"/>
      <c r="C24" s="261"/>
      <c r="D24" s="261"/>
      <c r="E24" s="261"/>
      <c r="F24" s="261"/>
      <c r="G24" s="261"/>
      <c r="H24" s="261" t="s">
        <v>1068</v>
      </c>
      <c r="I24" s="261"/>
      <c r="J24" s="261"/>
      <c r="K24" s="516" t="s">
        <v>1068</v>
      </c>
      <c r="L24" s="401" t="s">
        <v>1068</v>
      </c>
      <c r="M24" s="496"/>
      <c r="N24" s="261"/>
      <c r="O24" s="261"/>
      <c r="P24" s="261"/>
      <c r="Q24" s="261"/>
      <c r="R24" s="261"/>
      <c r="S24" s="613"/>
      <c r="T24" s="261"/>
      <c r="U24" s="496"/>
      <c r="V24" s="261"/>
      <c r="W24" s="261"/>
      <c r="X24" s="516"/>
      <c r="Y24" s="626"/>
      <c r="Z24" s="397"/>
      <c r="AA24" s="397"/>
      <c r="AB24" s="397"/>
      <c r="AC24" s="397"/>
      <c r="AD24" s="397"/>
      <c r="AE24" s="397"/>
      <c r="AF24" s="397"/>
      <c r="AG24" s="397"/>
      <c r="AH24" s="397"/>
      <c r="AI24" s="397"/>
      <c r="AJ24" s="397"/>
      <c r="AK24" s="397"/>
      <c r="AL24" s="397"/>
      <c r="AM24" s="397"/>
      <c r="AN24" s="397"/>
      <c r="AO24" s="397"/>
      <c r="AP24" s="397"/>
      <c r="AQ24" s="397"/>
      <c r="AR24" s="397"/>
      <c r="AS24" s="397"/>
      <c r="AT24" s="397"/>
      <c r="AU24" s="397"/>
      <c r="AV24" s="397"/>
    </row>
    <row r="25" spans="1:48" x14ac:dyDescent="0.3">
      <c r="A25" s="618">
        <f t="shared" si="0"/>
        <v>44358</v>
      </c>
      <c r="B25" s="496"/>
      <c r="C25" s="261"/>
      <c r="D25" s="261"/>
      <c r="E25" s="261"/>
      <c r="F25" s="261"/>
      <c r="G25" s="261"/>
      <c r="H25" s="261" t="s">
        <v>1068</v>
      </c>
      <c r="I25" s="261"/>
      <c r="J25" s="261"/>
      <c r="K25" s="516" t="s">
        <v>1068</v>
      </c>
      <c r="L25" s="539" t="s">
        <v>1068</v>
      </c>
      <c r="M25" s="496"/>
      <c r="N25" s="261"/>
      <c r="O25" s="261"/>
      <c r="P25" s="261"/>
      <c r="Q25" s="261"/>
      <c r="R25" s="261"/>
      <c r="S25" s="613"/>
      <c r="T25" s="261"/>
      <c r="U25" s="496"/>
      <c r="V25" s="261"/>
      <c r="W25" s="261"/>
      <c r="X25" s="516"/>
      <c r="Y25" s="626"/>
      <c r="Z25" s="397"/>
      <c r="AA25" s="397"/>
      <c r="AB25" s="397"/>
      <c r="AC25" s="397"/>
      <c r="AD25" s="397"/>
      <c r="AE25" s="397"/>
      <c r="AF25" s="397"/>
      <c r="AG25" s="397"/>
      <c r="AH25" s="397"/>
      <c r="AI25" s="397"/>
      <c r="AJ25" s="397"/>
      <c r="AK25" s="397"/>
      <c r="AL25" s="397"/>
      <c r="AM25" s="397"/>
      <c r="AN25" s="397"/>
      <c r="AO25" s="397"/>
      <c r="AP25" s="397"/>
      <c r="AQ25" s="397"/>
      <c r="AR25" s="397"/>
      <c r="AS25" s="397"/>
      <c r="AT25" s="397"/>
      <c r="AU25" s="397"/>
      <c r="AV25" s="397"/>
    </row>
    <row r="26" spans="1:48" x14ac:dyDescent="0.3">
      <c r="A26" s="618">
        <f t="shared" si="0"/>
        <v>44365</v>
      </c>
      <c r="B26" s="496"/>
      <c r="C26" s="261"/>
      <c r="D26" s="261"/>
      <c r="E26" s="261"/>
      <c r="F26" s="261"/>
      <c r="G26" s="261"/>
      <c r="H26" s="261" t="s">
        <v>1068</v>
      </c>
      <c r="I26" s="261"/>
      <c r="J26" s="261"/>
      <c r="K26" s="516" t="s">
        <v>1068</v>
      </c>
      <c r="L26" s="539" t="s">
        <v>1068</v>
      </c>
      <c r="M26" s="496"/>
      <c r="N26" s="261"/>
      <c r="O26" s="261"/>
      <c r="P26" s="261"/>
      <c r="Q26" s="261"/>
      <c r="R26" s="261"/>
      <c r="S26" s="613"/>
      <c r="T26" s="261"/>
      <c r="U26" s="496"/>
      <c r="V26" s="261"/>
      <c r="W26" s="261"/>
      <c r="X26" s="516"/>
      <c r="Y26" s="626"/>
      <c r="Z26" s="397"/>
      <c r="AA26" s="397"/>
      <c r="AB26" s="397"/>
      <c r="AC26" s="397"/>
      <c r="AD26" s="397"/>
      <c r="AE26" s="397"/>
      <c r="AF26" s="397"/>
      <c r="AG26" s="397"/>
      <c r="AH26" s="397"/>
      <c r="AI26" s="397"/>
      <c r="AJ26" s="397"/>
      <c r="AK26" s="397"/>
      <c r="AL26" s="397"/>
      <c r="AM26" s="397"/>
      <c r="AN26" s="397"/>
      <c r="AO26" s="397"/>
      <c r="AP26" s="397"/>
      <c r="AQ26" s="397"/>
      <c r="AR26" s="397"/>
      <c r="AS26" s="397"/>
      <c r="AT26" s="397"/>
      <c r="AU26" s="397"/>
      <c r="AV26" s="397"/>
    </row>
    <row r="27" spans="1:48" x14ac:dyDescent="0.3">
      <c r="A27" s="618">
        <f t="shared" si="0"/>
        <v>44372</v>
      </c>
      <c r="B27" s="496"/>
      <c r="C27" s="261"/>
      <c r="D27" s="261"/>
      <c r="E27" s="261"/>
      <c r="F27" s="261"/>
      <c r="G27" s="261"/>
      <c r="H27" s="261" t="s">
        <v>1068</v>
      </c>
      <c r="I27" s="261" t="s">
        <v>1068</v>
      </c>
      <c r="J27" s="261" t="s">
        <v>1068</v>
      </c>
      <c r="K27" s="516" t="s">
        <v>1068</v>
      </c>
      <c r="L27" s="539" t="s">
        <v>1068</v>
      </c>
      <c r="M27" s="496"/>
      <c r="N27" s="261"/>
      <c r="O27" s="261"/>
      <c r="P27" s="261"/>
      <c r="Q27" s="261"/>
      <c r="R27" s="261"/>
      <c r="S27" s="613"/>
      <c r="T27" s="261"/>
      <c r="U27" s="496"/>
      <c r="V27" s="261"/>
      <c r="W27" s="261"/>
      <c r="X27" s="516"/>
      <c r="Y27" s="626"/>
      <c r="Z27" s="397"/>
      <c r="AA27" s="397"/>
      <c r="AB27" s="397"/>
      <c r="AC27" s="397"/>
      <c r="AD27" s="397"/>
      <c r="AE27" s="397"/>
      <c r="AF27" s="397"/>
      <c r="AG27" s="397"/>
      <c r="AH27" s="397"/>
      <c r="AI27" s="397"/>
      <c r="AJ27" s="397"/>
      <c r="AK27" s="397"/>
      <c r="AL27" s="397"/>
      <c r="AM27" s="397"/>
      <c r="AN27" s="397"/>
      <c r="AO27" s="397"/>
      <c r="AP27" s="397"/>
      <c r="AQ27" s="397"/>
      <c r="AR27" s="397"/>
      <c r="AS27" s="397"/>
      <c r="AT27" s="397"/>
      <c r="AU27" s="397"/>
      <c r="AV27" s="397"/>
    </row>
    <row r="28" spans="1:48" x14ac:dyDescent="0.3">
      <c r="A28" s="618">
        <f t="shared" ref="A28:A35" si="1">A27+7</f>
        <v>44379</v>
      </c>
      <c r="B28" s="237"/>
      <c r="C28" s="327"/>
      <c r="D28" s="327"/>
      <c r="E28" s="327"/>
      <c r="F28" s="327"/>
      <c r="G28" s="327"/>
      <c r="H28" s="327"/>
      <c r="I28" s="327"/>
      <c r="J28" s="327"/>
      <c r="K28" s="534"/>
      <c r="L28" s="540"/>
      <c r="M28" s="237"/>
      <c r="N28" s="327"/>
      <c r="O28" s="327"/>
      <c r="P28" s="327"/>
      <c r="Q28" s="327"/>
      <c r="R28" s="681"/>
      <c r="S28" s="613"/>
      <c r="T28" s="756"/>
      <c r="U28" s="237"/>
      <c r="V28" s="327"/>
      <c r="W28" s="327"/>
      <c r="X28" s="534"/>
      <c r="Y28" s="536"/>
    </row>
    <row r="29" spans="1:48" x14ac:dyDescent="0.3">
      <c r="A29" s="618">
        <f t="shared" si="1"/>
        <v>44386</v>
      </c>
      <c r="B29" s="237"/>
      <c r="C29" s="327"/>
      <c r="D29" s="327"/>
      <c r="E29" s="327"/>
      <c r="F29" s="327"/>
      <c r="G29" s="327"/>
      <c r="H29" s="327"/>
      <c r="I29" s="327"/>
      <c r="J29" s="327"/>
      <c r="K29" s="534"/>
      <c r="L29" s="541"/>
      <c r="M29" s="237"/>
      <c r="N29" s="327"/>
      <c r="O29" s="327"/>
      <c r="P29" s="327"/>
      <c r="Q29" s="327"/>
      <c r="R29" s="327"/>
      <c r="S29" s="327"/>
      <c r="T29" s="756"/>
      <c r="U29" s="237"/>
      <c r="V29" s="327"/>
      <c r="W29" s="327"/>
      <c r="X29" s="534"/>
      <c r="Y29" s="537"/>
    </row>
    <row r="30" spans="1:48" x14ac:dyDescent="0.3">
      <c r="A30" s="618">
        <f t="shared" si="1"/>
        <v>44393</v>
      </c>
      <c r="B30" s="237"/>
      <c r="C30" s="327"/>
      <c r="D30" s="327"/>
      <c r="E30" s="327"/>
      <c r="F30" s="327"/>
      <c r="G30" s="327"/>
      <c r="H30" s="327"/>
      <c r="I30" s="327"/>
      <c r="J30" s="327"/>
      <c r="K30" s="534"/>
      <c r="L30" s="541"/>
      <c r="M30" s="237"/>
      <c r="N30" s="327"/>
      <c r="O30" s="327"/>
      <c r="P30" s="327"/>
      <c r="Q30" s="327"/>
      <c r="R30" s="327"/>
      <c r="S30" s="327"/>
      <c r="T30" s="756"/>
      <c r="U30" s="237"/>
      <c r="V30" s="327"/>
      <c r="W30" s="327"/>
      <c r="X30" s="534"/>
      <c r="Y30" s="537"/>
    </row>
    <row r="31" spans="1:48" x14ac:dyDescent="0.3">
      <c r="A31" s="618">
        <f t="shared" si="1"/>
        <v>44400</v>
      </c>
      <c r="B31" s="237"/>
      <c r="C31" s="327"/>
      <c r="D31" s="327"/>
      <c r="E31" s="327"/>
      <c r="F31" s="327"/>
      <c r="G31" s="327"/>
      <c r="H31" s="327"/>
      <c r="I31" s="327"/>
      <c r="J31" s="327"/>
      <c r="K31" s="534"/>
      <c r="L31" s="541"/>
      <c r="M31" s="237"/>
      <c r="N31" s="327"/>
      <c r="O31" s="327"/>
      <c r="P31" s="327"/>
      <c r="Q31" s="327"/>
      <c r="R31" s="327"/>
      <c r="S31" s="327"/>
      <c r="T31" s="756"/>
      <c r="U31" s="237"/>
      <c r="V31" s="327"/>
      <c r="W31" s="327"/>
      <c r="X31" s="534"/>
      <c r="Y31" s="537"/>
    </row>
    <row r="32" spans="1:48" x14ac:dyDescent="0.3">
      <c r="A32" s="618">
        <f t="shared" si="1"/>
        <v>44407</v>
      </c>
      <c r="B32" s="237"/>
      <c r="C32" s="327"/>
      <c r="D32" s="327"/>
      <c r="E32" s="327"/>
      <c r="F32" s="327"/>
      <c r="G32" s="327"/>
      <c r="H32" s="327"/>
      <c r="I32" s="327"/>
      <c r="J32" s="327"/>
      <c r="K32" s="534"/>
      <c r="L32" s="541"/>
      <c r="M32" s="237"/>
      <c r="N32" s="327"/>
      <c r="O32" s="327"/>
      <c r="P32" s="327"/>
      <c r="Q32" s="327"/>
      <c r="R32" s="327"/>
      <c r="S32" s="327"/>
      <c r="T32" s="756"/>
      <c r="U32" s="237"/>
      <c r="V32" s="327"/>
      <c r="W32" s="327"/>
      <c r="X32" s="534"/>
      <c r="Y32" s="537"/>
    </row>
    <row r="33" spans="1:48" x14ac:dyDescent="0.3">
      <c r="A33" s="618">
        <f t="shared" si="1"/>
        <v>44414</v>
      </c>
      <c r="B33" s="237"/>
      <c r="C33" s="327"/>
      <c r="D33" s="327"/>
      <c r="E33" s="327"/>
      <c r="F33" s="327"/>
      <c r="G33" s="327"/>
      <c r="H33" s="327"/>
      <c r="I33" s="327"/>
      <c r="J33" s="327"/>
      <c r="K33" s="534"/>
      <c r="L33" s="541"/>
      <c r="M33" s="237"/>
      <c r="N33" s="327"/>
      <c r="O33" s="327"/>
      <c r="P33" s="327"/>
      <c r="Q33" s="327"/>
      <c r="R33" s="327"/>
      <c r="S33" s="327"/>
      <c r="T33" s="756"/>
      <c r="U33" s="237"/>
      <c r="V33" s="327"/>
      <c r="W33" s="327"/>
      <c r="X33" s="534"/>
      <c r="Y33" s="537"/>
    </row>
    <row r="34" spans="1:48" x14ac:dyDescent="0.3">
      <c r="A34" s="618">
        <f t="shared" si="1"/>
        <v>44421</v>
      </c>
      <c r="B34" s="237"/>
      <c r="C34" s="327"/>
      <c r="D34" s="327"/>
      <c r="E34" s="327"/>
      <c r="F34" s="327"/>
      <c r="G34" s="327"/>
      <c r="H34" s="327"/>
      <c r="I34" s="327"/>
      <c r="J34" s="327"/>
      <c r="K34" s="534"/>
      <c r="L34" s="541"/>
      <c r="M34" s="237"/>
      <c r="N34" s="327"/>
      <c r="O34" s="327"/>
      <c r="P34" s="327"/>
      <c r="Q34" s="327"/>
      <c r="R34" s="327"/>
      <c r="S34" s="327"/>
      <c r="T34" s="756"/>
      <c r="U34" s="237"/>
      <c r="V34" s="327"/>
      <c r="W34" s="327"/>
      <c r="X34" s="534"/>
      <c r="Y34" s="537"/>
    </row>
    <row r="35" spans="1:48" x14ac:dyDescent="0.3">
      <c r="A35" s="680">
        <f t="shared" si="1"/>
        <v>44428</v>
      </c>
      <c r="B35" s="239"/>
      <c r="C35" s="328"/>
      <c r="D35" s="328"/>
      <c r="E35" s="328"/>
      <c r="F35" s="328"/>
      <c r="G35" s="328"/>
      <c r="H35" s="328"/>
      <c r="I35" s="328"/>
      <c r="J35" s="328"/>
      <c r="K35" s="535"/>
      <c r="L35" s="542"/>
      <c r="M35" s="239"/>
      <c r="N35" s="328"/>
      <c r="O35" s="328"/>
      <c r="P35" s="328"/>
      <c r="Q35" s="328"/>
      <c r="R35" s="328"/>
      <c r="S35" s="328"/>
      <c r="T35" s="757"/>
      <c r="U35" s="239"/>
      <c r="V35" s="328"/>
      <c r="W35" s="328"/>
      <c r="X35" s="535"/>
      <c r="Y35" s="538"/>
    </row>
    <row r="36" spans="1:48" x14ac:dyDescent="0.3">
      <c r="B36" s="122">
        <v>1</v>
      </c>
      <c r="C36" s="122">
        <v>2</v>
      </c>
      <c r="D36" s="518">
        <v>3</v>
      </c>
      <c r="E36" s="122">
        <v>4</v>
      </c>
      <c r="F36" s="122">
        <v>5</v>
      </c>
      <c r="G36" s="518">
        <v>6</v>
      </c>
      <c r="H36" s="122">
        <v>8</v>
      </c>
      <c r="I36" s="518">
        <v>9</v>
      </c>
      <c r="J36" s="122">
        <v>10</v>
      </c>
      <c r="K36" s="122">
        <v>11</v>
      </c>
      <c r="L36" s="518">
        <v>12</v>
      </c>
      <c r="M36" s="122">
        <v>13</v>
      </c>
      <c r="N36" s="122">
        <v>14</v>
      </c>
      <c r="O36" s="518">
        <v>15</v>
      </c>
      <c r="P36" s="122">
        <v>16</v>
      </c>
      <c r="Q36" s="122">
        <v>17</v>
      </c>
      <c r="R36" s="518">
        <v>18</v>
      </c>
      <c r="S36" s="122">
        <v>19</v>
      </c>
      <c r="T36" s="122">
        <v>20</v>
      </c>
      <c r="U36" s="518">
        <v>21</v>
      </c>
      <c r="V36" s="122">
        <v>22</v>
      </c>
      <c r="W36" s="122">
        <v>23</v>
      </c>
      <c r="X36" s="518">
        <v>24</v>
      </c>
      <c r="Z36" s="513">
        <v>1</v>
      </c>
      <c r="AA36" s="513">
        <v>2</v>
      </c>
      <c r="AB36" s="513">
        <v>3</v>
      </c>
      <c r="AC36" s="513">
        <v>4</v>
      </c>
      <c r="AD36" s="513">
        <v>5</v>
      </c>
      <c r="AE36" s="513">
        <v>6</v>
      </c>
      <c r="AF36" s="513">
        <v>8</v>
      </c>
      <c r="AG36" s="513">
        <v>9</v>
      </c>
      <c r="AH36" s="513">
        <v>10</v>
      </c>
      <c r="AI36" s="513">
        <v>11</v>
      </c>
      <c r="AJ36" s="513">
        <v>12</v>
      </c>
      <c r="AK36" s="513">
        <v>13</v>
      </c>
      <c r="AL36" s="513">
        <v>14</v>
      </c>
      <c r="AM36" s="513">
        <v>15</v>
      </c>
      <c r="AN36" s="513">
        <v>16</v>
      </c>
      <c r="AO36" s="513">
        <v>17</v>
      </c>
      <c r="AP36" s="513">
        <v>18</v>
      </c>
      <c r="AQ36" s="513">
        <v>19</v>
      </c>
      <c r="AR36" s="513">
        <v>20</v>
      </c>
      <c r="AS36" s="513">
        <v>21</v>
      </c>
      <c r="AT36" s="513">
        <v>22</v>
      </c>
      <c r="AU36" s="513">
        <v>23</v>
      </c>
      <c r="AV36" s="513">
        <v>24</v>
      </c>
    </row>
  </sheetData>
  <dataValidations count="1">
    <dataValidation type="date" showInputMessage="1" showErrorMessage="1" promptTitle="Invalid date" prompt="Invalid date" sqref="A3" xr:uid="{00000000-0002-0000-0100-000000000000}">
      <formula1>A3</formula1>
      <formula2>A35</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19"/>
  <sheetViews>
    <sheetView workbookViewId="0">
      <pane ySplit="2" topLeftCell="A225" activePane="bottomLeft" state="frozen"/>
      <selection pane="bottomLeft" activeCell="I225" sqref="I225"/>
    </sheetView>
  </sheetViews>
  <sheetFormatPr defaultColWidth="9.1796875" defaultRowHeight="14.5" x14ac:dyDescent="0.35"/>
  <cols>
    <col min="1" max="1" width="8.7265625" style="22" customWidth="1"/>
    <col min="2" max="2" width="45.81640625" style="1" customWidth="1"/>
    <col min="3" max="3" width="18.26953125" style="1" customWidth="1"/>
    <col min="4" max="4" width="62.1796875" style="1" customWidth="1"/>
    <col min="5" max="7" width="15.7265625" style="1" customWidth="1"/>
    <col min="8" max="8" width="28.81640625" style="1" customWidth="1"/>
    <col min="9" max="9" width="39.81640625" style="1" customWidth="1"/>
    <col min="10" max="10" width="9.1796875" style="1" customWidth="1"/>
    <col min="11" max="11" width="30" style="1" customWidth="1"/>
    <col min="12" max="16384" width="9.1796875" style="1"/>
  </cols>
  <sheetData>
    <row r="1" spans="1:9" x14ac:dyDescent="0.35">
      <c r="A1" s="427"/>
      <c r="B1" s="382" t="s">
        <v>0</v>
      </c>
      <c r="C1" s="383"/>
      <c r="D1" s="715" t="s">
        <v>1098</v>
      </c>
      <c r="E1" s="345"/>
      <c r="F1" s="386"/>
      <c r="G1" s="378"/>
      <c r="H1" s="385"/>
      <c r="I1" s="384"/>
    </row>
    <row r="2" spans="1:9" ht="26" x14ac:dyDescent="0.35">
      <c r="A2" s="412" t="s">
        <v>4</v>
      </c>
      <c r="B2" s="451" t="s">
        <v>1099</v>
      </c>
      <c r="C2" s="452" t="s">
        <v>1100</v>
      </c>
      <c r="D2" s="716" t="s">
        <v>1101</v>
      </c>
      <c r="E2" s="453" t="s">
        <v>1102</v>
      </c>
      <c r="F2" s="453" t="s">
        <v>1103</v>
      </c>
      <c r="G2" s="454" t="s">
        <v>1104</v>
      </c>
      <c r="H2" s="455" t="s">
        <v>1105</v>
      </c>
      <c r="I2" s="456" t="s">
        <v>22</v>
      </c>
    </row>
    <row r="3" spans="1:9" x14ac:dyDescent="0.35">
      <c r="A3" s="411"/>
      <c r="B3" s="409"/>
      <c r="C3" s="381" t="s">
        <v>24</v>
      </c>
      <c r="D3" s="391"/>
      <c r="E3" s="390"/>
      <c r="F3" s="391"/>
      <c r="G3" s="391"/>
      <c r="H3" s="380"/>
      <c r="I3" s="409"/>
    </row>
    <row r="4" spans="1:9" ht="15" customHeight="1" x14ac:dyDescent="0.3">
      <c r="A4" s="727" t="s">
        <v>33</v>
      </c>
      <c r="B4" s="393" t="s">
        <v>1106</v>
      </c>
      <c r="C4" s="426" t="s">
        <v>382</v>
      </c>
      <c r="D4" s="740" t="str">
        <f>_xlfn.XLOOKUP(C4,Master_Test_Plan!$F$6:$F$320,Master_Test_Plan!$C$6:$C$320,"Test Name Not Found",FALSE)</f>
        <v>Post-Injection_V5_Close_Pressure_SetPoints</v>
      </c>
      <c r="E4" s="369">
        <f>_xlfn.XLOOKUP(C4,Master_Test_Plan!$F$6:$F$320,Master_Test_Plan!$P$6:$P$320,"Test Name Not Found",FALSE)</f>
        <v>0</v>
      </c>
      <c r="F4" s="260">
        <f>_xlfn.XLOOKUP(C4,Master_Test_Plan!$F$6:$F$320,Master_Test_Plan!$Q$6:$Q$320,"Test Not Found",FALSE)</f>
        <v>0</v>
      </c>
      <c r="G4" s="260" t="str">
        <f>_xlfn.XLOOKUP(C4,Master_Test_Plan!$F$6:$F$320,Master_Test_Plan!$R$6:$R$320,"Test Not Found",FALSE)</f>
        <v>N/A</v>
      </c>
      <c r="H4" s="395" t="s">
        <v>1107</v>
      </c>
      <c r="I4" s="705"/>
    </row>
    <row r="5" spans="1:9" ht="15" customHeight="1" x14ac:dyDescent="0.3">
      <c r="A5" s="734"/>
      <c r="B5" s="734"/>
      <c r="C5" s="735"/>
      <c r="D5" s="741"/>
      <c r="E5" s="448"/>
      <c r="F5" s="447"/>
      <c r="G5" s="447"/>
      <c r="H5" s="737"/>
      <c r="I5" s="738"/>
    </row>
    <row r="6" spans="1:9" x14ac:dyDescent="0.3">
      <c r="A6" s="727" t="s">
        <v>33</v>
      </c>
      <c r="B6" s="393" t="s">
        <v>1108</v>
      </c>
      <c r="C6" s="426" t="s">
        <v>393</v>
      </c>
      <c r="D6" s="740" t="s">
        <v>387</v>
      </c>
      <c r="E6" s="369" t="str">
        <f>_xlfn.XLOOKUP(C6,Master_Test_Plan!$F$6:$F$320,Master_Test_Plan!$P$6:$P$320,"Test Name Not Found",FALSE)</f>
        <v>PASS</v>
      </c>
      <c r="F6" s="260">
        <f>_xlfn.XLOOKUP(C6,Master_Test_Plan!$F$6:$F$320,Master_Test_Plan!$Q$6:$Q$320,"Test Not Found",FALSE)</f>
        <v>0</v>
      </c>
      <c r="G6" s="260" t="str">
        <f>_xlfn.XLOOKUP(C6,Master_Test_Plan!$F$6:$F$320,Master_Test_Plan!$R$6:$R$320,"Test Not Found",FALSE)</f>
        <v>N/A</v>
      </c>
      <c r="H6" s="395" t="s">
        <v>1109</v>
      </c>
      <c r="I6" s="705"/>
    </row>
    <row r="7" spans="1:9" x14ac:dyDescent="0.3">
      <c r="A7" s="727" t="s">
        <v>33</v>
      </c>
      <c r="B7" s="393"/>
      <c r="C7" s="426" t="s">
        <v>637</v>
      </c>
      <c r="D7" s="740" t="str">
        <f>_xlfn.XLOOKUP(C7,Master_Test_Plan!$F$6:$F$320,Master_Test_Plan!$C$6:$C$320,"Test Name Not Found",FALSE)</f>
        <v>{Recipe}_download_errors_with_Values_outside_of_the_Allowable_Range</v>
      </c>
      <c r="E7" s="369">
        <f>_xlfn.XLOOKUP(C7,Master_Test_Plan!$F$6:$F$320,Master_Test_Plan!$P$6:$P$320,"Test Name Not Found",FALSE)</f>
        <v>0</v>
      </c>
      <c r="F7" s="260">
        <f>_xlfn.XLOOKUP(C7,Master_Test_Plan!$F$6:$F$320,Master_Test_Plan!$Q$6:$Q$320,"Test Not Found",FALSE)</f>
        <v>0</v>
      </c>
      <c r="G7" s="260" t="str">
        <f>_xlfn.XLOOKUP(C7,Master_Test_Plan!$F$6:$F$320,Master_Test_Plan!$R$6:$R$320,"Test Not Found",FALSE)</f>
        <v>N/A</v>
      </c>
      <c r="H7" s="395"/>
      <c r="I7" s="705"/>
    </row>
    <row r="8" spans="1:9" x14ac:dyDescent="0.3">
      <c r="A8" s="727" t="s">
        <v>33</v>
      </c>
      <c r="B8" s="393"/>
      <c r="C8" s="426" t="s">
        <v>127</v>
      </c>
      <c r="D8" s="740" t="str">
        <f>_xlfn.XLOOKUP(C8,Master_Test_Plan!$F$6:$F$320,Master_Test_Plan!$C$6:$C$320,"Test Name Not Found",FALSE)</f>
        <v>Fault_response_HE130</v>
      </c>
      <c r="E8" s="369">
        <f>_xlfn.XLOOKUP(C8,Master_Test_Plan!$F$6:$F$320,Master_Test_Plan!$P$6:$P$320,"Test Name Not Found",FALSE)</f>
        <v>0</v>
      </c>
      <c r="F8" s="260">
        <f>_xlfn.XLOOKUP(C8,Master_Test_Plan!$F$6:$F$320,Master_Test_Plan!$Q$6:$Q$320,"Test Not Found",FALSE)</f>
        <v>0</v>
      </c>
      <c r="G8" s="260" t="str">
        <f>_xlfn.XLOOKUP(C8,Master_Test_Plan!$F$6:$F$320,Master_Test_Plan!$R$6:$R$320,"Test Not Found",FALSE)</f>
        <v>N/A</v>
      </c>
      <c r="H8" s="395"/>
      <c r="I8" s="705"/>
    </row>
    <row r="9" spans="1:9" x14ac:dyDescent="0.3">
      <c r="A9" s="727" t="s">
        <v>33</v>
      </c>
      <c r="B9" s="393"/>
      <c r="C9" s="426" t="s">
        <v>132</v>
      </c>
      <c r="D9" s="740" t="str">
        <f>_xlfn.XLOOKUP(C9,Master_Test_Plan!$F$6:$F$320,Master_Test_Plan!$C$6:$C$320,"Test Name Not Found",FALSE)</f>
        <v>Fault_response_HE140</v>
      </c>
      <c r="E9" s="369" t="str">
        <f>_xlfn.XLOOKUP(C9,Master_Test_Plan!$F$6:$F$320,Master_Test_Plan!$P$6:$P$320,"Test Name Not Found",FALSE)</f>
        <v>PASS</v>
      </c>
      <c r="F9" s="260">
        <f>_xlfn.XLOOKUP(C9,Master_Test_Plan!$F$6:$F$320,Master_Test_Plan!$Q$6:$Q$320,"Test Not Found",FALSE)</f>
        <v>0</v>
      </c>
      <c r="G9" s="260" t="str">
        <f>_xlfn.XLOOKUP(C9,Master_Test_Plan!$F$6:$F$320,Master_Test_Plan!$R$6:$R$320,"Test Not Found",FALSE)</f>
        <v>N/A</v>
      </c>
      <c r="H9" s="395"/>
      <c r="I9" s="705"/>
    </row>
    <row r="10" spans="1:9" x14ac:dyDescent="0.3">
      <c r="A10" s="734"/>
      <c r="B10" s="734"/>
      <c r="C10" s="735"/>
      <c r="D10" s="741"/>
      <c r="E10" s="448"/>
      <c r="F10" s="447"/>
      <c r="G10" s="447"/>
      <c r="H10" s="737"/>
      <c r="I10" s="738"/>
    </row>
    <row r="11" spans="1:9" x14ac:dyDescent="0.3">
      <c r="A11" s="727" t="s">
        <v>33</v>
      </c>
      <c r="B11" s="393" t="s">
        <v>1110</v>
      </c>
      <c r="C11" s="397" t="s">
        <v>140</v>
      </c>
      <c r="D11" s="740" t="str">
        <f>_xlfn.XLOOKUP(C11,Master_Test_Plan!$F$6:$F$320,Master_Test_Plan!$C$6:$C$320,"Test Name Not Found",FALSE)</f>
        <v>Fault_response _JE130</v>
      </c>
      <c r="E11" s="369" t="str">
        <f>_xlfn.XLOOKUP(C11,Master_Test_Plan!$F$6:$F$320,Master_Test_Plan!$P$6:$P$320,"Test Name Not Found",FALSE)</f>
        <v>PASS</v>
      </c>
      <c r="F11" s="260">
        <f>_xlfn.XLOOKUP(C11,Master_Test_Plan!$F$6:$F$320,Master_Test_Plan!$Q$6:$Q$320,"Test Not Found",FALSE)</f>
        <v>0</v>
      </c>
      <c r="G11" s="260" t="str">
        <f>_xlfn.XLOOKUP(C11,Master_Test_Plan!$F$6:$F$320,Master_Test_Plan!$R$6:$R$320,"Test Not Found",FALSE)</f>
        <v>N/A</v>
      </c>
      <c r="H11" s="395" t="s">
        <v>1111</v>
      </c>
      <c r="I11" s="705"/>
    </row>
    <row r="12" spans="1:9" x14ac:dyDescent="0.3">
      <c r="A12" s="727" t="s">
        <v>33</v>
      </c>
      <c r="B12" s="393"/>
      <c r="C12" s="397" t="s">
        <v>144</v>
      </c>
      <c r="D12" s="740" t="str">
        <f>_xlfn.XLOOKUP(C12,Master_Test_Plan!$F$6:$F$320,Master_Test_Plan!$C$6:$C$320,"Test Name Not Found",FALSE)</f>
        <v>Fault_response_JE140</v>
      </c>
      <c r="E12" s="369">
        <f>_xlfn.XLOOKUP(C12,Master_Test_Plan!$F$6:$F$320,Master_Test_Plan!$P$6:$P$320,"Test Name Not Found",FALSE)</f>
        <v>0</v>
      </c>
      <c r="F12" s="260">
        <f>_xlfn.XLOOKUP(C12,Master_Test_Plan!$F$6:$F$320,Master_Test_Plan!$Q$6:$Q$320,"Test Not Found",FALSE)</f>
        <v>0</v>
      </c>
      <c r="G12" s="260" t="str">
        <f>_xlfn.XLOOKUP(C12,Master_Test_Plan!$F$6:$F$320,Master_Test_Plan!$R$6:$R$320,"Test Not Found",FALSE)</f>
        <v>N/A</v>
      </c>
      <c r="H12" s="393"/>
      <c r="I12" s="393"/>
    </row>
    <row r="13" spans="1:9" x14ac:dyDescent="0.3">
      <c r="A13" s="727" t="s">
        <v>33</v>
      </c>
      <c r="B13" s="393"/>
      <c r="C13" s="397" t="s">
        <v>391</v>
      </c>
      <c r="D13" s="740">
        <f>_xlfn.XLOOKUP(C13,Master_Test_Plan!$F$6:$F$320,Master_Test_Plan!$C$6:$C$320,"Test Name Not Found",FALSE)</f>
        <v>0</v>
      </c>
      <c r="E13" s="369"/>
      <c r="F13" s="260"/>
      <c r="G13" s="260"/>
      <c r="H13" s="393"/>
      <c r="I13" s="393"/>
    </row>
    <row r="14" spans="1:9" x14ac:dyDescent="0.3">
      <c r="A14" s="727" t="s">
        <v>33</v>
      </c>
      <c r="B14" s="393"/>
      <c r="C14" s="397" t="s">
        <v>646</v>
      </c>
      <c r="D14" s="740">
        <f>_xlfn.XLOOKUP(C14,Master_Test_Plan!$F$6:$F$320,Master_Test_Plan!$C$6:$C$320,"Test Name Not Found",FALSE)</f>
        <v>0</v>
      </c>
      <c r="E14" s="369"/>
      <c r="F14" s="260"/>
      <c r="G14" s="260"/>
      <c r="H14" s="393"/>
      <c r="I14" s="393"/>
    </row>
    <row r="15" spans="1:9" x14ac:dyDescent="0.3">
      <c r="A15" s="734"/>
      <c r="B15" s="734"/>
      <c r="C15" s="735"/>
      <c r="D15" s="741"/>
      <c r="E15" s="448"/>
      <c r="F15" s="447"/>
      <c r="G15" s="447"/>
      <c r="H15" s="737"/>
      <c r="I15" s="738"/>
    </row>
    <row r="16" spans="1:9" x14ac:dyDescent="0.3">
      <c r="A16" s="727" t="s">
        <v>33</v>
      </c>
      <c r="B16" s="400" t="s">
        <v>1112</v>
      </c>
      <c r="C16" s="426" t="s">
        <v>455</v>
      </c>
      <c r="D16" s="740" t="str">
        <f>_xlfn.XLOOKUP(C16,Master_Test_Plan!$F$6:$F$320,Master_Test_Plan!$C$6:$C$320,"Test Name Not Found",FALSE)</f>
        <v>Chamber_Access_Restriction</v>
      </c>
      <c r="E16" s="369">
        <f>_xlfn.XLOOKUP(C16,Master_Test_Plan!$F$6:$F$320,Master_Test_Plan!$P$6:$P$320,"Test Name Not Found",FALSE)</f>
        <v>0</v>
      </c>
      <c r="F16" s="260">
        <f>_xlfn.XLOOKUP(C16,Master_Test_Plan!$F$6:$F$320,Master_Test_Plan!$Q$6:$Q$320,"Test Not Found",FALSE)</f>
        <v>0</v>
      </c>
      <c r="G16" s="260" t="str">
        <f>_xlfn.XLOOKUP(C16,Master_Test_Plan!$F$6:$F$320,Master_Test_Plan!$R$6:$R$320,"Test Not Found",FALSE)</f>
        <v>N/A</v>
      </c>
      <c r="H16" s="395" t="s">
        <v>1113</v>
      </c>
      <c r="I16" s="705"/>
    </row>
    <row r="17" spans="1:10" x14ac:dyDescent="0.3">
      <c r="A17" s="727" t="s">
        <v>33</v>
      </c>
      <c r="B17" s="400"/>
      <c r="C17" s="426" t="s">
        <v>876</v>
      </c>
      <c r="D17" s="740" t="str">
        <f>_xlfn.XLOOKUP(C17,Master_Test_Plan!$F$6:$F$320,Master_Test_Plan!$C$6:$C$320,"Test Name Not Found",FALSE)</f>
        <v>Post_Cycle_Residual_Sterilant</v>
      </c>
      <c r="E17" s="369">
        <f>_xlfn.XLOOKUP(C17,Master_Test_Plan!$F$6:$F$320,Master_Test_Plan!$P$6:$P$320,"Test Name Not Found",FALSE)</f>
        <v>0</v>
      </c>
      <c r="F17" s="260">
        <f>_xlfn.XLOOKUP(C17,Master_Test_Plan!$F$6:$F$320,Master_Test_Plan!$Q$6:$Q$320,"Test Not Found",FALSE)</f>
        <v>0</v>
      </c>
      <c r="G17" s="260" t="str">
        <f>_xlfn.XLOOKUP(C17,Master_Test_Plan!$F$6:$F$320,Master_Test_Plan!$R$6:$R$320,"Test Not Found",FALSE)</f>
        <v>N/A</v>
      </c>
      <c r="H17" s="395"/>
      <c r="I17" s="705"/>
    </row>
    <row r="18" spans="1:10" x14ac:dyDescent="0.3">
      <c r="A18" s="734"/>
      <c r="B18" s="734"/>
      <c r="C18" s="735"/>
      <c r="D18" s="741"/>
      <c r="E18" s="448"/>
      <c r="F18" s="447"/>
      <c r="G18" s="447"/>
      <c r="H18" s="737"/>
      <c r="I18" s="738"/>
    </row>
    <row r="19" spans="1:10" x14ac:dyDescent="0.3">
      <c r="A19" s="727" t="s">
        <v>33</v>
      </c>
      <c r="B19" s="400" t="s">
        <v>1114</v>
      </c>
      <c r="C19" s="426" t="s">
        <v>224</v>
      </c>
      <c r="D19" s="742" t="str">
        <f>_xlfn.XLOOKUP(C19,Master_Test_Plan!$F$6:$F$320,Master_Test_Plan!$C$6:$C$320,"Test Name Not Found",FALSE)</f>
        <v>GUI_10_Login_Default_Welcome</v>
      </c>
      <c r="E19" s="369">
        <f>_xlfn.XLOOKUP(C19,Master_Test_Plan!$F$6:$F$320,Master_Test_Plan!$P$6:$P$320,"Test Name Not Found",FALSE)</f>
        <v>0</v>
      </c>
      <c r="F19" s="260">
        <f>_xlfn.XLOOKUP(C19,Master_Test_Plan!$F$6:$F$320,Master_Test_Plan!$Q$6:$Q$320,"Test Not Found",FALSE)</f>
        <v>0</v>
      </c>
      <c r="G19" s="260" t="str">
        <f>_xlfn.XLOOKUP(C19,Master_Test_Plan!$F$6:$F$320,Master_Test_Plan!$R$6:$R$320,"Test Not Found",FALSE)</f>
        <v>N/A</v>
      </c>
      <c r="H19" s="395" t="s">
        <v>1115</v>
      </c>
      <c r="I19" s="705" t="s">
        <v>1116</v>
      </c>
    </row>
    <row r="20" spans="1:10" x14ac:dyDescent="0.3">
      <c r="A20" s="734"/>
      <c r="B20" s="734"/>
      <c r="C20" s="735"/>
      <c r="D20" s="741"/>
      <c r="E20" s="448"/>
      <c r="F20" s="447"/>
      <c r="G20" s="447"/>
      <c r="H20" s="737"/>
      <c r="I20" s="738"/>
    </row>
    <row r="21" spans="1:10" x14ac:dyDescent="0.3">
      <c r="A21" s="727" t="s">
        <v>33</v>
      </c>
      <c r="B21" s="397" t="s">
        <v>1117</v>
      </c>
      <c r="C21" s="397" t="s">
        <v>200</v>
      </c>
      <c r="D21" s="740" t="str">
        <f>_xlfn.XLOOKUP(C21,Master_Test_Plan!$F$6:$F$320,Master_Test_Plan!$C$6:$C$320,"Test Name Not Found",FALSE)</f>
        <v>Functional_Fault_(Alarm)_Handling_Test</v>
      </c>
      <c r="E21" s="369">
        <f>_xlfn.XLOOKUP(C21,Master_Test_Plan!$F$6:$F$320,Master_Test_Plan!$P$6:$P$320,"Test Name Not Found",FALSE)</f>
        <v>0</v>
      </c>
      <c r="F21" s="260">
        <f>_xlfn.XLOOKUP(C21,Master_Test_Plan!$F$6:$F$320,Master_Test_Plan!$Q$6:$Q$320,"Test Not Found",FALSE)</f>
        <v>0</v>
      </c>
      <c r="G21" s="260" t="str">
        <f>_xlfn.XLOOKUP(C21,Master_Test_Plan!$F$6:$F$320,Master_Test_Plan!$R$6:$R$320,"Test Not Found",FALSE)</f>
        <v>N/A</v>
      </c>
      <c r="H21" s="436" t="s">
        <v>1118</v>
      </c>
      <c r="I21" s="133"/>
    </row>
    <row r="22" spans="1:10" x14ac:dyDescent="0.3">
      <c r="A22" s="727" t="s">
        <v>33</v>
      </c>
      <c r="B22" s="397"/>
      <c r="C22" s="397" t="s">
        <v>812</v>
      </c>
      <c r="D22" s="740" t="str">
        <f>_xlfn.XLOOKUP(C22,Master_Test_Plan!$F$6:$F$320,Master_Test_Plan!$C$6:$C$320,"Test Name Not Found",FALSE)</f>
        <v>HMI Screen Power Saving Functionality</v>
      </c>
      <c r="E22" s="369">
        <f>_xlfn.XLOOKUP(C22,Master_Test_Plan!$F$6:$F$320,Master_Test_Plan!$P$6:$P$320,"Test Name Not Found",FALSE)</f>
        <v>0</v>
      </c>
      <c r="F22" s="260">
        <f>_xlfn.XLOOKUP(C22,Master_Test_Plan!$F$6:$F$320,Master_Test_Plan!$Q$6:$Q$320,"Test Not Found",FALSE)</f>
        <v>0</v>
      </c>
      <c r="G22" s="260" t="str">
        <f>_xlfn.XLOOKUP(C22,Master_Test_Plan!$F$6:$F$320,Master_Test_Plan!$R$6:$R$320,"Test Not Found",FALSE)</f>
        <v>N/A</v>
      </c>
      <c r="H22" s="436"/>
      <c r="I22" s="133"/>
    </row>
    <row r="23" spans="1:10" x14ac:dyDescent="0.35">
      <c r="A23" s="727" t="s">
        <v>33</v>
      </c>
      <c r="B23" s="728" t="s">
        <v>1068</v>
      </c>
      <c r="C23" s="397" t="s">
        <v>373</v>
      </c>
      <c r="D23" s="740" t="str">
        <f>_xlfn.XLOOKUP(C23,Master_Test_Plan!$F$6:$F$320,Master_Test_Plan!$C$6:$C$320,"Test Name Not Found",FALSE)</f>
        <v>Machine_Faults_and_Alerts</v>
      </c>
      <c r="E23" s="369">
        <f>_xlfn.XLOOKUP(C23,Master_Test_Plan!$F$6:$F$320,Master_Test_Plan!$P$6:$P$320,"Test Name Not Found",FALSE)</f>
        <v>0</v>
      </c>
      <c r="F23" s="260">
        <f>_xlfn.XLOOKUP(C23,Master_Test_Plan!$F$6:$F$320,Master_Test_Plan!$Q$6:$Q$320,"Test Not Found",FALSE)</f>
        <v>0</v>
      </c>
      <c r="G23" s="260" t="str">
        <f>_xlfn.XLOOKUP(C23,Master_Test_Plan!$F$6:$F$320,Master_Test_Plan!$R$6:$R$320,"Test Not Found",FALSE)</f>
        <v>N/A</v>
      </c>
      <c r="H23" s="728" t="s">
        <v>1068</v>
      </c>
      <c r="I23" s="13"/>
    </row>
    <row r="24" spans="1:10" x14ac:dyDescent="0.3">
      <c r="A24" s="734"/>
      <c r="B24" s="734"/>
      <c r="C24" s="735"/>
      <c r="D24" s="741"/>
      <c r="E24" s="448"/>
      <c r="F24" s="447"/>
      <c r="G24" s="447"/>
      <c r="H24" s="737"/>
      <c r="I24" s="738"/>
    </row>
    <row r="25" spans="1:10" s="495" customFormat="1" x14ac:dyDescent="0.3">
      <c r="A25" s="727" t="s">
        <v>33</v>
      </c>
      <c r="B25" s="400" t="s">
        <v>1119</v>
      </c>
      <c r="C25" s="426" t="s">
        <v>873</v>
      </c>
      <c r="D25" s="742" t="str">
        <f>_xlfn.XLOOKUP(C25,Master_Test_Plan!$F$6:$F$320,Master_Test_Plan!$C$6:$C$320,"Test Name Not Found",FALSE)</f>
        <v>Monitored_Chamber_Pressure_Without_Configured_Post_Injection_Pressure_Rise</v>
      </c>
      <c r="E25" s="369">
        <f>_xlfn.XLOOKUP(C25,Master_Test_Plan!$F$6:$F$320,Master_Test_Plan!$P$6:$P$320,"Test Name Not Found",FALSE)</f>
        <v>0</v>
      </c>
      <c r="F25" s="260">
        <f>_xlfn.XLOOKUP(C25,Master_Test_Plan!$F$6:$F$320,Master_Test_Plan!$Q$6:$Q$320,"Test Not Found",FALSE)</f>
        <v>0</v>
      </c>
      <c r="G25" s="260" t="str">
        <f>_xlfn.XLOOKUP(C25,Master_Test_Plan!$F$6:$F$320,Master_Test_Plan!$R$6:$R$320,"Test Not Found",FALSE)</f>
        <v>N/A</v>
      </c>
      <c r="H25" s="395" t="s">
        <v>1120</v>
      </c>
      <c r="I25" s="729"/>
      <c r="J25" s="1"/>
    </row>
    <row r="26" spans="1:10" s="495" customFormat="1" x14ac:dyDescent="0.3">
      <c r="A26" s="734"/>
      <c r="B26" s="734"/>
      <c r="C26" s="735"/>
      <c r="D26" s="741"/>
      <c r="E26" s="448"/>
      <c r="F26" s="447"/>
      <c r="G26" s="447"/>
      <c r="H26" s="737"/>
      <c r="I26" s="738"/>
      <c r="J26" s="1"/>
    </row>
    <row r="27" spans="1:10" x14ac:dyDescent="0.3">
      <c r="A27" s="727" t="s">
        <v>33</v>
      </c>
      <c r="B27" s="395" t="s">
        <v>1121</v>
      </c>
      <c r="C27" s="426" t="s">
        <v>205</v>
      </c>
      <c r="D27" s="740" t="str">
        <f>_xlfn.XLOOKUP(C27,Master_Test_Plan!$F$6:$F$320,Master_Test_Plan!$C$6:$C$320,"Test Name Not Found",FALSE)</f>
        <v>General_Logging</v>
      </c>
      <c r="E27" s="369">
        <f>_xlfn.XLOOKUP(C27,Master_Test_Plan!$F$6:$F$320,Master_Test_Plan!$P$6:$P$320,"Test Name Not Found",FALSE)</f>
        <v>0</v>
      </c>
      <c r="F27" s="260" t="str">
        <f>_xlfn.XLOOKUP(C27,Master_Test_Plan!$F$6:$F$320,Master_Test_Plan!$Q$6:$Q$320,"Test Not Found",FALSE)</f>
        <v>(Test_Issue)</v>
      </c>
      <c r="G27" s="260" t="str">
        <f>_xlfn.XLOOKUP(C27,Master_Test_Plan!$F$6:$F$320,Master_Test_Plan!$R$6:$R$320,"Test Not Found",FALSE)</f>
        <v>N/A</v>
      </c>
      <c r="H27" s="395" t="s">
        <v>1122</v>
      </c>
      <c r="I27" s="705"/>
    </row>
    <row r="28" spans="1:10" x14ac:dyDescent="0.3">
      <c r="A28" s="727" t="s">
        <v>33</v>
      </c>
      <c r="B28" s="395"/>
      <c r="C28" s="426" t="s">
        <v>428</v>
      </c>
      <c r="D28" s="740" t="str">
        <f>_xlfn.XLOOKUP(C28,Master_Test_Plan!$F$6:$F$320,Master_Test_Plan!$C$6:$C$320,"Test Name Not Found",FALSE)</f>
        <v>Running_average_for_monitored_temperature_values</v>
      </c>
      <c r="E28" s="369" t="str">
        <f>_xlfn.XLOOKUP(C28,Master_Test_Plan!$F$6:$F$320,Master_Test_Plan!$P$6:$P$320,"Test Name Not Found",FALSE)</f>
        <v>PASS</v>
      </c>
      <c r="F28" s="260">
        <f>_xlfn.XLOOKUP(C28,Master_Test_Plan!$F$6:$F$320,Master_Test_Plan!$Q$6:$Q$320,"Test Not Found",FALSE)</f>
        <v>0</v>
      </c>
      <c r="G28" s="260" t="str">
        <f>_xlfn.XLOOKUP(C28,Master_Test_Plan!$F$6:$F$320,Master_Test_Plan!$R$6:$R$320,"Test Not Found",FALSE)</f>
        <v>N/A</v>
      </c>
      <c r="H28" s="395"/>
      <c r="I28" s="705"/>
    </row>
    <row r="29" spans="1:10" x14ac:dyDescent="0.3">
      <c r="A29" s="727" t="s">
        <v>33</v>
      </c>
      <c r="B29" s="393"/>
      <c r="C29" s="426" t="s">
        <v>210</v>
      </c>
      <c r="D29" s="740" t="s">
        <v>202</v>
      </c>
      <c r="E29" s="369">
        <f>_xlfn.XLOOKUP(C29,Master_Test_Plan!$F$6:$F$320,Master_Test_Plan!$P$6:$P$320,"Test Name Not Found",FALSE)</f>
        <v>0</v>
      </c>
      <c r="F29" s="260">
        <f>_xlfn.XLOOKUP(C29,Master_Test_Plan!$F$6:$F$320,Master_Test_Plan!$Q$6:$Q$320,"Test Not Found",FALSE)</f>
        <v>0</v>
      </c>
      <c r="G29" s="260" t="str">
        <f>_xlfn.XLOOKUP(C29,Master_Test_Plan!$F$6:$F$320,Master_Test_Plan!$R$6:$R$320,"Test Not Found",FALSE)</f>
        <v>N/A</v>
      </c>
      <c r="H29" s="395"/>
      <c r="I29" s="705"/>
    </row>
    <row r="30" spans="1:10" x14ac:dyDescent="0.3">
      <c r="A30" s="727" t="s">
        <v>33</v>
      </c>
      <c r="B30" s="393"/>
      <c r="C30" s="426" t="s">
        <v>58</v>
      </c>
      <c r="D30" s="740" t="str">
        <f>_xlfn.XLOOKUP(C30,Master_Test_Plan!$F$6:$F$320,Master_Test_Plan!$C$6:$C$320,"Test Name Not Found",FALSE)</f>
        <v>Chamber_Absolute_Pressure_Resolution_and_Sampling_Rate_During_Cycles</v>
      </c>
      <c r="E30" s="369">
        <f>_xlfn.XLOOKUP(C30,Master_Test_Plan!$F$6:$F$320,Master_Test_Plan!$P$6:$P$320,"Test Name Not Found",FALSE)</f>
        <v>0</v>
      </c>
      <c r="F30" s="260">
        <f>_xlfn.XLOOKUP(C30,Master_Test_Plan!$F$6:$F$320,Master_Test_Plan!$Q$6:$Q$320,"Test Not Found",FALSE)</f>
        <v>0</v>
      </c>
      <c r="G30" s="260" t="str">
        <f>_xlfn.XLOOKUP(C30,Master_Test_Plan!$F$6:$F$320,Master_Test_Plan!$R$6:$R$320,"Test Not Found",FALSE)</f>
        <v>N/A</v>
      </c>
      <c r="H30" s="395"/>
      <c r="I30" s="705"/>
    </row>
    <row r="31" spans="1:10" x14ac:dyDescent="0.3">
      <c r="A31" s="734"/>
      <c r="B31" s="734"/>
      <c r="C31" s="735"/>
      <c r="D31" s="741"/>
      <c r="E31" s="448"/>
      <c r="F31" s="447"/>
      <c r="G31" s="447"/>
      <c r="H31" s="737"/>
      <c r="I31" s="738"/>
    </row>
    <row r="32" spans="1:10" x14ac:dyDescent="0.3">
      <c r="A32" s="727" t="s">
        <v>33</v>
      </c>
      <c r="B32" s="393" t="s">
        <v>1123</v>
      </c>
      <c r="C32" s="397" t="s">
        <v>515</v>
      </c>
      <c r="D32" s="740" t="str">
        <f>_xlfn.XLOOKUP(C32,Master_Test_Plan!$F$6:$F$320,Master_Test_Plan!$C$6:$C$320,"Test Name Not Found",FALSE)</f>
        <v>Fault_response_{HE240_HE340_HE440_HE540_HE640_or_HE740}</v>
      </c>
      <c r="E32" s="369">
        <f>_xlfn.XLOOKUP(C32,Master_Test_Plan!$F$6:$F$320,Master_Test_Plan!$P$6:$P$320,"Test Name Not Found",FALSE)</f>
        <v>0</v>
      </c>
      <c r="F32" s="260">
        <f>_xlfn.XLOOKUP(C32,Master_Test_Plan!$F$6:$F$320,Master_Test_Plan!$Q$6:$Q$320,"Test Not Found",FALSE)</f>
        <v>0</v>
      </c>
      <c r="G32" s="260" t="str">
        <f>_xlfn.XLOOKUP(C32,Master_Test_Plan!$F$6:$F$320,Master_Test_Plan!$R$6:$R$320,"Test Not Found",FALSE)</f>
        <v>N/A</v>
      </c>
      <c r="H32" s="395" t="s">
        <v>1124</v>
      </c>
      <c r="I32" s="705"/>
    </row>
    <row r="33" spans="1:9" x14ac:dyDescent="0.3">
      <c r="A33" s="727" t="s">
        <v>33</v>
      </c>
      <c r="B33" s="393"/>
      <c r="C33" s="397" t="s">
        <v>358</v>
      </c>
      <c r="D33" s="740" t="str">
        <f>_xlfn.XLOOKUP(C33,Master_Test_Plan!$F$6:$F$320,Master_Test_Plan!$C$6:$C$320,"Test Name Not Found",FALSE)</f>
        <v>Heating_system_control_input</v>
      </c>
      <c r="E33" s="369"/>
      <c r="F33" s="260"/>
      <c r="G33" s="260"/>
      <c r="H33" s="395"/>
      <c r="I33" s="705"/>
    </row>
    <row r="34" spans="1:9" x14ac:dyDescent="0.3">
      <c r="A34" s="727" t="s">
        <v>33</v>
      </c>
      <c r="B34" s="393"/>
      <c r="C34" s="397" t="s">
        <v>398</v>
      </c>
      <c r="D34" s="740" t="s">
        <v>387</v>
      </c>
      <c r="E34" s="369"/>
      <c r="F34" s="260"/>
      <c r="G34" s="260"/>
      <c r="H34" s="395"/>
      <c r="I34" s="705"/>
    </row>
    <row r="35" spans="1:9" x14ac:dyDescent="0.3">
      <c r="A35" s="727" t="s">
        <v>33</v>
      </c>
      <c r="B35" s="393"/>
      <c r="C35" s="397" t="s">
        <v>475</v>
      </c>
      <c r="D35" s="740" t="str">
        <f>_xlfn.XLOOKUP(C35,Master_Test_Plan!$F$6:$F$320,Master_Test_Plan!$C$6:$C$320,"Test Name Not Found",FALSE)</f>
        <v>Safety_Response_to_maximum_temperature_limit_for_outer_wall_temperature</v>
      </c>
      <c r="E35" s="369"/>
      <c r="F35" s="260"/>
      <c r="G35" s="260"/>
      <c r="H35" s="395"/>
      <c r="I35" s="705"/>
    </row>
    <row r="36" spans="1:9" x14ac:dyDescent="0.3">
      <c r="A36" s="734"/>
      <c r="B36" s="734"/>
      <c r="C36" s="735"/>
      <c r="D36" s="741"/>
      <c r="E36" s="448"/>
      <c r="F36" s="447"/>
      <c r="G36" s="447"/>
      <c r="H36" s="737"/>
      <c r="I36" s="738"/>
    </row>
    <row r="37" spans="1:9" x14ac:dyDescent="0.3">
      <c r="A37" s="727" t="s">
        <v>33</v>
      </c>
      <c r="B37" s="393" t="s">
        <v>1125</v>
      </c>
      <c r="C37" s="397" t="s">
        <v>764</v>
      </c>
      <c r="D37" s="740" t="str">
        <f>_xlfn.XLOOKUP(C37,Master_Test_Plan!$F$6:$F$320,Master_Test_Plan!$C$6:$C$320,"Test Name Not Found",FALSE)</f>
        <v>Entering_{Holding_Time}_state_Exiting_{Holding_Time}_state</v>
      </c>
      <c r="E37" s="369">
        <f>_xlfn.XLOOKUP(C37,Master_Test_Plan!$F$6:$F$320,Master_Test_Plan!$P$6:$P$320,"Test Name Not Found",FALSE)</f>
        <v>0</v>
      </c>
      <c r="F37" s="260">
        <f>_xlfn.XLOOKUP(C37,Master_Test_Plan!$F$6:$F$320,Master_Test_Plan!$Q$6:$Q$320,"Test Not Found",FALSE)</f>
        <v>0</v>
      </c>
      <c r="G37" s="260" t="str">
        <f>_xlfn.XLOOKUP(C37,Master_Test_Plan!$F$6:$F$320,Master_Test_Plan!$R$6:$R$320,"Test Not Found",FALSE)</f>
        <v>N/A</v>
      </c>
      <c r="H37" s="395" t="s">
        <v>1126</v>
      </c>
      <c r="I37" s="705"/>
    </row>
    <row r="38" spans="1:9" x14ac:dyDescent="0.3">
      <c r="A38" s="727" t="s">
        <v>33</v>
      </c>
      <c r="B38" s="393"/>
      <c r="C38" s="397" t="s">
        <v>766</v>
      </c>
      <c r="D38" s="740">
        <f>_xlfn.XLOOKUP(C38,Master_Test_Plan!$F$6:$F$320,Master_Test_Plan!$C$6:$C$320,"Test Name Not Found",FALSE)</f>
        <v>0</v>
      </c>
      <c r="E38" s="369">
        <f>_xlfn.XLOOKUP(C38,Master_Test_Plan!$F$6:$F$320,Master_Test_Plan!$P$6:$P$320,"Test Name Not Found",FALSE)</f>
        <v>0</v>
      </c>
      <c r="F38" s="260">
        <f>_xlfn.XLOOKUP(C38,Master_Test_Plan!$F$6:$F$320,Master_Test_Plan!$Q$6:$Q$320,"Test Not Found",FALSE)</f>
        <v>0</v>
      </c>
      <c r="G38" s="260" t="str">
        <f>_xlfn.XLOOKUP(C38,Master_Test_Plan!$F$6:$F$320,Master_Test_Plan!$R$6:$R$320,"Test Not Found",FALSE)</f>
        <v>N/A</v>
      </c>
      <c r="H38" s="395"/>
      <c r="I38" s="705"/>
    </row>
    <row r="39" spans="1:9" x14ac:dyDescent="0.3">
      <c r="A39" s="727" t="s">
        <v>33</v>
      </c>
      <c r="B39" s="393"/>
      <c r="C39" s="397" t="s">
        <v>662</v>
      </c>
      <c r="D39" s="740" t="str">
        <f>_xlfn.XLOOKUP(C39,Master_Test_Plan!$F$6:$F$320,Master_Test_Plan!$C$6:$C$320,"Test Name Not Found",FALSE)</f>
        <v>Fault response CE133</v>
      </c>
      <c r="E39" s="369">
        <f>_xlfn.XLOOKUP(C39,Master_Test_Plan!$F$6:$F$320,Master_Test_Plan!$P$6:$P$320,"Test Name Not Found",FALSE)</f>
        <v>0</v>
      </c>
      <c r="F39" s="260">
        <f>_xlfn.XLOOKUP(C39,Master_Test_Plan!$F$6:$F$320,Master_Test_Plan!$Q$6:$Q$320,"Test Not Found",FALSE)</f>
        <v>0</v>
      </c>
      <c r="G39" s="260" t="str">
        <f>_xlfn.XLOOKUP(C39,Master_Test_Plan!$F$6:$F$320,Master_Test_Plan!$R$6:$R$320,"Test Not Found",FALSE)</f>
        <v>N/A</v>
      </c>
      <c r="H39" s="395"/>
      <c r="I39" s="705"/>
    </row>
    <row r="40" spans="1:9" x14ac:dyDescent="0.3">
      <c r="A40" s="727" t="s">
        <v>33</v>
      </c>
      <c r="B40" s="393"/>
      <c r="C40" s="397" t="s">
        <v>110</v>
      </c>
      <c r="D40" s="740" t="str">
        <f>_xlfn.XLOOKUP(C40,Master_Test_Plan!$F$6:$F$320,Master_Test_Plan!$C$6:$C$320,"Test Name Not Found",FALSE)</f>
        <v>Fault_response_CE143</v>
      </c>
      <c r="E40" s="369">
        <f>_xlfn.XLOOKUP(C40,Master_Test_Plan!$F$6:$F$320,Master_Test_Plan!$P$6:$P$320,"Test Name Not Found",FALSE)</f>
        <v>0</v>
      </c>
      <c r="F40" s="260">
        <f>_xlfn.XLOOKUP(C40,Master_Test_Plan!$F$6:$F$320,Master_Test_Plan!$Q$6:$Q$320,"Test Not Found",FALSE)</f>
        <v>0</v>
      </c>
      <c r="G40" s="260" t="str">
        <f>_xlfn.XLOOKUP(C40,Master_Test_Plan!$F$6:$F$320,Master_Test_Plan!$R$6:$R$320,"Test Not Found",FALSE)</f>
        <v>N/A</v>
      </c>
      <c r="H40" s="395"/>
      <c r="I40" s="705"/>
    </row>
    <row r="41" spans="1:9" x14ac:dyDescent="0.3">
      <c r="A41" s="727" t="s">
        <v>33</v>
      </c>
      <c r="B41" s="393"/>
      <c r="C41" s="397" t="s">
        <v>389</v>
      </c>
      <c r="D41" s="740" t="str">
        <f>_xlfn.XLOOKUP(C41,Master_Test_Plan!$F$6:$F$320,Master_Test_Plan!$C$6:$C$320,"Test Name Not Found",FALSE)</f>
        <v>Preventing_a_Cycle_with_Values_outside_of_the_Allowable_Range</v>
      </c>
      <c r="E41" s="369">
        <f>_xlfn.XLOOKUP(C41,Master_Test_Plan!$F$6:$F$320,Master_Test_Plan!$P$6:$P$320,"Test Name Not Found",FALSE)</f>
        <v>0</v>
      </c>
      <c r="F41" s="260">
        <f>_xlfn.XLOOKUP(C41,Master_Test_Plan!$F$6:$F$320,Master_Test_Plan!$Q$6:$Q$320,"Test Not Found",FALSE)</f>
        <v>0</v>
      </c>
      <c r="G41" s="260" t="str">
        <f>_xlfn.XLOOKUP(C41,Master_Test_Plan!$F$6:$F$320,Master_Test_Plan!$R$6:$R$320,"Test Not Found",FALSE)</f>
        <v>N/A</v>
      </c>
      <c r="H41" s="395"/>
      <c r="I41" s="705"/>
    </row>
    <row r="42" spans="1:9" x14ac:dyDescent="0.3">
      <c r="A42" s="727" t="s">
        <v>33</v>
      </c>
      <c r="B42" s="393"/>
      <c r="C42" s="397" t="s">
        <v>659</v>
      </c>
      <c r="D42" s="740">
        <f>_xlfn.XLOOKUP(C42,Master_Test_Plan!$F$6:$F$320,Master_Test_Plan!$C$6:$C$320,"Test Name Not Found",FALSE)</f>
        <v>0</v>
      </c>
      <c r="E42" s="369">
        <f>_xlfn.XLOOKUP(C42,Master_Test_Plan!$F$6:$F$320,Master_Test_Plan!$P$6:$P$320,"Test Name Not Found",FALSE)</f>
        <v>0</v>
      </c>
      <c r="F42" s="260">
        <f>_xlfn.XLOOKUP(C42,Master_Test_Plan!$F$6:$F$320,Master_Test_Plan!$Q$6:$Q$320,"Test Not Found",FALSE)</f>
        <v>0</v>
      </c>
      <c r="G42" s="260" t="str">
        <f>_xlfn.XLOOKUP(C42,Master_Test_Plan!$F$6:$F$320,Master_Test_Plan!$R$6:$R$320,"Test Not Found",FALSE)</f>
        <v>N/A</v>
      </c>
      <c r="H42" s="395"/>
      <c r="I42" s="705"/>
    </row>
    <row r="43" spans="1:9" x14ac:dyDescent="0.3">
      <c r="A43" s="734"/>
      <c r="B43" s="734"/>
      <c r="C43" s="735"/>
      <c r="D43" s="741"/>
      <c r="E43" s="448"/>
      <c r="F43" s="447"/>
      <c r="G43" s="447"/>
      <c r="H43" s="737"/>
      <c r="I43" s="738"/>
    </row>
    <row r="44" spans="1:9" x14ac:dyDescent="0.3">
      <c r="A44" s="727" t="s">
        <v>33</v>
      </c>
      <c r="B44" s="393" t="s">
        <v>1127</v>
      </c>
      <c r="C44" s="397" t="s">
        <v>758</v>
      </c>
      <c r="D44" s="740" t="str">
        <f>_xlfn.XLOOKUP(C44,Master_Test_Plan!$F$6:$F$320,Master_Test_Plan!$C$6:$C$320,"Test Name Not Found",FALSE)</f>
        <v>Entering_{Exposure_Stabilization}_state_Exiting_{Exposure_Stabilization}_state</v>
      </c>
      <c r="E44" s="369">
        <f>_xlfn.XLOOKUP(C44,Master_Test_Plan!$F$6:$F$320,Master_Test_Plan!$P$6:$P$320,"Test Name Not Found",FALSE)</f>
        <v>0</v>
      </c>
      <c r="F44" s="260">
        <f>_xlfn.XLOOKUP(C44,Master_Test_Plan!$F$6:$F$320,Master_Test_Plan!$Q$6:$Q$320,"Test Not Found",FALSE)</f>
        <v>0</v>
      </c>
      <c r="G44" s="260" t="str">
        <f>_xlfn.XLOOKUP(C44,Master_Test_Plan!$F$6:$F$320,Master_Test_Plan!$R$6:$R$320,"Test Not Found",FALSE)</f>
        <v>N/A</v>
      </c>
      <c r="H44" s="395" t="s">
        <v>1128</v>
      </c>
      <c r="I44" s="705"/>
    </row>
    <row r="45" spans="1:9" x14ac:dyDescent="0.3">
      <c r="A45" s="727" t="s">
        <v>33</v>
      </c>
      <c r="B45" s="393"/>
      <c r="C45" s="397" t="s">
        <v>760</v>
      </c>
      <c r="D45" s="740" t="s">
        <v>755</v>
      </c>
      <c r="E45" s="369">
        <f>_xlfn.XLOOKUP(C45,Master_Test_Plan!$F$6:$F$320,Master_Test_Plan!$P$6:$P$320,"Test Name Not Found",FALSE)</f>
        <v>0</v>
      </c>
      <c r="F45" s="260">
        <f>_xlfn.XLOOKUP(C45,Master_Test_Plan!$F$6:$F$320,Master_Test_Plan!$Q$6:$Q$320,"Test Not Found",FALSE)</f>
        <v>0</v>
      </c>
      <c r="G45" s="260" t="str">
        <f>_xlfn.XLOOKUP(C45,Master_Test_Plan!$F$6:$F$320,Master_Test_Plan!$R$6:$R$320,"Test Not Found",FALSE)</f>
        <v>N/A</v>
      </c>
      <c r="H45" s="395"/>
      <c r="I45" s="705"/>
    </row>
    <row r="46" spans="1:9" x14ac:dyDescent="0.3">
      <c r="A46" s="727" t="s">
        <v>33</v>
      </c>
      <c r="B46" s="393"/>
      <c r="C46" s="397" t="s">
        <v>1129</v>
      </c>
      <c r="D46" s="740" t="str">
        <f>_xlfn.XLOOKUP(C46,Master_Test_Plan!$F$6:$F$320,Master_Test_Plan!$C$6:$C$320,"Test Name Not Found",FALSE)</f>
        <v>Test Name Not Found</v>
      </c>
      <c r="E46" s="369" t="str">
        <f>_xlfn.XLOOKUP(C46,Master_Test_Plan!$F$6:$F$320,Master_Test_Plan!$P$6:$P$320,"Test Name Not Found",FALSE)</f>
        <v>Test Name Not Found</v>
      </c>
      <c r="F46" s="260" t="str">
        <f>_xlfn.XLOOKUP(C46,Master_Test_Plan!$F$6:$F$320,Master_Test_Plan!$Q$6:$Q$320,"Test Not Found",FALSE)</f>
        <v>Test Not Found</v>
      </c>
      <c r="G46" s="260" t="str">
        <f>_xlfn.XLOOKUP(C46,Master_Test_Plan!$F$6:$F$320,Master_Test_Plan!$R$6:$R$320,"Test Not Found",FALSE)</f>
        <v>Test Not Found</v>
      </c>
      <c r="H46" s="395"/>
      <c r="I46" s="705"/>
    </row>
    <row r="47" spans="1:9" x14ac:dyDescent="0.3">
      <c r="A47" s="727" t="s">
        <v>33</v>
      </c>
      <c r="B47" s="393"/>
      <c r="C47" s="397" t="s">
        <v>710</v>
      </c>
      <c r="D47" s="740" t="s">
        <v>387</v>
      </c>
      <c r="E47" s="369" t="str">
        <f>_xlfn.XLOOKUP(C47,Master_Test_Plan!$F$6:$F$320,Master_Test_Plan!$P$6:$P$320,"Test Name Not Found",FALSE)</f>
        <v>PASS</v>
      </c>
      <c r="F47" s="260">
        <f>_xlfn.XLOOKUP(C47,Master_Test_Plan!$F$6:$F$320,Master_Test_Plan!$Q$6:$Q$320,"Test Not Found",FALSE)</f>
        <v>0</v>
      </c>
      <c r="G47" s="260" t="str">
        <f>_xlfn.XLOOKUP(C47,Master_Test_Plan!$F$6:$F$320,Master_Test_Plan!$R$6:$R$320,"Test Not Found",FALSE)</f>
        <v>N/A</v>
      </c>
      <c r="H47" s="395"/>
      <c r="I47" s="705"/>
    </row>
    <row r="48" spans="1:9" x14ac:dyDescent="0.3">
      <c r="A48" s="727" t="s">
        <v>33</v>
      </c>
      <c r="B48" s="393"/>
      <c r="C48" s="397" t="s">
        <v>106</v>
      </c>
      <c r="D48" s="740" t="str">
        <f>_xlfn.XLOOKUP(C48,Master_Test_Plan!$F$6:$F$320,Master_Test_Plan!$C$6:$C$320,"Test Name Not Found",FALSE)</f>
        <v>Fault_Response_CE142</v>
      </c>
      <c r="E48" s="369" t="str">
        <f>_xlfn.XLOOKUP(C48,Master_Test_Plan!$F$6:$F$320,Master_Test_Plan!$P$6:$P$320,"Test Name Not Found",FALSE)</f>
        <v>PASS</v>
      </c>
      <c r="F48" s="260">
        <f>_xlfn.XLOOKUP(C48,Master_Test_Plan!$F$6:$F$320,Master_Test_Plan!$Q$6:$Q$320,"Test Not Found",FALSE)</f>
        <v>0</v>
      </c>
      <c r="G48" s="260" t="str">
        <f>_xlfn.XLOOKUP(C48,Master_Test_Plan!$F$6:$F$320,Master_Test_Plan!$R$6:$R$320,"Test Not Found",FALSE)</f>
        <v>N/A</v>
      </c>
      <c r="H48" s="395"/>
      <c r="I48" s="705"/>
    </row>
    <row r="49" spans="1:9" x14ac:dyDescent="0.3">
      <c r="A49" s="727" t="s">
        <v>33</v>
      </c>
      <c r="B49" s="393"/>
      <c r="C49" s="397" t="s">
        <v>405</v>
      </c>
      <c r="D49" s="740">
        <f>_xlfn.XLOOKUP(C49,Master_Test_Plan!$F$6:$F$320,Master_Test_Plan!$C$6:$C$320,"Test Name Not Found",FALSE)</f>
        <v>0</v>
      </c>
      <c r="E49" s="369" t="str">
        <f>_xlfn.XLOOKUP(C49,Master_Test_Plan!$F$6:$F$320,Master_Test_Plan!$P$6:$P$320,"Test Name Not Found",FALSE)</f>
        <v>PASS</v>
      </c>
      <c r="F49" s="260">
        <f>_xlfn.XLOOKUP(C49,Master_Test_Plan!$F$6:$F$320,Master_Test_Plan!$Q$6:$Q$320,"Test Not Found",FALSE)</f>
        <v>0</v>
      </c>
      <c r="G49" s="260" t="str">
        <f>_xlfn.XLOOKUP(C49,Master_Test_Plan!$F$6:$F$320,Master_Test_Plan!$R$6:$R$320,"Test Not Found",FALSE)</f>
        <v>N/A</v>
      </c>
      <c r="H49" s="395"/>
      <c r="I49" s="705"/>
    </row>
    <row r="50" spans="1:9" x14ac:dyDescent="0.3">
      <c r="A50" s="727" t="s">
        <v>33</v>
      </c>
      <c r="B50" s="393"/>
      <c r="C50" s="397" t="s">
        <v>658</v>
      </c>
      <c r="D50" s="740">
        <f>_xlfn.XLOOKUP(C50,Master_Test_Plan!$F$6:$F$320,Master_Test_Plan!$C$6:$C$320,"Test Name Not Found",FALSE)</f>
        <v>0</v>
      </c>
      <c r="E50" s="369" t="str">
        <f>_xlfn.XLOOKUP(C50,Master_Test_Plan!$F$6:$F$320,Master_Test_Plan!$P$6:$P$320,"Test Name Not Found",FALSE)</f>
        <v>PASS</v>
      </c>
      <c r="F50" s="260">
        <f>_xlfn.XLOOKUP(C50,Master_Test_Plan!$F$6:$F$320,Master_Test_Plan!$Q$6:$Q$320,"Test Not Found",FALSE)</f>
        <v>0</v>
      </c>
      <c r="G50" s="260" t="str">
        <f>_xlfn.XLOOKUP(C50,Master_Test_Plan!$F$6:$F$320,Master_Test_Plan!$R$6:$R$320,"Test Not Found",FALSE)</f>
        <v>N/A</v>
      </c>
      <c r="H50" s="395"/>
      <c r="I50" s="705"/>
    </row>
    <row r="51" spans="1:9" x14ac:dyDescent="0.3">
      <c r="A51" s="734"/>
      <c r="B51" s="734"/>
      <c r="C51" s="735"/>
      <c r="D51" s="741"/>
      <c r="E51" s="448"/>
      <c r="F51" s="447"/>
      <c r="G51" s="447"/>
      <c r="H51" s="737"/>
      <c r="I51" s="738"/>
    </row>
    <row r="52" spans="1:9" ht="15" customHeight="1" x14ac:dyDescent="0.3">
      <c r="A52" s="727" t="s">
        <v>33</v>
      </c>
      <c r="B52" s="393" t="s">
        <v>1130</v>
      </c>
      <c r="C52" s="397" t="s">
        <v>753</v>
      </c>
      <c r="D52" s="740" t="str">
        <f>_xlfn.XLOOKUP(C52,Master_Test_Plan!$F$6:$F$320,Master_Test_Plan!$C$6:$C$320,"Test Name Not Found",FALSE)</f>
        <v>Default_values_of_Number_of_vent_cycles</v>
      </c>
      <c r="E52" s="369">
        <f>_xlfn.XLOOKUP(C52,Master_Test_Plan!$F$6:$F$320,Master_Test_Plan!$P$6:$P$320,"Test Name Not Found",FALSE)</f>
        <v>0</v>
      </c>
      <c r="F52" s="260">
        <f>_xlfn.XLOOKUP(C52,Master_Test_Plan!$F$6:$F$320,Master_Test_Plan!$Q$6:$Q$320,"Test Not Found",FALSE)</f>
        <v>0</v>
      </c>
      <c r="G52" s="260" t="str">
        <f>_xlfn.XLOOKUP(C52,Master_Test_Plan!$F$6:$F$320,Master_Test_Plan!$R$6:$R$320,"Test Not Found",FALSE)</f>
        <v>N/A</v>
      </c>
      <c r="H52" s="395" t="s">
        <v>1131</v>
      </c>
      <c r="I52" s="13"/>
    </row>
    <row r="53" spans="1:9" ht="15" customHeight="1" x14ac:dyDescent="0.3">
      <c r="A53" s="727" t="s">
        <v>33</v>
      </c>
      <c r="B53" s="393"/>
      <c r="C53" s="397" t="s">
        <v>788</v>
      </c>
      <c r="D53" s="740">
        <f>_xlfn.XLOOKUP(C53,Master_Test_Plan!$F$6:$F$320,Master_Test_Plan!$C$6:$C$320,"Test Name Not Found",FALSE)</f>
        <v>0</v>
      </c>
      <c r="E53" s="369">
        <f>_xlfn.XLOOKUP(C53,Master_Test_Plan!$F$6:$F$320,Master_Test_Plan!$P$6:$P$320,"Test Name Not Found",FALSE)</f>
        <v>0</v>
      </c>
      <c r="F53" s="260">
        <f>_xlfn.XLOOKUP(C53,Master_Test_Plan!$F$6:$F$320,Master_Test_Plan!$Q$6:$Q$320,"Test Not Found",FALSE)</f>
        <v>0</v>
      </c>
      <c r="G53" s="260" t="str">
        <f>_xlfn.XLOOKUP(C53,Master_Test_Plan!$F$6:$F$320,Master_Test_Plan!$R$6:$R$320,"Test Not Found",FALSE)</f>
        <v>N/A</v>
      </c>
      <c r="H53" s="13"/>
      <c r="I53" s="13"/>
    </row>
    <row r="54" spans="1:9" ht="15" customHeight="1" x14ac:dyDescent="0.3">
      <c r="A54" s="727" t="s">
        <v>33</v>
      </c>
      <c r="B54" s="393"/>
      <c r="C54" s="397" t="s">
        <v>674</v>
      </c>
      <c r="D54" s="740">
        <f>_xlfn.XLOOKUP(C54,Master_Test_Plan!$F$6:$F$320,Master_Test_Plan!$C$6:$C$320,"Test Name Not Found",FALSE)</f>
        <v>0</v>
      </c>
      <c r="E54" s="369">
        <f>_xlfn.XLOOKUP(C54,Master_Test_Plan!$F$6:$F$320,Master_Test_Plan!$P$6:$P$320,"Test Name Not Found",FALSE)</f>
        <v>0</v>
      </c>
      <c r="F54" s="260">
        <f>_xlfn.XLOOKUP(C54,Master_Test_Plan!$F$6:$F$320,Master_Test_Plan!$Q$6:$Q$320,"Test Not Found",FALSE)</f>
        <v>0</v>
      </c>
      <c r="G54" s="260" t="str">
        <f>_xlfn.XLOOKUP(C54,Master_Test_Plan!$F$6:$F$320,Master_Test_Plan!$R$6:$R$320,"Test Not Found",FALSE)</f>
        <v>N/A</v>
      </c>
      <c r="H54" s="13"/>
      <c r="I54" s="13"/>
    </row>
    <row r="55" spans="1:9" ht="15" customHeight="1" x14ac:dyDescent="0.3">
      <c r="A55" s="727" t="s">
        <v>33</v>
      </c>
      <c r="B55" s="393"/>
      <c r="C55" s="397" t="s">
        <v>682</v>
      </c>
      <c r="D55" s="740" t="str">
        <f>_xlfn.XLOOKUP(C55,Master_Test_Plan!$F$6:$F$320,Master_Test_Plan!$C$6:$C$320,"Test Name Not Found",FALSE)</f>
        <v>Fault Response VE135</v>
      </c>
      <c r="E55" s="369">
        <f>_xlfn.XLOOKUP(C55,Master_Test_Plan!$F$6:$F$320,Master_Test_Plan!$P$6:$P$320,"Test Name Not Found",FALSE)</f>
        <v>0</v>
      </c>
      <c r="F55" s="260">
        <f>_xlfn.XLOOKUP(C55,Master_Test_Plan!$F$6:$F$320,Master_Test_Plan!$Q$6:$Q$320,"Test Not Found",FALSE)</f>
        <v>0</v>
      </c>
      <c r="G55" s="260" t="str">
        <f>_xlfn.XLOOKUP(C55,Master_Test_Plan!$F$6:$F$320,Master_Test_Plan!$R$6:$R$320,"Test Not Found",FALSE)</f>
        <v>N/A</v>
      </c>
      <c r="H55" s="13"/>
      <c r="I55" s="705"/>
    </row>
    <row r="56" spans="1:9" ht="15" customHeight="1" x14ac:dyDescent="0.3">
      <c r="A56" s="727" t="s">
        <v>33</v>
      </c>
      <c r="B56" s="393"/>
      <c r="C56" s="397" t="s">
        <v>160</v>
      </c>
      <c r="D56" s="740" t="str">
        <f>_xlfn.XLOOKUP(C56,Master_Test_Plan!$F$6:$F$320,Master_Test_Plan!$C$6:$C$320,"Test Name Not Found",FALSE)</f>
        <v>Fault_response_VE143</v>
      </c>
      <c r="E56" s="369">
        <f>_xlfn.XLOOKUP(C56,Master_Test_Plan!$F$6:$F$320,Master_Test_Plan!$P$6:$P$320,"Test Name Not Found",FALSE)</f>
        <v>0</v>
      </c>
      <c r="F56" s="260">
        <f>_xlfn.XLOOKUP(C56,Master_Test_Plan!$F$6:$F$320,Master_Test_Plan!$Q$6:$Q$320,"Test Not Found",FALSE)</f>
        <v>0</v>
      </c>
      <c r="G56" s="260" t="str">
        <f>_xlfn.XLOOKUP(C56,Master_Test_Plan!$F$6:$F$320,Master_Test_Plan!$R$6:$R$320,"Test Not Found",FALSE)</f>
        <v>N/A</v>
      </c>
      <c r="H56" s="395"/>
      <c r="I56" s="705"/>
    </row>
    <row r="57" spans="1:9" ht="15" customHeight="1" x14ac:dyDescent="0.3">
      <c r="A57" s="727" t="s">
        <v>33</v>
      </c>
      <c r="B57" s="393"/>
      <c r="C57" s="397" t="s">
        <v>168</v>
      </c>
      <c r="D57" s="740" t="str">
        <f>_xlfn.XLOOKUP(C57,Master_Test_Plan!$F$6:$F$320,Master_Test_Plan!$C$6:$C$320,"Test Name Not Found",FALSE)</f>
        <v>Fault_response_VE145</v>
      </c>
      <c r="E57" s="369">
        <f>_xlfn.XLOOKUP(C57,Master_Test_Plan!$F$6:$F$320,Master_Test_Plan!$P$6:$P$320,"Test Name Not Found",FALSE)</f>
        <v>0</v>
      </c>
      <c r="F57" s="260">
        <f>_xlfn.XLOOKUP(C57,Master_Test_Plan!$F$6:$F$320,Master_Test_Plan!$Q$6:$Q$320,"Test Not Found",FALSE)</f>
        <v>0</v>
      </c>
      <c r="G57" s="260" t="str">
        <f>_xlfn.XLOOKUP(C57,Master_Test_Plan!$F$6:$F$320,Master_Test_Plan!$R$6:$R$320,"Test Not Found",FALSE)</f>
        <v>N/A</v>
      </c>
      <c r="H57" s="395"/>
      <c r="I57" s="705"/>
    </row>
    <row r="58" spans="1:9" ht="15" customHeight="1" x14ac:dyDescent="0.3">
      <c r="A58" s="727" t="s">
        <v>33</v>
      </c>
      <c r="B58" s="393"/>
      <c r="C58" s="397" t="s">
        <v>686</v>
      </c>
      <c r="D58" s="740" t="str">
        <f>_xlfn.XLOOKUP(C58,Master_Test_Plan!$F$6:$F$320,Master_Test_Plan!$C$6:$C$320,"Test Name Not Found",FALSE)</f>
        <v>Fault Response VE230</v>
      </c>
      <c r="E58" s="369">
        <f>_xlfn.XLOOKUP(C58,Master_Test_Plan!$F$6:$F$320,Master_Test_Plan!$P$6:$P$320,"Test Name Not Found",FALSE)</f>
        <v>0</v>
      </c>
      <c r="F58" s="260">
        <f>_xlfn.XLOOKUP(C58,Master_Test_Plan!$F$6:$F$320,Master_Test_Plan!$Q$6:$Q$320,"Test Not Found",FALSE)</f>
        <v>0</v>
      </c>
      <c r="G58" s="260" t="str">
        <f>_xlfn.XLOOKUP(C58,Master_Test_Plan!$F$6:$F$320,Master_Test_Plan!$R$6:$R$320,"Test Not Found",FALSE)</f>
        <v>N/A</v>
      </c>
      <c r="H58" s="395"/>
      <c r="I58" s="705"/>
    </row>
    <row r="59" spans="1:9" ht="15" customHeight="1" x14ac:dyDescent="0.3">
      <c r="A59" s="727" t="s">
        <v>33</v>
      </c>
      <c r="B59" s="393"/>
      <c r="C59" s="397" t="s">
        <v>690</v>
      </c>
      <c r="D59" s="740" t="str">
        <f>_xlfn.XLOOKUP(C59,Master_Test_Plan!$F$6:$F$320,Master_Test_Plan!$C$6:$C$320,"Test Name Not Found",FALSE)</f>
        <v>Fault Response VE231</v>
      </c>
      <c r="E59" s="369" t="str">
        <f>_xlfn.XLOOKUP(C59,Master_Test_Plan!$F$6:$F$320,Master_Test_Plan!$P$6:$P$320,"Test Name Not Found",FALSE)</f>
        <v>PASS</v>
      </c>
      <c r="F59" s="260">
        <f>_xlfn.XLOOKUP(C59,Master_Test_Plan!$F$6:$F$320,Master_Test_Plan!$Q$6:$Q$320,"Test Not Found",FALSE)</f>
        <v>0</v>
      </c>
      <c r="G59" s="260" t="str">
        <f>_xlfn.XLOOKUP(C59,Master_Test_Plan!$F$6:$F$320,Master_Test_Plan!$R$6:$R$320,"Test Not Found",FALSE)</f>
        <v>N/A</v>
      </c>
      <c r="H59" s="395"/>
      <c r="I59" s="705"/>
    </row>
    <row r="60" spans="1:9" ht="15" customHeight="1" x14ac:dyDescent="0.3">
      <c r="A60" s="727" t="s">
        <v>33</v>
      </c>
      <c r="B60" s="393"/>
      <c r="C60" s="397" t="s">
        <v>180</v>
      </c>
      <c r="D60" s="740" t="str">
        <f>_xlfn.XLOOKUP(C60,Master_Test_Plan!$F$6:$F$320,Master_Test_Plan!$C$6:$C$320,"Test Name Not Found",FALSE)</f>
        <v>Fault_response_VE240</v>
      </c>
      <c r="E60" s="369" t="str">
        <f>_xlfn.XLOOKUP(C60,Master_Test_Plan!$F$6:$F$320,Master_Test_Plan!$P$6:$P$320,"Test Name Not Found",FALSE)</f>
        <v>PASS</v>
      </c>
      <c r="F60" s="260">
        <f>_xlfn.XLOOKUP(C60,Master_Test_Plan!$F$6:$F$320,Master_Test_Plan!$Q$6:$Q$320,"Test Not Found",FALSE)</f>
        <v>0</v>
      </c>
      <c r="G60" s="260" t="str">
        <f>_xlfn.XLOOKUP(C60,Master_Test_Plan!$F$6:$F$320,Master_Test_Plan!$R$6:$R$320,"Test Not Found",FALSE)</f>
        <v>N/A</v>
      </c>
      <c r="H60" s="395"/>
      <c r="I60" s="705"/>
    </row>
    <row r="61" spans="1:9" ht="15" customHeight="1" x14ac:dyDescent="0.3">
      <c r="A61" s="727" t="s">
        <v>33</v>
      </c>
      <c r="B61" s="393"/>
      <c r="C61" s="397" t="s">
        <v>184</v>
      </c>
      <c r="D61" s="740" t="str">
        <f>_xlfn.XLOOKUP(C61,Master_Test_Plan!$F$6:$F$320,Master_Test_Plan!$C$6:$C$320,"Test Name Not Found",FALSE)</f>
        <v>Fault_response_VE241</v>
      </c>
      <c r="E61" s="369" t="str">
        <f>_xlfn.XLOOKUP(C61,Master_Test_Plan!$F$6:$F$320,Master_Test_Plan!$P$6:$P$320,"Test Name Not Found",FALSE)</f>
        <v>PASS</v>
      </c>
      <c r="F61" s="260">
        <f>_xlfn.XLOOKUP(C61,Master_Test_Plan!$F$6:$F$320,Master_Test_Plan!$Q$6:$Q$320,"Test Not Found",FALSE)</f>
        <v>0</v>
      </c>
      <c r="G61" s="260" t="str">
        <f>_xlfn.XLOOKUP(C61,Master_Test_Plan!$F$6:$F$320,Master_Test_Plan!$R$6:$R$320,"Test Not Found",FALSE)</f>
        <v>N/A</v>
      </c>
      <c r="H61" s="395"/>
      <c r="I61" s="705"/>
    </row>
    <row r="62" spans="1:9" ht="15" customHeight="1" x14ac:dyDescent="0.3">
      <c r="A62" s="727" t="s">
        <v>33</v>
      </c>
      <c r="B62" s="393"/>
      <c r="C62" s="397" t="s">
        <v>700</v>
      </c>
      <c r="D62" s="740" t="str">
        <f>_xlfn.XLOOKUP(C62,Master_Test_Plan!$F$6:$F$320,Master_Test_Plan!$C$6:$C$320,"Test Name Not Found",FALSE)</f>
        <v>Fault Response VE331</v>
      </c>
      <c r="E62" s="369">
        <f>_xlfn.XLOOKUP(C62,Master_Test_Plan!$F$6:$F$320,Master_Test_Plan!$P$6:$P$320,"Test Name Not Found",FALSE)</f>
        <v>0</v>
      </c>
      <c r="F62" s="260">
        <f>_xlfn.XLOOKUP(C62,Master_Test_Plan!$F$6:$F$320,Master_Test_Plan!$Q$6:$Q$320,"Test Not Found",FALSE)</f>
        <v>0</v>
      </c>
      <c r="G62" s="260" t="str">
        <f>_xlfn.XLOOKUP(C62,Master_Test_Plan!$F$6:$F$320,Master_Test_Plan!$R$6:$R$320,"Test Not Found",FALSE)</f>
        <v>N/A</v>
      </c>
      <c r="H62" s="395"/>
      <c r="I62" s="705"/>
    </row>
    <row r="63" spans="1:9" ht="15" customHeight="1" x14ac:dyDescent="0.3">
      <c r="A63" s="727" t="s">
        <v>33</v>
      </c>
      <c r="B63" s="393"/>
      <c r="C63" s="397" t="s">
        <v>192</v>
      </c>
      <c r="D63" s="740" t="str">
        <f>_xlfn.XLOOKUP(C63,Master_Test_Plan!$F$6:$F$320,Master_Test_Plan!$C$6:$C$320,"Test Name Not Found",FALSE)</f>
        <v>Fault_response_VE341</v>
      </c>
      <c r="E63" s="369">
        <f>_xlfn.XLOOKUP(C63,Master_Test_Plan!$F$6:$F$320,Master_Test_Plan!$P$6:$P$320,"Test Name Not Found",FALSE)</f>
        <v>0</v>
      </c>
      <c r="F63" s="260">
        <f>_xlfn.XLOOKUP(C63,Master_Test_Plan!$F$6:$F$320,Master_Test_Plan!$Q$6:$Q$320,"Test Not Found",FALSE)</f>
        <v>0</v>
      </c>
      <c r="G63" s="260" t="str">
        <f>_xlfn.XLOOKUP(C63,Master_Test_Plan!$F$6:$F$320,Master_Test_Plan!$R$6:$R$320,"Test Not Found",FALSE)</f>
        <v>N/A</v>
      </c>
      <c r="H63" s="395"/>
      <c r="I63" s="705"/>
    </row>
    <row r="64" spans="1:9" ht="15" customHeight="1" x14ac:dyDescent="0.3">
      <c r="A64" s="727" t="s">
        <v>33</v>
      </c>
      <c r="B64" s="393"/>
      <c r="C64" s="397" t="s">
        <v>403</v>
      </c>
      <c r="D64" s="740">
        <f>_xlfn.XLOOKUP(C64,Master_Test_Plan!$F$6:$F$320,Master_Test_Plan!$C$6:$C$320,"Test Name Not Found",FALSE)</f>
        <v>0</v>
      </c>
      <c r="E64" s="369">
        <f>_xlfn.XLOOKUP(C64,Master_Test_Plan!$F$6:$F$320,Master_Test_Plan!$P$6:$P$320,"Test Name Not Found",FALSE)</f>
        <v>0</v>
      </c>
      <c r="F64" s="260">
        <f>_xlfn.XLOOKUP(C64,Master_Test_Plan!$F$6:$F$320,Master_Test_Plan!$Q$6:$Q$320,"Test Not Found",FALSE)</f>
        <v>0</v>
      </c>
      <c r="G64" s="260" t="str">
        <f>_xlfn.XLOOKUP(C64,Master_Test_Plan!$F$6:$F$320,Master_Test_Plan!$R$6:$R$320,"Test Not Found",FALSE)</f>
        <v>N/A</v>
      </c>
      <c r="H64" s="395"/>
      <c r="I64" s="705"/>
    </row>
    <row r="65" spans="1:9" ht="15" customHeight="1" x14ac:dyDescent="0.3">
      <c r="A65" s="727" t="s">
        <v>33</v>
      </c>
      <c r="B65" s="393"/>
      <c r="C65" s="397" t="s">
        <v>411</v>
      </c>
      <c r="D65" s="740">
        <f>_xlfn.XLOOKUP(C65,Master_Test_Plan!$F$6:$F$320,Master_Test_Plan!$C$6:$C$320,"Test Name Not Found",FALSE)</f>
        <v>0</v>
      </c>
      <c r="E65" s="369">
        <f>_xlfn.XLOOKUP(C65,Master_Test_Plan!$F$6:$F$320,Master_Test_Plan!$P$6:$P$320,"Test Name Not Found",FALSE)</f>
        <v>0</v>
      </c>
      <c r="F65" s="260">
        <f>_xlfn.XLOOKUP(C65,Master_Test_Plan!$F$6:$F$320,Master_Test_Plan!$Q$6:$Q$320,"Test Not Found",FALSE)</f>
        <v>0</v>
      </c>
      <c r="G65" s="260" t="str">
        <f>_xlfn.XLOOKUP(C65,Master_Test_Plan!$F$6:$F$320,Master_Test_Plan!$R$6:$R$320,"Test Not Found",FALSE)</f>
        <v>N/A</v>
      </c>
      <c r="H65" s="395"/>
      <c r="I65" s="705"/>
    </row>
    <row r="66" spans="1:9" ht="15" customHeight="1" x14ac:dyDescent="0.3">
      <c r="A66" s="727" t="s">
        <v>33</v>
      </c>
      <c r="B66" s="393"/>
      <c r="C66" s="397" t="s">
        <v>414</v>
      </c>
      <c r="D66" s="740">
        <f>_xlfn.XLOOKUP(C66,Master_Test_Plan!$F$6:$F$320,Master_Test_Plan!$C$6:$C$320,"Test Name Not Found",FALSE)</f>
        <v>0</v>
      </c>
      <c r="E66" s="369">
        <f>_xlfn.XLOOKUP(C66,Master_Test_Plan!$F$6:$F$320,Master_Test_Plan!$P$6:$P$320,"Test Name Not Found",FALSE)</f>
        <v>0</v>
      </c>
      <c r="F66" s="260">
        <f>_xlfn.XLOOKUP(C66,Master_Test_Plan!$F$6:$F$320,Master_Test_Plan!$Q$6:$Q$320,"Test Not Found",FALSE)</f>
        <v>0</v>
      </c>
      <c r="G66" s="260" t="str">
        <f>_xlfn.XLOOKUP(C66,Master_Test_Plan!$F$6:$F$320,Master_Test_Plan!$R$6:$R$320,"Test Not Found",FALSE)</f>
        <v>N/A</v>
      </c>
      <c r="H66" s="395"/>
      <c r="I66" s="705"/>
    </row>
    <row r="67" spans="1:9" ht="15" customHeight="1" x14ac:dyDescent="0.3">
      <c r="A67" s="727" t="s">
        <v>33</v>
      </c>
      <c r="B67" s="393"/>
      <c r="C67" s="397" t="s">
        <v>408</v>
      </c>
      <c r="D67" s="740">
        <f>_xlfn.XLOOKUP(C67,Master_Test_Plan!$F$6:$F$320,Master_Test_Plan!$C$6:$C$320,"Test Name Not Found",FALSE)</f>
        <v>0</v>
      </c>
      <c r="E67" s="369" t="str">
        <f>_xlfn.XLOOKUP(C67,Master_Test_Plan!$F$6:$F$320,Master_Test_Plan!$P$6:$P$320,"Test Name Not Found",FALSE)</f>
        <v>PASS</v>
      </c>
      <c r="F67" s="260">
        <f>_xlfn.XLOOKUP(C67,Master_Test_Plan!$F$6:$F$320,Master_Test_Plan!$Q$6:$Q$320,"Test Not Found",FALSE)</f>
        <v>0</v>
      </c>
      <c r="G67" s="260" t="str">
        <f>_xlfn.XLOOKUP(C67,Master_Test_Plan!$F$6:$F$320,Master_Test_Plan!$R$6:$R$320,"Test Not Found",FALSE)</f>
        <v>N/A</v>
      </c>
      <c r="H67" s="395"/>
      <c r="I67" s="705"/>
    </row>
    <row r="68" spans="1:9" ht="15" customHeight="1" x14ac:dyDescent="0.3">
      <c r="A68" s="727" t="s">
        <v>33</v>
      </c>
      <c r="B68" s="393"/>
      <c r="C68" s="397" t="s">
        <v>409</v>
      </c>
      <c r="D68" s="740">
        <f>_xlfn.XLOOKUP(C68,Master_Test_Plan!$F$6:$F$320,Master_Test_Plan!$C$6:$C$320,"Test Name Not Found",FALSE)</f>
        <v>0</v>
      </c>
      <c r="E68" s="369" t="str">
        <f>_xlfn.XLOOKUP(C68,Master_Test_Plan!$F$6:$F$320,Master_Test_Plan!$P$6:$P$320,"Test Name Not Found",FALSE)</f>
        <v>PASS</v>
      </c>
      <c r="F68" s="260">
        <f>_xlfn.XLOOKUP(C68,Master_Test_Plan!$F$6:$F$320,Master_Test_Plan!$Q$6:$Q$320,"Test Not Found",FALSE)</f>
        <v>0</v>
      </c>
      <c r="G68" s="260" t="str">
        <f>_xlfn.XLOOKUP(C68,Master_Test_Plan!$F$6:$F$320,Master_Test_Plan!$R$6:$R$320,"Test Not Found",FALSE)</f>
        <v>N/A</v>
      </c>
      <c r="H68" s="395"/>
      <c r="I68" s="705"/>
    </row>
    <row r="69" spans="1:9" ht="15" customHeight="1" x14ac:dyDescent="0.3">
      <c r="A69" s="727" t="s">
        <v>33</v>
      </c>
      <c r="B69" s="393"/>
      <c r="C69" s="397" t="s">
        <v>418</v>
      </c>
      <c r="D69" s="740" t="str">
        <f>_xlfn.XLOOKUP(C69,Master_Test_Plan!$F$6:$F$320,Master_Test_Plan!$C$6:$C$320,"Test Name Not Found",FALSE)</f>
        <v>Replication_of_parameter_set_within_the_same_{Venting_block}</v>
      </c>
      <c r="E69" s="369">
        <f>_xlfn.XLOOKUP(C69,Master_Test_Plan!$F$6:$F$320,Master_Test_Plan!$P$6:$P$320,"Test Name Not Found",FALSE)</f>
        <v>0</v>
      </c>
      <c r="F69" s="260">
        <f>_xlfn.XLOOKUP(C69,Master_Test_Plan!$F$6:$F$320,Master_Test_Plan!$Q$6:$Q$320,"Test Not Found",FALSE)</f>
        <v>0</v>
      </c>
      <c r="G69" s="260" t="str">
        <f>_xlfn.XLOOKUP(C69,Master_Test_Plan!$F$6:$F$320,Master_Test_Plan!$R$6:$R$320,"Test Not Found",FALSE)</f>
        <v>N/A</v>
      </c>
      <c r="H69" s="395"/>
      <c r="I69" s="705"/>
    </row>
    <row r="70" spans="1:9" ht="15" customHeight="1" x14ac:dyDescent="0.3">
      <c r="A70" s="727" t="s">
        <v>33</v>
      </c>
      <c r="B70" s="393"/>
      <c r="C70" s="397" t="s">
        <v>1013</v>
      </c>
      <c r="D70" s="740" t="str">
        <f>_xlfn.XLOOKUP(C70,Master_Test_Plan!$F$6:$F$320,Master_Test_Plan!$C$6:$C$320,"Test Name Not Found",FALSE)</f>
        <v xml:space="preserve">Vent_High_Pressure_SetPoints </v>
      </c>
      <c r="E70" s="369">
        <f>_xlfn.XLOOKUP(C70,Master_Test_Plan!$F$6:$F$320,Master_Test_Plan!$P$6:$P$320,"Test Name Not Found",FALSE)</f>
        <v>0</v>
      </c>
      <c r="F70" s="260">
        <f>_xlfn.XLOOKUP(C70,Master_Test_Plan!$F$6:$F$320,Master_Test_Plan!$Q$6:$Q$320,"Test Not Found",FALSE)</f>
        <v>0</v>
      </c>
      <c r="G70" s="260" t="str">
        <f>_xlfn.XLOOKUP(C70,Master_Test_Plan!$F$6:$F$320,Master_Test_Plan!$R$6:$R$320,"Test Not Found",FALSE)</f>
        <v>N/A</v>
      </c>
      <c r="H70" s="395"/>
      <c r="I70" s="705"/>
    </row>
    <row r="71" spans="1:9" x14ac:dyDescent="0.3">
      <c r="A71" s="727" t="s">
        <v>33</v>
      </c>
      <c r="B71" s="13"/>
      <c r="C71" s="397" t="s">
        <v>445</v>
      </c>
      <c r="D71" s="740" t="str">
        <f>_xlfn.XLOOKUP(C71,Master_Test_Plan!$F$6:$F$320,Master_Test_Plan!$C$6:$C$320,"Test Name Not Found",FALSE)</f>
        <v>Vent_Dwell_Periods_at_High_Pressure</v>
      </c>
      <c r="E71" s="369">
        <f>_xlfn.XLOOKUP(C71,Master_Test_Plan!$F$6:$F$320,Master_Test_Plan!$P$6:$P$320,"Test Name Not Found",FALSE)</f>
        <v>0</v>
      </c>
      <c r="F71" s="260">
        <f>_xlfn.XLOOKUP(C71,Master_Test_Plan!$F$6:$F$320,Master_Test_Plan!$Q$6:$Q$320,"Test Not Found",FALSE)</f>
        <v>0</v>
      </c>
      <c r="G71" s="260" t="str">
        <f>_xlfn.XLOOKUP(C71,Master_Test_Plan!$F$6:$F$320,Master_Test_Plan!$R$6:$R$320,"Test Not Found",FALSE)</f>
        <v>N/A</v>
      </c>
      <c r="H71" s="395"/>
      <c r="I71" s="705"/>
    </row>
    <row r="72" spans="1:9" x14ac:dyDescent="0.3">
      <c r="A72" s="727" t="s">
        <v>33</v>
      </c>
      <c r="B72" s="13"/>
      <c r="C72" s="397" t="s">
        <v>450</v>
      </c>
      <c r="D72" s="740" t="str">
        <f>_xlfn.XLOOKUP(C72,Master_Test_Plan!$F$6:$F$320,Master_Test_Plan!$C$6:$C$320,"Test Name Not Found",FALSE)</f>
        <v>Vent_Dwell_Periods_at_Low_Pressure</v>
      </c>
      <c r="E72" s="369">
        <f>_xlfn.XLOOKUP(C72,Master_Test_Plan!$F$6:$F$320,Master_Test_Plan!$P$6:$P$320,"Test Name Not Found",FALSE)</f>
        <v>0</v>
      </c>
      <c r="F72" s="260" t="str">
        <f>_xlfn.XLOOKUP(C72,Master_Test_Plan!$F$6:$F$320,Master_Test_Plan!$Q$6:$Q$320,"Test Not Found",FALSE)</f>
        <v>REV-286</v>
      </c>
      <c r="G72" s="260" t="str">
        <f>_xlfn.XLOOKUP(C72,Master_Test_Plan!$F$6:$F$320,Master_Test_Plan!$R$6:$R$320,"Test Not Found",FALSE)</f>
        <v>N/A</v>
      </c>
      <c r="H72" s="395"/>
      <c r="I72" s="705"/>
    </row>
    <row r="73" spans="1:9" x14ac:dyDescent="0.3">
      <c r="A73" s="727" t="s">
        <v>33</v>
      </c>
      <c r="B73" s="13"/>
      <c r="C73" s="397" t="s">
        <v>1010</v>
      </c>
      <c r="D73" s="740" t="str">
        <f>_xlfn.XLOOKUP(C73,Master_Test_Plan!$F$6:$F$320,Master_Test_Plan!$C$6:$C$320,"Test Name Not Found",FALSE)</f>
        <v>Vent_Low Pressure_SetPoints</v>
      </c>
      <c r="E73" s="369">
        <f>_xlfn.XLOOKUP(C73,Master_Test_Plan!$F$6:$F$320,Master_Test_Plan!$P$6:$P$320,"Test Name Not Found",FALSE)</f>
        <v>0</v>
      </c>
      <c r="F73" s="260">
        <f>_xlfn.XLOOKUP(C73,Master_Test_Plan!$F$6:$F$320,Master_Test_Plan!$Q$6:$Q$320,"Test Not Found",FALSE)</f>
        <v>0</v>
      </c>
      <c r="G73" s="260" t="str">
        <f>_xlfn.XLOOKUP(C73,Master_Test_Plan!$F$6:$F$320,Master_Test_Plan!$R$6:$R$320,"Test Not Found",FALSE)</f>
        <v>N/A</v>
      </c>
      <c r="H73" s="395"/>
      <c r="I73" s="705"/>
    </row>
    <row r="74" spans="1:9" x14ac:dyDescent="0.3">
      <c r="A74" s="727" t="s">
        <v>33</v>
      </c>
      <c r="B74" s="13"/>
      <c r="C74" s="397" t="s">
        <v>1132</v>
      </c>
      <c r="D74" s="740" t="str">
        <f>_xlfn.XLOOKUP(C74,Master_Test_Plan!$F$6:$F$320,Master_Test_Plan!$C$6:$C$320,"Test Name Not Found",FALSE)</f>
        <v>Test Name Not Found</v>
      </c>
      <c r="E74" s="369" t="str">
        <f>_xlfn.XLOOKUP(C74,Master_Test_Plan!$F$6:$F$320,Master_Test_Plan!$P$6:$P$320,"Test Name Not Found",FALSE)</f>
        <v>Test Name Not Found</v>
      </c>
      <c r="F74" s="260" t="str">
        <f>_xlfn.XLOOKUP(C74,Master_Test_Plan!$F$6:$F$320,Master_Test_Plan!$Q$6:$Q$320,"Test Not Found",FALSE)</f>
        <v>Test Not Found</v>
      </c>
      <c r="G74" s="260" t="str">
        <f>_xlfn.XLOOKUP(C74,Master_Test_Plan!$F$6:$F$320,Master_Test_Plan!$R$6:$R$320,"Test Not Found",FALSE)</f>
        <v>Test Not Found</v>
      </c>
      <c r="H74" s="395"/>
      <c r="I74" s="705"/>
    </row>
    <row r="75" spans="1:9" x14ac:dyDescent="0.3">
      <c r="A75" s="727" t="s">
        <v>33</v>
      </c>
      <c r="B75" s="13"/>
      <c r="C75" s="397" t="s">
        <v>695</v>
      </c>
      <c r="D75" s="740">
        <f>_xlfn.XLOOKUP(C75,Master_Test_Plan!$F$6:$F$320,Master_Test_Plan!$C$6:$C$320,"Test Name Not Found",FALSE)</f>
        <v>0</v>
      </c>
      <c r="E75" s="369">
        <f>_xlfn.XLOOKUP(C75,Master_Test_Plan!$F$6:$F$320,Master_Test_Plan!$P$6:$P$320,"Test Name Not Found",FALSE)</f>
        <v>0</v>
      </c>
      <c r="F75" s="260">
        <f>_xlfn.XLOOKUP(C75,Master_Test_Plan!$F$6:$F$320,Master_Test_Plan!$Q$6:$Q$320,"Test Not Found",FALSE)</f>
        <v>0</v>
      </c>
      <c r="G75" s="260" t="str">
        <f>_xlfn.XLOOKUP(C75,Master_Test_Plan!$F$6:$F$320,Master_Test_Plan!$R$6:$R$320,"Test Not Found",FALSE)</f>
        <v>N/A</v>
      </c>
      <c r="H75" s="13"/>
      <c r="I75" s="705"/>
    </row>
    <row r="76" spans="1:9" x14ac:dyDescent="0.3">
      <c r="A76" s="727" t="s">
        <v>33</v>
      </c>
      <c r="B76" s="13"/>
      <c r="C76" s="397" t="s">
        <v>684</v>
      </c>
      <c r="D76" s="740">
        <f>_xlfn.XLOOKUP(C76,Master_Test_Plan!$F$6:$F$320,Master_Test_Plan!$C$6:$C$320,"Test Name Not Found",FALSE)</f>
        <v>0</v>
      </c>
      <c r="E76" s="369">
        <f>_xlfn.XLOOKUP(C76,Master_Test_Plan!$F$6:$F$320,Master_Test_Plan!$P$6:$P$320,"Test Name Not Found",FALSE)</f>
        <v>0</v>
      </c>
      <c r="F76" s="260">
        <f>_xlfn.XLOOKUP(C76,Master_Test_Plan!$F$6:$F$320,Master_Test_Plan!$Q$6:$Q$320,"Test Not Found",FALSE)</f>
        <v>0</v>
      </c>
      <c r="G76" s="260" t="str">
        <f>_xlfn.XLOOKUP(C76,Master_Test_Plan!$F$6:$F$320,Master_Test_Plan!$R$6:$R$320,"Test Not Found",FALSE)</f>
        <v>N/A</v>
      </c>
      <c r="H76" s="395"/>
      <c r="I76" s="705"/>
    </row>
    <row r="77" spans="1:9" x14ac:dyDescent="0.3">
      <c r="A77" s="727" t="s">
        <v>33</v>
      </c>
      <c r="B77" s="13"/>
      <c r="C77" s="397" t="s">
        <v>688</v>
      </c>
      <c r="D77" s="740">
        <f>_xlfn.XLOOKUP(C77,Master_Test_Plan!$F$6:$F$320,Master_Test_Plan!$C$6:$C$320,"Test Name Not Found",FALSE)</f>
        <v>0</v>
      </c>
      <c r="E77" s="369"/>
      <c r="F77" s="260"/>
      <c r="G77" s="260"/>
      <c r="H77" s="395"/>
      <c r="I77" s="705"/>
    </row>
    <row r="78" spans="1:9" x14ac:dyDescent="0.3">
      <c r="A78" s="727" t="s">
        <v>33</v>
      </c>
      <c r="B78" s="13"/>
      <c r="C78" s="397" t="s">
        <v>680</v>
      </c>
      <c r="D78" s="740">
        <f>_xlfn.XLOOKUP(C78,Master_Test_Plan!$F$6:$F$320,Master_Test_Plan!$C$6:$C$320,"Test Name Not Found",FALSE)</f>
        <v>0</v>
      </c>
      <c r="E78" s="369"/>
      <c r="F78" s="260"/>
      <c r="G78" s="260"/>
      <c r="H78" s="395"/>
      <c r="I78" s="705"/>
    </row>
    <row r="79" spans="1:9" x14ac:dyDescent="0.3">
      <c r="A79" s="727" t="s">
        <v>33</v>
      </c>
      <c r="B79" s="13"/>
      <c r="C79" s="397" t="s">
        <v>673</v>
      </c>
      <c r="D79" s="740">
        <f>_xlfn.XLOOKUP(C79,Master_Test_Plan!$F$6:$F$320,Master_Test_Plan!$C$6:$C$320,"Test Name Not Found",FALSE)</f>
        <v>0</v>
      </c>
      <c r="E79" s="369"/>
      <c r="F79" s="260"/>
      <c r="G79" s="260"/>
      <c r="H79" s="395"/>
      <c r="I79" s="705"/>
    </row>
    <row r="80" spans="1:9" x14ac:dyDescent="0.3">
      <c r="A80" s="727" t="s">
        <v>33</v>
      </c>
      <c r="B80" s="13"/>
      <c r="C80" s="397" t="s">
        <v>724</v>
      </c>
      <c r="D80" s="740" t="str">
        <f>_xlfn.XLOOKUP(C80,Master_Test_Plan!$F$6:$F$320,Master_Test_Plan!$C$6:$C$320,"Test Name Not Found",FALSE)</f>
        <v>{Vent}_States</v>
      </c>
      <c r="E80" s="369"/>
      <c r="F80" s="260"/>
      <c r="G80" s="260"/>
      <c r="H80" s="395"/>
      <c r="I80" s="705"/>
    </row>
    <row r="81" spans="1:9" x14ac:dyDescent="0.3">
      <c r="A81" s="734"/>
      <c r="B81" s="734"/>
      <c r="C81" s="735"/>
      <c r="D81" s="741"/>
      <c r="E81" s="448"/>
      <c r="F81" s="447"/>
      <c r="G81" s="447"/>
      <c r="H81" s="737"/>
      <c r="I81" s="738"/>
    </row>
    <row r="82" spans="1:9" x14ac:dyDescent="0.3">
      <c r="A82" s="727" t="s">
        <v>33</v>
      </c>
      <c r="B82" s="393" t="s">
        <v>1133</v>
      </c>
      <c r="C82" s="426" t="s">
        <v>363</v>
      </c>
      <c r="D82" s="740" t="str">
        <f>_xlfn.XLOOKUP(C82,Master_Test_Plan!$F$6:$F$320,Master_Test_Plan!$C$6:$C$320,"Test Name Not Found",FALSE)</f>
        <v>Heating_Zones_Control_Output</v>
      </c>
      <c r="E82" s="369">
        <f>_xlfn.XLOOKUP(C82,Master_Test_Plan!$F$6:$F$320,Master_Test_Plan!$P$6:$P$320,"Test Name Not Found",FALSE)</f>
        <v>0</v>
      </c>
      <c r="F82" s="260">
        <f>_xlfn.XLOOKUP(C82,Master_Test_Plan!$F$6:$F$320,Master_Test_Plan!$Q$6:$Q$320,"Test Not Found",FALSE)</f>
        <v>0</v>
      </c>
      <c r="G82" s="260" t="str">
        <f>_xlfn.XLOOKUP(C82,Master_Test_Plan!$F$6:$F$320,Master_Test_Plan!$R$6:$R$320,"Test Not Found",FALSE)</f>
        <v>N/A</v>
      </c>
      <c r="H82" s="395" t="s">
        <v>1134</v>
      </c>
      <c r="I82" s="705"/>
    </row>
    <row r="83" spans="1:9" x14ac:dyDescent="0.3">
      <c r="A83" s="727" t="s">
        <v>33</v>
      </c>
      <c r="B83" s="393"/>
      <c r="C83" s="426" t="s">
        <v>368</v>
      </c>
      <c r="D83" s="740" t="str">
        <f>_xlfn.XLOOKUP(C83,Master_Test_Plan!$F$6:$F$320,Master_Test_Plan!$C$6:$C$320,"Test Name Not Found",FALSE)</f>
        <v>Heating_zones_control_variable</v>
      </c>
      <c r="E83" s="369" t="str">
        <f>_xlfn.XLOOKUP(C83,Master_Test_Plan!$F$6:$F$320,Master_Test_Plan!$P$6:$P$320,"Test Name Not Found",FALSE)</f>
        <v>PASS</v>
      </c>
      <c r="F83" s="260" t="str">
        <f>_xlfn.XLOOKUP(C83,Master_Test_Plan!$F$6:$F$320,Master_Test_Plan!$Q$6:$Q$320,"Test Not Found",FALSE)</f>
        <v>(Test_Issue)</v>
      </c>
      <c r="G83" s="260" t="str">
        <f>_xlfn.XLOOKUP(C83,Master_Test_Plan!$F$6:$F$320,Master_Test_Plan!$R$6:$R$320,"Test Not Found",FALSE)</f>
        <v>N/A</v>
      </c>
      <c r="H83" s="395"/>
      <c r="I83" s="705"/>
    </row>
    <row r="84" spans="1:9" x14ac:dyDescent="0.3">
      <c r="A84" s="734"/>
      <c r="B84" s="734"/>
      <c r="C84" s="735"/>
      <c r="D84" s="741"/>
      <c r="E84" s="448"/>
      <c r="F84" s="447"/>
      <c r="G84" s="447"/>
      <c r="H84" s="737"/>
      <c r="I84" s="738"/>
    </row>
    <row r="85" spans="1:9" x14ac:dyDescent="0.3">
      <c r="A85" s="727" t="s">
        <v>33</v>
      </c>
      <c r="B85" s="393" t="s">
        <v>1135</v>
      </c>
      <c r="C85" s="426" t="s">
        <v>1136</v>
      </c>
      <c r="D85" s="742"/>
      <c r="E85" s="369"/>
      <c r="F85" s="260"/>
      <c r="G85" s="260"/>
      <c r="H85" s="395" t="s">
        <v>1137</v>
      </c>
      <c r="I85" s="705" t="s">
        <v>1138</v>
      </c>
    </row>
    <row r="86" spans="1:9" x14ac:dyDescent="0.3">
      <c r="A86" s="734"/>
      <c r="B86" s="734"/>
      <c r="C86" s="735"/>
      <c r="D86" s="741"/>
      <c r="E86" s="448"/>
      <c r="F86" s="447"/>
      <c r="G86" s="447"/>
      <c r="H86" s="737"/>
      <c r="I86" s="738"/>
    </row>
    <row r="87" spans="1:9" x14ac:dyDescent="0.3">
      <c r="A87" s="727" t="s">
        <v>33</v>
      </c>
      <c r="B87" s="393" t="s">
        <v>1139</v>
      </c>
      <c r="C87" s="426" t="s">
        <v>378</v>
      </c>
      <c r="D87" s="740" t="str">
        <f>_xlfn.XLOOKUP(C87,Master_Test_Plan!$F$6:$F$320,Master_Test_Plan!$C$6:$C$320,"Test Name Not Found",FALSE)</f>
        <v>Non-editable_Records</v>
      </c>
      <c r="E87" s="369">
        <f>_xlfn.XLOOKUP(C87,Master_Test_Plan!$F$6:$F$320,Master_Test_Plan!$P$6:$P$320,"Test Name Not Found",FALSE)</f>
        <v>0</v>
      </c>
      <c r="F87" s="260">
        <f>_xlfn.XLOOKUP(C87,Master_Test_Plan!$F$6:$F$320,Master_Test_Plan!$Q$6:$Q$320,"Test Not Found",FALSE)</f>
        <v>0</v>
      </c>
      <c r="G87" s="260" t="str">
        <f>_xlfn.XLOOKUP(C87,Master_Test_Plan!$F$6:$F$320,Master_Test_Plan!$R$6:$R$320,"Test Not Found",FALSE)</f>
        <v>N/A</v>
      </c>
      <c r="H87" s="395" t="s">
        <v>1140</v>
      </c>
      <c r="I87" s="705"/>
    </row>
    <row r="88" spans="1:9" x14ac:dyDescent="0.35">
      <c r="A88" s="727" t="s">
        <v>33</v>
      </c>
      <c r="B88" s="393"/>
      <c r="C88" s="728" t="s">
        <v>62</v>
      </c>
      <c r="D88" s="740" t="str">
        <f>_xlfn.XLOOKUP(C88,Master_Test_Plan!$F$6:$F$320,Master_Test_Plan!$C$6:$C$320,"Test Name Not Found",FALSE)</f>
        <v>Data_Retention</v>
      </c>
      <c r="E88" s="369">
        <f>_xlfn.XLOOKUP(C88,Master_Test_Plan!$F$6:$F$320,Master_Test_Plan!$P$6:$P$320,"Test Name Not Found",FALSE)</f>
        <v>0</v>
      </c>
      <c r="F88" s="260">
        <f>_xlfn.XLOOKUP(C88,Master_Test_Plan!$F$6:$F$320,Master_Test_Plan!$Q$6:$Q$320,"Test Not Found",FALSE)</f>
        <v>0</v>
      </c>
      <c r="G88" s="260" t="str">
        <f>_xlfn.XLOOKUP(C88,Master_Test_Plan!$F$6:$F$320,Master_Test_Plan!$R$6:$R$320,"Test Not Found",FALSE)</f>
        <v>N/A</v>
      </c>
      <c r="H88" s="395"/>
      <c r="I88" s="705"/>
    </row>
    <row r="89" spans="1:9" x14ac:dyDescent="0.3">
      <c r="A89" s="734"/>
      <c r="B89" s="734"/>
      <c r="C89" s="735"/>
      <c r="D89" s="741"/>
      <c r="E89" s="448"/>
      <c r="F89" s="447"/>
      <c r="G89" s="447"/>
      <c r="H89" s="737"/>
      <c r="I89" s="738"/>
    </row>
    <row r="90" spans="1:9" x14ac:dyDescent="0.3">
      <c r="A90" s="727" t="s">
        <v>33</v>
      </c>
      <c r="B90" s="393" t="s">
        <v>1141</v>
      </c>
      <c r="C90" s="426" t="s">
        <v>68</v>
      </c>
      <c r="D90" s="740" t="str">
        <f>_xlfn.XLOOKUP(C90,Master_Test_Plan!$F$6:$F$320,Master_Test_Plan!$C$6:$C$320,"Test Name Not Found",FALSE)</f>
        <v>Empty_chamber_half_cycle_{Recipe}</v>
      </c>
      <c r="E90" s="369">
        <f>_xlfn.XLOOKUP(C90,Master_Test_Plan!$F$6:$F$320,Master_Test_Plan!$P$6:$P$320,"Test Name Not Found",FALSE)</f>
        <v>0</v>
      </c>
      <c r="F90" s="260">
        <f>_xlfn.XLOOKUP(C90,Master_Test_Plan!$F$6:$F$320,Master_Test_Plan!$Q$6:$Q$320,"Test Not Found",FALSE)</f>
        <v>0</v>
      </c>
      <c r="G90" s="260" t="str">
        <f>_xlfn.XLOOKUP(C90,Master_Test_Plan!$F$6:$F$320,Master_Test_Plan!$R$6:$R$320,"Test Not Found",FALSE)</f>
        <v>N/A</v>
      </c>
      <c r="H90" s="395" t="s">
        <v>1142</v>
      </c>
      <c r="I90" s="400" t="s">
        <v>1143</v>
      </c>
    </row>
    <row r="91" spans="1:9" x14ac:dyDescent="0.3">
      <c r="A91" s="727" t="s">
        <v>33</v>
      </c>
      <c r="B91" s="393"/>
      <c r="C91" s="426" t="s">
        <v>196</v>
      </c>
      <c r="D91" s="740" t="str">
        <f>_xlfn.XLOOKUP(C91,Master_Test_Plan!$F$6:$F$320,Master_Test_Plan!$C$6:$C$320,"Test Name Not Found",FALSE)</f>
        <v>Functional_Empty_Chamber_Half_Cycle_Test</v>
      </c>
      <c r="E91" s="369">
        <f>_xlfn.XLOOKUP(C91,Master_Test_Plan!$F$6:$F$320,Master_Test_Plan!$P$6:$P$320,"Test Name Not Found",FALSE)</f>
        <v>0</v>
      </c>
      <c r="F91" s="260">
        <f>_xlfn.XLOOKUP(C91,Master_Test_Plan!$F$6:$F$320,Master_Test_Plan!$Q$6:$Q$320,"Test Not Found",FALSE)</f>
        <v>0</v>
      </c>
      <c r="G91" s="260" t="str">
        <f>_xlfn.XLOOKUP(C91,Master_Test_Plan!$F$6:$F$320,Master_Test_Plan!$R$6:$R$320,"Test Not Found",FALSE)</f>
        <v>N/A</v>
      </c>
      <c r="H91" s="395"/>
      <c r="I91" s="705"/>
    </row>
    <row r="92" spans="1:9" x14ac:dyDescent="0.3">
      <c r="A92" s="734"/>
      <c r="B92" s="734"/>
      <c r="C92" s="735"/>
      <c r="D92" s="741"/>
      <c r="E92" s="448"/>
      <c r="F92" s="447"/>
      <c r="G92" s="447"/>
      <c r="H92" s="737"/>
      <c r="I92" s="738"/>
    </row>
    <row r="93" spans="1:9" x14ac:dyDescent="0.3">
      <c r="A93" s="727" t="s">
        <v>33</v>
      </c>
      <c r="B93" s="393" t="s">
        <v>1144</v>
      </c>
      <c r="C93" s="426" t="s">
        <v>1145</v>
      </c>
      <c r="D93" s="740" t="s">
        <v>1146</v>
      </c>
      <c r="E93" s="369" t="str">
        <f>_xlfn.XLOOKUP(C93,Master_Test_Plan!$F$6:$F$320,Master_Test_Plan!$P$6:$P$320,"Test Name Not Found",FALSE)</f>
        <v>Test Name Not Found</v>
      </c>
      <c r="F93" s="260" t="str">
        <f>_xlfn.XLOOKUP(C93,Master_Test_Plan!$F$6:$F$320,Master_Test_Plan!$Q$6:$Q$320,"Test Not Found",FALSE)</f>
        <v>Test Not Found</v>
      </c>
      <c r="G93" s="260" t="str">
        <f>_xlfn.XLOOKUP(C93,Master_Test_Plan!$F$6:$F$320,Master_Test_Plan!$R$6:$R$320,"Test Not Found",FALSE)</f>
        <v>Test Not Found</v>
      </c>
      <c r="H93" s="395" t="s">
        <v>1147</v>
      </c>
      <c r="I93" s="400" t="s">
        <v>1143</v>
      </c>
    </row>
    <row r="94" spans="1:9" x14ac:dyDescent="0.3">
      <c r="A94" s="734"/>
      <c r="B94" s="734"/>
      <c r="C94" s="735"/>
      <c r="D94" s="741"/>
      <c r="E94" s="448"/>
      <c r="F94" s="447"/>
      <c r="G94" s="447"/>
      <c r="H94" s="737"/>
      <c r="I94" s="738"/>
    </row>
    <row r="95" spans="1:9" x14ac:dyDescent="0.3">
      <c r="A95" s="727" t="s">
        <v>33</v>
      </c>
      <c r="B95" s="393" t="s">
        <v>1148</v>
      </c>
      <c r="C95" s="397" t="s">
        <v>787</v>
      </c>
      <c r="D95" s="740" t="str">
        <f>_xlfn.XLOOKUP(C95,Master_Test_Plan!$F$6:$F$320,Master_Test_Plan!$C$6:$C$320,"Test Name Not Found",FALSE)</f>
        <v>Entering_{Vent}_state_Exiting_{Vent}_state</v>
      </c>
      <c r="E95" s="369">
        <f>_xlfn.XLOOKUP(C95,Master_Test_Plan!$F$6:$F$320,Master_Test_Plan!$P$6:$P$320,"Test Name Not Found",FALSE)</f>
        <v>0</v>
      </c>
      <c r="F95" s="260">
        <f>_xlfn.XLOOKUP(C95,Master_Test_Plan!$F$6:$F$320,Master_Test_Plan!$Q$6:$Q$320,"Test Not Found",FALSE)</f>
        <v>0</v>
      </c>
      <c r="G95" s="260" t="str">
        <f>_xlfn.XLOOKUP(C95,Master_Test_Plan!$F$6:$F$320,Master_Test_Plan!$R$6:$R$320,"Test Not Found",FALSE)</f>
        <v>N/A</v>
      </c>
      <c r="H95" s="395" t="s">
        <v>1149</v>
      </c>
      <c r="I95" s="705"/>
    </row>
    <row r="96" spans="1:9" x14ac:dyDescent="0.3">
      <c r="A96" s="727" t="s">
        <v>33</v>
      </c>
      <c r="B96" s="393"/>
      <c r="C96" s="397" t="s">
        <v>788</v>
      </c>
      <c r="D96" s="740">
        <f>_xlfn.XLOOKUP(C96,Master_Test_Plan!$F$6:$F$320,Master_Test_Plan!$C$6:$C$320,"Test Name Not Found",FALSE)</f>
        <v>0</v>
      </c>
      <c r="E96" s="369">
        <f>_xlfn.XLOOKUP(C96,Master_Test_Plan!$F$6:$F$320,Master_Test_Plan!$P$6:$P$320,"Test Name Not Found",FALSE)</f>
        <v>0</v>
      </c>
      <c r="F96" s="260">
        <f>_xlfn.XLOOKUP(C96,Master_Test_Plan!$F$6:$F$320,Master_Test_Plan!$Q$6:$Q$320,"Test Not Found",FALSE)</f>
        <v>0</v>
      </c>
      <c r="G96" s="260" t="str">
        <f>_xlfn.XLOOKUP(C96,Master_Test_Plan!$F$6:$F$320,Master_Test_Plan!$R$6:$R$320,"Test Not Found",FALSE)</f>
        <v>N/A</v>
      </c>
      <c r="H96" s="395"/>
      <c r="I96" s="705"/>
    </row>
    <row r="97" spans="1:9" x14ac:dyDescent="0.3">
      <c r="A97" s="727" t="s">
        <v>33</v>
      </c>
      <c r="B97" s="393"/>
      <c r="C97" s="397" t="s">
        <v>707</v>
      </c>
      <c r="D97" s="740" t="str">
        <f>_xlfn.XLOOKUP(C97,Master_Test_Plan!$F$6:$F$320,Master_Test_Plan!$C$6:$C$320,"Test Name Not Found",FALSE)</f>
        <v>Fault Response VE136</v>
      </c>
      <c r="E97" s="369">
        <f>_xlfn.XLOOKUP(C97,Master_Test_Plan!$F$6:$F$320,Master_Test_Plan!$P$6:$P$320,"Test Name Not Found",FALSE)</f>
        <v>0</v>
      </c>
      <c r="F97" s="260">
        <f>_xlfn.XLOOKUP(C97,Master_Test_Plan!$F$6:$F$320,Master_Test_Plan!$Q$6:$Q$320,"Test Not Found",FALSE)</f>
        <v>0</v>
      </c>
      <c r="G97" s="260" t="str">
        <f>_xlfn.XLOOKUP(C97,Master_Test_Plan!$F$6:$F$320,Master_Test_Plan!$R$6:$R$320,"Test Not Found",FALSE)</f>
        <v>N/A</v>
      </c>
      <c r="H97" s="395"/>
      <c r="I97" s="705"/>
    </row>
    <row r="98" spans="1:9" x14ac:dyDescent="0.3">
      <c r="A98" s="727" t="s">
        <v>33</v>
      </c>
      <c r="B98" s="393"/>
      <c r="C98" s="397" t="s">
        <v>172</v>
      </c>
      <c r="D98" s="740" t="str">
        <f>_xlfn.XLOOKUP(C98,Master_Test_Plan!$F$6:$F$320,Master_Test_Plan!$C$6:$C$320,"Test Name Not Found",FALSE)</f>
        <v>Fault_response_VE146</v>
      </c>
      <c r="E98" s="369"/>
      <c r="F98" s="260"/>
      <c r="G98" s="260"/>
      <c r="H98" s="395"/>
      <c r="I98" s="705"/>
    </row>
    <row r="99" spans="1:9" x14ac:dyDescent="0.3">
      <c r="A99" s="727" t="s">
        <v>33</v>
      </c>
      <c r="B99" s="393"/>
      <c r="C99" s="397" t="s">
        <v>721</v>
      </c>
      <c r="D99" s="740" t="str">
        <f>_xlfn.XLOOKUP(C99,Master_Test_Plan!$F$6:$F$320,Master_Test_Plan!$C$6:$C$320,"Test Name Not Found",FALSE)</f>
        <v>{Vacuum_Pull_Down}_control</v>
      </c>
      <c r="E99" s="369"/>
      <c r="F99" s="260"/>
      <c r="G99" s="260"/>
      <c r="H99" s="395"/>
      <c r="I99" s="705"/>
    </row>
    <row r="100" spans="1:9" x14ac:dyDescent="0.3">
      <c r="A100" s="727" t="s">
        <v>33</v>
      </c>
      <c r="B100" s="393"/>
      <c r="C100" s="397" t="s">
        <v>724</v>
      </c>
      <c r="D100" s="740" t="str">
        <f>_xlfn.XLOOKUP(C100,Master_Test_Plan!$F$6:$F$320,Master_Test_Plan!$C$6:$C$320,"Test Name Not Found",FALSE)</f>
        <v>{Vent}_States</v>
      </c>
      <c r="E100" s="369"/>
      <c r="F100" s="260"/>
      <c r="G100" s="260"/>
      <c r="H100" s="395"/>
      <c r="I100" s="705"/>
    </row>
    <row r="101" spans="1:9" x14ac:dyDescent="0.3">
      <c r="A101" s="734"/>
      <c r="B101" s="734"/>
      <c r="C101" s="735"/>
      <c r="D101" s="741"/>
      <c r="E101" s="448"/>
      <c r="F101" s="447"/>
      <c r="G101" s="447"/>
      <c r="H101" s="737"/>
      <c r="I101" s="738"/>
    </row>
    <row r="102" spans="1:9" x14ac:dyDescent="0.3">
      <c r="A102" s="727" t="s">
        <v>33</v>
      </c>
      <c r="B102" s="13"/>
      <c r="C102" s="426" t="s">
        <v>707</v>
      </c>
      <c r="D102" s="740" t="str">
        <f>_xlfn.XLOOKUP(C102,Master_Test_Plan!$F$6:$F$320,Master_Test_Plan!$C$6:$C$320,"Test Name Not Found",FALSE)</f>
        <v>Fault Response VE136</v>
      </c>
      <c r="E102" s="369">
        <f>_xlfn.XLOOKUP(C102,Master_Test_Plan!$F$6:$F$320,Master_Test_Plan!$P$6:$P$320,"Test Name Not Found",FALSE)</f>
        <v>0</v>
      </c>
      <c r="F102" s="260">
        <f>_xlfn.XLOOKUP(C102,Master_Test_Plan!$F$6:$F$320,Master_Test_Plan!$Q$6:$Q$320,"Test Not Found",FALSE)</f>
        <v>0</v>
      </c>
      <c r="G102" s="260" t="str">
        <f>_xlfn.XLOOKUP(C102,Master_Test_Plan!$F$6:$F$320,Master_Test_Plan!$R$6:$R$320,"Test Not Found",FALSE)</f>
        <v>N/A</v>
      </c>
      <c r="H102" s="395" t="s">
        <v>1150</v>
      </c>
      <c r="I102" s="13"/>
    </row>
    <row r="103" spans="1:9" x14ac:dyDescent="0.3">
      <c r="A103" s="734"/>
      <c r="B103" s="734"/>
      <c r="C103" s="735"/>
      <c r="D103" s="741"/>
      <c r="E103" s="448"/>
      <c r="F103" s="447"/>
      <c r="G103" s="447"/>
      <c r="H103" s="737"/>
      <c r="I103" s="738"/>
    </row>
    <row r="104" spans="1:9" x14ac:dyDescent="0.3">
      <c r="A104" s="727" t="s">
        <v>33</v>
      </c>
      <c r="B104" s="393" t="s">
        <v>1151</v>
      </c>
      <c r="C104" s="397" t="s">
        <v>53</v>
      </c>
      <c r="D104" s="740" t="str">
        <f>_xlfn.XLOOKUP(C104,Master_Test_Plan!$F$6:$F$320,Master_Test_Plan!$C$6:$C$320,"Test Name Not Found",FALSE)</f>
        <v>Fault_of_{Per-Cycle_temperature_sensor_check}</v>
      </c>
      <c r="E104" s="369">
        <f>_xlfn.XLOOKUP(C104,Master_Test_Plan!$F$6:$F$320,Master_Test_Plan!$P$6:$P$320,"Test Name Not Found",FALSE)</f>
        <v>0</v>
      </c>
      <c r="F104" s="260">
        <f>_xlfn.XLOOKUP(C104,Master_Test_Plan!$F$6:$F$320,Master_Test_Plan!$Q$6:$Q$320,"Test Not Found",FALSE)</f>
        <v>0</v>
      </c>
      <c r="G104" s="260" t="str">
        <f>_xlfn.XLOOKUP(C104,Master_Test_Plan!$F$6:$F$320,Master_Test_Plan!$R$6:$R$320,"Test Not Found",FALSE)</f>
        <v>N/A</v>
      </c>
      <c r="H104" s="395" t="s">
        <v>1152</v>
      </c>
      <c r="I104" s="13"/>
    </row>
    <row r="105" spans="1:9" x14ac:dyDescent="0.3">
      <c r="A105" s="727" t="s">
        <v>33</v>
      </c>
      <c r="B105" s="393"/>
      <c r="C105" s="397" t="s">
        <v>120</v>
      </c>
      <c r="D105" s="740" t="str">
        <f>_xlfn.XLOOKUP(C105,Master_Test_Plan!$F$6:$F$320,Master_Test_Plan!$C$6:$C$320,"Test Name Not Found",FALSE)</f>
        <v>Fault_response_HE112</v>
      </c>
      <c r="E105" s="369">
        <f>_xlfn.XLOOKUP(C105,Master_Test_Plan!$F$6:$F$320,Master_Test_Plan!$P$6:$P$320,"Test Name Not Found",FALSE)</f>
        <v>0</v>
      </c>
      <c r="F105" s="260">
        <f>_xlfn.XLOOKUP(C105,Master_Test_Plan!$F$6:$F$320,Master_Test_Plan!$Q$6:$Q$320,"Test Not Found",FALSE)</f>
        <v>0</v>
      </c>
      <c r="G105" s="260" t="str">
        <f>_xlfn.XLOOKUP(C105,Master_Test_Plan!$F$6:$F$320,Master_Test_Plan!$R$6:$R$320,"Test Not Found",FALSE)</f>
        <v>N/A</v>
      </c>
      <c r="H105" s="13"/>
      <c r="I105" s="13"/>
    </row>
    <row r="106" spans="1:9" x14ac:dyDescent="0.3">
      <c r="A106" s="727" t="s">
        <v>33</v>
      </c>
      <c r="B106" s="393"/>
      <c r="C106" s="397" t="s">
        <v>137</v>
      </c>
      <c r="D106" s="740" t="str">
        <f>_xlfn.XLOOKUP(C106,Master_Test_Plan!$F$6:$F$320,Master_Test_Plan!$C$6:$C$320,"Test Name Not Found",FALSE)</f>
        <v>Fault_response_HE812</v>
      </c>
      <c r="E106" s="369">
        <f>_xlfn.XLOOKUP(C106,Master_Test_Plan!$F$6:$F$320,Master_Test_Plan!$P$6:$P$320,"Test Name Not Found",FALSE)</f>
        <v>0</v>
      </c>
      <c r="F106" s="260">
        <f>_xlfn.XLOOKUP(C106,Master_Test_Plan!$F$6:$F$320,Master_Test_Plan!$Q$6:$Q$320,"Test Not Found",FALSE)</f>
        <v>0</v>
      </c>
      <c r="G106" s="260" t="str">
        <f>_xlfn.XLOOKUP(C106,Master_Test_Plan!$F$6:$F$320,Master_Test_Plan!$R$6:$R$320,"Test Not Found",FALSE)</f>
        <v>N/A</v>
      </c>
      <c r="H106" s="395"/>
      <c r="I106" s="13"/>
    </row>
    <row r="107" spans="1:9" x14ac:dyDescent="0.3">
      <c r="A107" s="727" t="s">
        <v>33</v>
      </c>
      <c r="B107" s="393"/>
      <c r="C107" s="397" t="s">
        <v>85</v>
      </c>
      <c r="D107" s="740" t="str">
        <f>_xlfn.XLOOKUP(C107,Master_Test_Plan!$F$6:$F$320,Master_Test_Plan!$C$6:$C$320,"Test Name Not Found",FALSE)</f>
        <v>Fault_response_{HE212_HE312_HE412_HE512_HE612_or_HE712}</v>
      </c>
      <c r="E107" s="369">
        <f>_xlfn.XLOOKUP(C107,Master_Test_Plan!$F$6:$F$320,Master_Test_Plan!$P$6:$P$320,"Test Name Not Found",FALSE)</f>
        <v>0</v>
      </c>
      <c r="F107" s="260">
        <f>_xlfn.XLOOKUP(C107,Master_Test_Plan!$F$6:$F$320,Master_Test_Plan!$Q$6:$Q$320,"Test Not Found",FALSE)</f>
        <v>0</v>
      </c>
      <c r="G107" s="260" t="str">
        <f>_xlfn.XLOOKUP(C107,Master_Test_Plan!$F$6:$F$320,Master_Test_Plan!$R$6:$R$320,"Test Not Found",FALSE)</f>
        <v>N/A</v>
      </c>
      <c r="H107" s="395"/>
      <c r="I107" s="13"/>
    </row>
    <row r="108" spans="1:9" x14ac:dyDescent="0.3">
      <c r="A108" s="727" t="s">
        <v>33</v>
      </c>
      <c r="B108" s="393"/>
      <c r="C108" s="397" t="s">
        <v>92</v>
      </c>
      <c r="D108" s="740" t="str">
        <f>_xlfn.XLOOKUP(C108,Master_Test_Plan!$F$6:$F$320,Master_Test_Plan!$C$6:$C$320,"Test Name Not Found",FALSE)</f>
        <v>Fault_response_{HE902_HE912_HE922_HE932_HE942_or_HE952}</v>
      </c>
      <c r="E108" s="369">
        <f>_xlfn.XLOOKUP(C108,Master_Test_Plan!$F$6:$F$320,Master_Test_Plan!$P$6:$P$320,"Test Name Not Found",FALSE)</f>
        <v>0</v>
      </c>
      <c r="F108" s="260">
        <f>_xlfn.XLOOKUP(C108,Master_Test_Plan!$F$6:$F$320,Master_Test_Plan!$Q$6:$Q$320,"Test Not Found",FALSE)</f>
        <v>0</v>
      </c>
      <c r="G108" s="260" t="str">
        <f>_xlfn.XLOOKUP(C108,Master_Test_Plan!$F$6:$F$320,Master_Test_Plan!$R$6:$R$320,"Test Not Found",FALSE)</f>
        <v>N/A</v>
      </c>
      <c r="H108" s="395"/>
      <c r="I108" s="13"/>
    </row>
    <row r="109" spans="1:9" x14ac:dyDescent="0.3">
      <c r="A109" s="727" t="s">
        <v>33</v>
      </c>
      <c r="B109" s="393"/>
      <c r="C109" s="397" t="s">
        <v>616</v>
      </c>
      <c r="D109" s="740" t="str">
        <f>_xlfn.XLOOKUP(C109,Master_Test_Plan!$F$6:$F$320,Master_Test_Plan!$C$6:$C$320,"Test Name Not Found",FALSE)</f>
        <v>{Initial_temperature_sensor_check}_flow</v>
      </c>
      <c r="E109" s="369">
        <f>_xlfn.XLOOKUP(C109,Master_Test_Plan!$F$6:$F$320,Master_Test_Plan!$P$6:$P$320,"Test Name Not Found",FALSE)</f>
        <v>0</v>
      </c>
      <c r="F109" s="260">
        <f>_xlfn.XLOOKUP(C109,Master_Test_Plan!$F$6:$F$320,Master_Test_Plan!$Q$6:$Q$320,"Test Not Found",FALSE)</f>
        <v>0</v>
      </c>
      <c r="G109" s="260" t="str">
        <f>_xlfn.XLOOKUP(C109,Master_Test_Plan!$F$6:$F$320,Master_Test_Plan!$R$6:$R$320,"Test Not Found",FALSE)</f>
        <v>N/A</v>
      </c>
      <c r="H109" s="395"/>
      <c r="I109" s="13"/>
    </row>
    <row r="110" spans="1:9" x14ac:dyDescent="0.3">
      <c r="A110" s="727" t="s">
        <v>33</v>
      </c>
      <c r="B110" s="393"/>
      <c r="C110" s="397" t="s">
        <v>36</v>
      </c>
      <c r="D110" s="740" t="str">
        <f>_xlfn.XLOOKUP(C110,Master_Test_Plan!$F$6:$F$320,Master_Test_Plan!$C$6:$C$320,"Test Name Not Found",FALSE)</f>
        <v>{Per-Cycle_temperature_sensor_check}</v>
      </c>
      <c r="E110" s="369">
        <f>_xlfn.XLOOKUP(C110,Master_Test_Plan!$F$6:$F$320,Master_Test_Plan!$P$6:$P$320,"Test Name Not Found",FALSE)</f>
        <v>0</v>
      </c>
      <c r="F110" s="260">
        <f>_xlfn.XLOOKUP(C110,Master_Test_Plan!$F$6:$F$320,Master_Test_Plan!$Q$6:$Q$320,"Test Not Found",FALSE)</f>
        <v>0</v>
      </c>
      <c r="G110" s="260" t="str">
        <f>_xlfn.XLOOKUP(C110,Master_Test_Plan!$F$6:$F$320,Master_Test_Plan!$R$6:$R$320,"Test Not Found",FALSE)</f>
        <v>N/A</v>
      </c>
      <c r="H110" s="395"/>
      <c r="I110" s="13"/>
    </row>
    <row r="111" spans="1:9" x14ac:dyDescent="0.3">
      <c r="A111" s="727" t="s">
        <v>33</v>
      </c>
      <c r="B111" s="393"/>
      <c r="C111" s="397" t="s">
        <v>44</v>
      </c>
      <c r="D111" s="740" t="str">
        <f>_xlfn.XLOOKUP(C111,Master_Test_Plan!$F$6:$F$320,Master_Test_Plan!$C$6:$C$320,"Test Name Not Found",FALSE)</f>
        <v>{Per-Cycle_temperature_sensor_check}_flow</v>
      </c>
      <c r="E111" s="369">
        <f>_xlfn.XLOOKUP(C111,Master_Test_Plan!$F$6:$F$320,Master_Test_Plan!$P$6:$P$320,"Test Name Not Found",FALSE)</f>
        <v>0</v>
      </c>
      <c r="F111" s="260">
        <f>_xlfn.XLOOKUP(C111,Master_Test_Plan!$F$6:$F$320,Master_Test_Plan!$Q$6:$Q$320,"Test Not Found",FALSE)</f>
        <v>0</v>
      </c>
      <c r="G111" s="260" t="str">
        <f>_xlfn.XLOOKUP(C111,Master_Test_Plan!$F$6:$F$320,Master_Test_Plan!$R$6:$R$320,"Test Not Found",FALSE)</f>
        <v>N/A</v>
      </c>
      <c r="H111" s="395"/>
      <c r="I111" s="13"/>
    </row>
    <row r="112" spans="1:9" x14ac:dyDescent="0.3">
      <c r="A112" s="734"/>
      <c r="B112" s="734"/>
      <c r="C112" s="735"/>
      <c r="D112" s="741"/>
      <c r="E112" s="448"/>
      <c r="F112" s="447"/>
      <c r="G112" s="447"/>
      <c r="H112" s="737"/>
      <c r="I112" s="738"/>
    </row>
    <row r="113" spans="1:9" x14ac:dyDescent="0.3">
      <c r="A113" s="727" t="s">
        <v>33</v>
      </c>
      <c r="B113" s="393" t="s">
        <v>1153</v>
      </c>
      <c r="C113" s="397" t="s">
        <v>753</v>
      </c>
      <c r="D113" s="740" t="str">
        <f>_xlfn.XLOOKUP(C113,Master_Test_Plan!$F$6:$F$320,Master_Test_Plan!$C$6:$C$320,"Test Name Not Found",FALSE)</f>
        <v>Default_values_of_Number_of_vent_cycles</v>
      </c>
      <c r="E113" s="369">
        <f>_xlfn.XLOOKUP(C113,Master_Test_Plan!$F$6:$F$320,Master_Test_Plan!$P$6:$P$320,"Test Name Not Found",FALSE)</f>
        <v>0</v>
      </c>
      <c r="F113" s="260">
        <f>_xlfn.XLOOKUP(C113,Master_Test_Plan!$F$6:$F$320,Master_Test_Plan!$Q$6:$Q$320,"Test Not Found",FALSE)</f>
        <v>0</v>
      </c>
      <c r="G113" s="260" t="str">
        <f>_xlfn.XLOOKUP(C113,Master_Test_Plan!$F$6:$F$320,Master_Test_Plan!$R$6:$R$320,"Test Not Found",FALSE)</f>
        <v>N/A</v>
      </c>
      <c r="H113" s="395" t="s">
        <v>1154</v>
      </c>
      <c r="I113" s="13"/>
    </row>
    <row r="114" spans="1:9" x14ac:dyDescent="0.3">
      <c r="A114" s="727" t="s">
        <v>33</v>
      </c>
      <c r="B114" s="393"/>
      <c r="C114" s="397" t="s">
        <v>788</v>
      </c>
      <c r="D114" s="740">
        <f>_xlfn.XLOOKUP(C114,Master_Test_Plan!$F$6:$F$320,Master_Test_Plan!$C$6:$C$320,"Test Name Not Found",FALSE)</f>
        <v>0</v>
      </c>
      <c r="E114" s="369">
        <f>_xlfn.XLOOKUP(C114,Master_Test_Plan!$F$6:$F$320,Master_Test_Plan!$P$6:$P$320,"Test Name Not Found",FALSE)</f>
        <v>0</v>
      </c>
      <c r="F114" s="260">
        <f>_xlfn.XLOOKUP(C114,Master_Test_Plan!$F$6:$F$320,Master_Test_Plan!$Q$6:$Q$320,"Test Not Found",FALSE)</f>
        <v>0</v>
      </c>
      <c r="G114" s="260" t="str">
        <f>_xlfn.XLOOKUP(C114,Master_Test_Plan!$F$6:$F$320,Master_Test_Plan!$R$6:$R$320,"Test Not Found",FALSE)</f>
        <v>N/A</v>
      </c>
      <c r="H114" s="395"/>
      <c r="I114" s="13"/>
    </row>
    <row r="115" spans="1:9" x14ac:dyDescent="0.3">
      <c r="A115" s="727" t="s">
        <v>33</v>
      </c>
      <c r="B115" s="393"/>
      <c r="C115" s="397" t="s">
        <v>670</v>
      </c>
      <c r="D115" s="740" t="str">
        <f>_xlfn.XLOOKUP(C115,Master_Test_Plan!$F$6:$F$320,Master_Test_Plan!$C$6:$C$320,"Test Name Not Found",FALSE)</f>
        <v>Fault Response VE132</v>
      </c>
      <c r="E115" s="369" t="str">
        <f>_xlfn.XLOOKUP(C115,Master_Test_Plan!$F$6:$F$320,Master_Test_Plan!$P$6:$P$320,"Test Name Not Found",FALSE)</f>
        <v>PASS</v>
      </c>
      <c r="F115" s="260">
        <f>_xlfn.XLOOKUP(C115,Master_Test_Plan!$F$6:$F$320,Master_Test_Plan!$Q$6:$Q$320,"Test Not Found",FALSE)</f>
        <v>0</v>
      </c>
      <c r="G115" s="260" t="str">
        <f>_xlfn.XLOOKUP(C115,Master_Test_Plan!$F$6:$F$320,Master_Test_Plan!$R$6:$R$320,"Test Not Found",FALSE)</f>
        <v>N/A</v>
      </c>
      <c r="H115" s="395"/>
      <c r="I115" s="13"/>
    </row>
    <row r="116" spans="1:9" x14ac:dyDescent="0.3">
      <c r="A116" s="727" t="s">
        <v>33</v>
      </c>
      <c r="B116" s="393"/>
      <c r="C116" s="397" t="s">
        <v>678</v>
      </c>
      <c r="D116" s="740" t="str">
        <f>_xlfn.XLOOKUP(C116,Master_Test_Plan!$F$6:$F$320,Master_Test_Plan!$C$6:$C$320,"Test Name Not Found",FALSE)</f>
        <v>Fault Response VE134</v>
      </c>
      <c r="E116" s="369" t="str">
        <f>_xlfn.XLOOKUP(C116,Master_Test_Plan!$F$6:$F$320,Master_Test_Plan!$P$6:$P$320,"Test Name Not Found",FALSE)</f>
        <v>PASS</v>
      </c>
      <c r="F116" s="260">
        <f>_xlfn.XLOOKUP(C116,Master_Test_Plan!$F$6:$F$320,Master_Test_Plan!$Q$6:$Q$320,"Test Not Found",FALSE)</f>
        <v>0</v>
      </c>
      <c r="G116" s="260" t="str">
        <f>_xlfn.XLOOKUP(C116,Master_Test_Plan!$F$6:$F$320,Master_Test_Plan!$R$6:$R$320,"Test Not Found",FALSE)</f>
        <v>N/A</v>
      </c>
      <c r="H116" s="395"/>
      <c r="I116" s="13"/>
    </row>
    <row r="117" spans="1:9" x14ac:dyDescent="0.3">
      <c r="A117" s="727" t="s">
        <v>33</v>
      </c>
      <c r="B117" s="393"/>
      <c r="C117" s="397" t="s">
        <v>705</v>
      </c>
      <c r="D117" s="740" t="str">
        <f>_xlfn.XLOOKUP(C117,Master_Test_Plan!$F$6:$F$320,Master_Test_Plan!$C$6:$C$320,"Test Name Not Found",FALSE)</f>
        <v>Fault Response VE137</v>
      </c>
      <c r="E117" s="369">
        <f>_xlfn.XLOOKUP(C117,Master_Test_Plan!$F$6:$F$320,Master_Test_Plan!$P$6:$P$320,"Test Name Not Found",FALSE)</f>
        <v>0</v>
      </c>
      <c r="F117" s="260">
        <f>_xlfn.XLOOKUP(C117,Master_Test_Plan!$F$6:$F$320,Master_Test_Plan!$Q$6:$Q$320,"Test Not Found",FALSE)</f>
        <v>0</v>
      </c>
      <c r="G117" s="260" t="str">
        <f>_xlfn.XLOOKUP(C117,Master_Test_Plan!$F$6:$F$320,Master_Test_Plan!$R$6:$R$320,"Test Not Found",FALSE)</f>
        <v>N/A</v>
      </c>
      <c r="H117" s="395"/>
      <c r="I117" s="13"/>
    </row>
    <row r="118" spans="1:9" x14ac:dyDescent="0.3">
      <c r="A118" s="727" t="s">
        <v>33</v>
      </c>
      <c r="B118" s="393"/>
      <c r="C118" s="397" t="s">
        <v>156</v>
      </c>
      <c r="D118" s="740" t="str">
        <f>_xlfn.XLOOKUP(C118,Master_Test_Plan!$F$6:$F$320,Master_Test_Plan!$C$6:$C$320,"Test Name Not Found",FALSE)</f>
        <v>Fault_response_VE142</v>
      </c>
      <c r="E118" s="369" t="str">
        <f>_xlfn.XLOOKUP(C118,Master_Test_Plan!$F$6:$F$320,Master_Test_Plan!$P$6:$P$320,"Test Name Not Found",FALSE)</f>
        <v>PASS</v>
      </c>
      <c r="F118" s="260">
        <f>_xlfn.XLOOKUP(C118,Master_Test_Plan!$F$6:$F$320,Master_Test_Plan!$Q$6:$Q$320,"Test Not Found",FALSE)</f>
        <v>0</v>
      </c>
      <c r="G118" s="260" t="str">
        <f>_xlfn.XLOOKUP(C118,Master_Test_Plan!$F$6:$F$320,Master_Test_Plan!$R$6:$R$320,"Test Not Found",FALSE)</f>
        <v>N/A</v>
      </c>
      <c r="H118" s="395"/>
      <c r="I118" s="13"/>
    </row>
    <row r="119" spans="1:9" x14ac:dyDescent="0.3">
      <c r="A119" s="727" t="s">
        <v>33</v>
      </c>
      <c r="B119" s="393"/>
      <c r="C119" s="397" t="s">
        <v>164</v>
      </c>
      <c r="D119" s="740" t="str">
        <f>_xlfn.XLOOKUP(C119,Master_Test_Plan!$F$6:$F$320,Master_Test_Plan!$C$6:$C$320,"Test Name Not Found",FALSE)</f>
        <v>Fault_response_VE144</v>
      </c>
      <c r="E119" s="369" t="str">
        <f>_xlfn.XLOOKUP(C119,Master_Test_Plan!$F$6:$F$320,Master_Test_Plan!$P$6:$P$320,"Test Name Not Found",FALSE)</f>
        <v>PASS</v>
      </c>
      <c r="F119" s="260">
        <f>_xlfn.XLOOKUP(C119,Master_Test_Plan!$F$6:$F$320,Master_Test_Plan!$Q$6:$Q$320,"Test Not Found",FALSE)</f>
        <v>0</v>
      </c>
      <c r="G119" s="260" t="str">
        <f>_xlfn.XLOOKUP(C119,Master_Test_Plan!$F$6:$F$320,Master_Test_Plan!$R$6:$R$320,"Test Not Found",FALSE)</f>
        <v>N/A</v>
      </c>
      <c r="H119" s="395"/>
      <c r="I119" s="13"/>
    </row>
    <row r="120" spans="1:9" x14ac:dyDescent="0.3">
      <c r="A120" s="727" t="s">
        <v>33</v>
      </c>
      <c r="B120" s="393"/>
      <c r="C120" s="397" t="s">
        <v>176</v>
      </c>
      <c r="D120" s="740" t="str">
        <f>_xlfn.XLOOKUP(C120,Master_Test_Plan!$F$6:$F$320,Master_Test_Plan!$C$6:$C$320,"Test Name Not Found",FALSE)</f>
        <v>Fault_response_VE147</v>
      </c>
      <c r="E120" s="369">
        <f>_xlfn.XLOOKUP(C120,Master_Test_Plan!$F$6:$F$320,Master_Test_Plan!$P$6:$P$320,"Test Name Not Found",FALSE)</f>
        <v>0</v>
      </c>
      <c r="F120" s="260">
        <f>_xlfn.XLOOKUP(C120,Master_Test_Plan!$F$6:$F$320,Master_Test_Plan!$Q$6:$Q$320,"Test Not Found",FALSE)</f>
        <v>0</v>
      </c>
      <c r="G120" s="260" t="str">
        <f>_xlfn.XLOOKUP(C120,Master_Test_Plan!$F$6:$F$320,Master_Test_Plan!$R$6:$R$320,"Test Not Found",FALSE)</f>
        <v>N/A</v>
      </c>
      <c r="H120" s="395"/>
      <c r="I120" s="13"/>
    </row>
    <row r="121" spans="1:9" x14ac:dyDescent="0.3">
      <c r="A121" s="727" t="s">
        <v>33</v>
      </c>
      <c r="B121" s="393"/>
      <c r="C121" s="397" t="s">
        <v>686</v>
      </c>
      <c r="D121" s="740" t="str">
        <f>_xlfn.XLOOKUP(C121,Master_Test_Plan!$F$6:$F$320,Master_Test_Plan!$C$6:$C$320,"Test Name Not Found",FALSE)</f>
        <v>Fault Response VE230</v>
      </c>
      <c r="E121" s="369">
        <f>_xlfn.XLOOKUP(C121,Master_Test_Plan!$F$6:$F$320,Master_Test_Plan!$P$6:$P$320,"Test Name Not Found",FALSE)</f>
        <v>0</v>
      </c>
      <c r="F121" s="260">
        <f>_xlfn.XLOOKUP(C121,Master_Test_Plan!$F$6:$F$320,Master_Test_Plan!$Q$6:$Q$320,"Test Not Found",FALSE)</f>
        <v>0</v>
      </c>
      <c r="G121" s="260" t="str">
        <f>_xlfn.XLOOKUP(C121,Master_Test_Plan!$F$6:$F$320,Master_Test_Plan!$R$6:$R$320,"Test Not Found",FALSE)</f>
        <v>N/A</v>
      </c>
      <c r="H121" s="395"/>
      <c r="I121" s="13"/>
    </row>
    <row r="122" spans="1:9" x14ac:dyDescent="0.3">
      <c r="A122" s="727" t="s">
        <v>33</v>
      </c>
      <c r="B122" s="393"/>
      <c r="C122" s="397" t="s">
        <v>690</v>
      </c>
      <c r="D122" s="740" t="str">
        <f>_xlfn.XLOOKUP(C122,Master_Test_Plan!$F$6:$F$320,Master_Test_Plan!$C$6:$C$320,"Test Name Not Found",FALSE)</f>
        <v>Fault Response VE231</v>
      </c>
      <c r="E122" s="369" t="str">
        <f>_xlfn.XLOOKUP(C122,Master_Test_Plan!$F$6:$F$320,Master_Test_Plan!$P$6:$P$320,"Test Name Not Found",FALSE)</f>
        <v>PASS</v>
      </c>
      <c r="F122" s="260">
        <f>_xlfn.XLOOKUP(C122,Master_Test_Plan!$F$6:$F$320,Master_Test_Plan!$Q$6:$Q$320,"Test Not Found",FALSE)</f>
        <v>0</v>
      </c>
      <c r="G122" s="260" t="str">
        <f>_xlfn.XLOOKUP(C122,Master_Test_Plan!$F$6:$F$320,Master_Test_Plan!$R$6:$R$320,"Test Not Found",FALSE)</f>
        <v>N/A</v>
      </c>
      <c r="H122" s="395"/>
      <c r="I122" s="13"/>
    </row>
    <row r="123" spans="1:9" x14ac:dyDescent="0.3">
      <c r="A123" s="727" t="s">
        <v>33</v>
      </c>
      <c r="B123" s="393"/>
      <c r="C123" s="397" t="s">
        <v>180</v>
      </c>
      <c r="D123" s="740" t="str">
        <f>_xlfn.XLOOKUP(C123,Master_Test_Plan!$F$6:$F$320,Master_Test_Plan!$C$6:$C$320,"Test Name Not Found",FALSE)</f>
        <v>Fault_response_VE240</v>
      </c>
      <c r="E123" s="369" t="str">
        <f>_xlfn.XLOOKUP(C123,Master_Test_Plan!$F$6:$F$320,Master_Test_Plan!$P$6:$P$320,"Test Name Not Found",FALSE)</f>
        <v>PASS</v>
      </c>
      <c r="F123" s="260">
        <f>_xlfn.XLOOKUP(C123,Master_Test_Plan!$F$6:$F$320,Master_Test_Plan!$Q$6:$Q$320,"Test Not Found",FALSE)</f>
        <v>0</v>
      </c>
      <c r="G123" s="260" t="str">
        <f>_xlfn.XLOOKUP(C123,Master_Test_Plan!$F$6:$F$320,Master_Test_Plan!$R$6:$R$320,"Test Not Found",FALSE)</f>
        <v>N/A</v>
      </c>
      <c r="H123" s="395"/>
      <c r="I123" s="13"/>
    </row>
    <row r="124" spans="1:9" x14ac:dyDescent="0.3">
      <c r="A124" s="727" t="s">
        <v>33</v>
      </c>
      <c r="B124" s="393"/>
      <c r="C124" s="397" t="s">
        <v>184</v>
      </c>
      <c r="D124" s="740" t="str">
        <f>_xlfn.XLOOKUP(C124,Master_Test_Plan!$F$6:$F$320,Master_Test_Plan!$C$6:$C$320,"Test Name Not Found",FALSE)</f>
        <v>Fault_response_VE241</v>
      </c>
      <c r="E124" s="369" t="str">
        <f>_xlfn.XLOOKUP(C124,Master_Test_Plan!$F$6:$F$320,Master_Test_Plan!$P$6:$P$320,"Test Name Not Found",FALSE)</f>
        <v>PASS</v>
      </c>
      <c r="F124" s="260">
        <f>_xlfn.XLOOKUP(C124,Master_Test_Plan!$F$6:$F$320,Master_Test_Plan!$Q$6:$Q$320,"Test Not Found",FALSE)</f>
        <v>0</v>
      </c>
      <c r="G124" s="260" t="str">
        <f>_xlfn.XLOOKUP(C124,Master_Test_Plan!$F$6:$F$320,Master_Test_Plan!$R$6:$R$320,"Test Not Found",FALSE)</f>
        <v>N/A</v>
      </c>
      <c r="H124" s="395"/>
      <c r="I124" s="13"/>
    </row>
    <row r="125" spans="1:9" x14ac:dyDescent="0.3">
      <c r="A125" s="727" t="s">
        <v>33</v>
      </c>
      <c r="B125" s="393"/>
      <c r="C125" s="397" t="s">
        <v>697</v>
      </c>
      <c r="D125" s="740" t="str">
        <f>_xlfn.XLOOKUP(C125,Master_Test_Plan!$F$6:$F$320,Master_Test_Plan!$C$6:$C$320,"Test Name Not Found",FALSE)</f>
        <v>Fault Response VE330</v>
      </c>
      <c r="E125" s="369">
        <f>_xlfn.XLOOKUP(C125,Master_Test_Plan!$F$6:$F$320,Master_Test_Plan!$P$6:$P$320,"Test Name Not Found",FALSE)</f>
        <v>0</v>
      </c>
      <c r="F125" s="260">
        <f>_xlfn.XLOOKUP(C125,Master_Test_Plan!$F$6:$F$320,Master_Test_Plan!$Q$6:$Q$320,"Test Not Found",FALSE)</f>
        <v>0</v>
      </c>
      <c r="G125" s="260" t="str">
        <f>_xlfn.XLOOKUP(C125,Master_Test_Plan!$F$6:$F$320,Master_Test_Plan!$R$6:$R$320,"Test Not Found",FALSE)</f>
        <v>N/A</v>
      </c>
      <c r="H125" s="395"/>
      <c r="I125" s="13"/>
    </row>
    <row r="126" spans="1:9" x14ac:dyDescent="0.3">
      <c r="A126" s="727" t="s">
        <v>33</v>
      </c>
      <c r="B126" s="393"/>
      <c r="C126" s="397" t="s">
        <v>188</v>
      </c>
      <c r="D126" s="740" t="str">
        <f>_xlfn.XLOOKUP(C126,Master_Test_Plan!$F$6:$F$320,Master_Test_Plan!$C$6:$C$320,"Test Name Not Found",FALSE)</f>
        <v>Fault_response_VE340</v>
      </c>
      <c r="E126" s="369">
        <f>_xlfn.XLOOKUP(C126,Master_Test_Plan!$F$6:$F$320,Master_Test_Plan!$P$6:$P$320,"Test Name Not Found",FALSE)</f>
        <v>0</v>
      </c>
      <c r="F126" s="260">
        <f>_xlfn.XLOOKUP(C126,Master_Test_Plan!$F$6:$F$320,Master_Test_Plan!$Q$6:$Q$320,"Test Not Found",FALSE)</f>
        <v>0</v>
      </c>
      <c r="G126" s="260" t="str">
        <f>_xlfn.XLOOKUP(C126,Master_Test_Plan!$F$6:$F$320,Master_Test_Plan!$R$6:$R$320,"Test Not Found",FALSE)</f>
        <v>N/A</v>
      </c>
      <c r="H126" s="395"/>
      <c r="I126" s="13"/>
    </row>
    <row r="127" spans="1:9" x14ac:dyDescent="0.3">
      <c r="A127" s="727" t="s">
        <v>33</v>
      </c>
      <c r="B127" s="393"/>
      <c r="C127" s="397" t="s">
        <v>401</v>
      </c>
      <c r="D127" s="740">
        <f>_xlfn.XLOOKUP(C127,Master_Test_Plan!$F$6:$F$320,Master_Test_Plan!$C$6:$C$320,"Test Name Not Found",FALSE)</f>
        <v>0</v>
      </c>
      <c r="E127" s="369">
        <f>_xlfn.XLOOKUP(C127,Master_Test_Plan!$F$6:$F$320,Master_Test_Plan!$P$6:$P$320,"Test Name Not Found",FALSE)</f>
        <v>0</v>
      </c>
      <c r="F127" s="260">
        <f>_xlfn.XLOOKUP(C127,Master_Test_Plan!$F$6:$F$320,Master_Test_Plan!$Q$6:$Q$320,"Test Not Found",FALSE)</f>
        <v>0</v>
      </c>
      <c r="G127" s="260" t="str">
        <f>_xlfn.XLOOKUP(C127,Master_Test_Plan!$F$6:$F$320,Master_Test_Plan!$R$6:$R$320,"Test Not Found",FALSE)</f>
        <v>N/A</v>
      </c>
      <c r="H127" s="395"/>
      <c r="I127" s="13"/>
    </row>
    <row r="128" spans="1:9" x14ac:dyDescent="0.3">
      <c r="A128" s="727" t="s">
        <v>33</v>
      </c>
      <c r="B128" s="393"/>
      <c r="C128" s="397" t="s">
        <v>402</v>
      </c>
      <c r="D128" s="740">
        <f>_xlfn.XLOOKUP(C128,Master_Test_Plan!$F$6:$F$320,Master_Test_Plan!$C$6:$C$320,"Test Name Not Found",FALSE)</f>
        <v>0</v>
      </c>
      <c r="E128" s="369">
        <f>_xlfn.XLOOKUP(C128,Master_Test_Plan!$F$6:$F$320,Master_Test_Plan!$P$6:$P$320,"Test Name Not Found",FALSE)</f>
        <v>0</v>
      </c>
      <c r="F128" s="260">
        <f>_xlfn.XLOOKUP(C128,Master_Test_Plan!$F$6:$F$320,Master_Test_Plan!$Q$6:$Q$320,"Test Not Found",FALSE)</f>
        <v>0</v>
      </c>
      <c r="G128" s="260" t="str">
        <f>_xlfn.XLOOKUP(C128,Master_Test_Plan!$F$6:$F$320,Master_Test_Plan!$R$6:$R$320,"Test Not Found",FALSE)</f>
        <v>N/A</v>
      </c>
      <c r="H128" s="395"/>
      <c r="I128" s="13"/>
    </row>
    <row r="129" spans="1:9" x14ac:dyDescent="0.3">
      <c r="A129" s="727" t="s">
        <v>33</v>
      </c>
      <c r="B129" s="393"/>
      <c r="C129" s="397" t="s">
        <v>408</v>
      </c>
      <c r="D129" s="740">
        <f>_xlfn.XLOOKUP(C129,Master_Test_Plan!$F$6:$F$320,Master_Test_Plan!$C$6:$C$320,"Test Name Not Found",FALSE)</f>
        <v>0</v>
      </c>
      <c r="E129" s="369" t="str">
        <f>_xlfn.XLOOKUP(C129,Master_Test_Plan!$F$6:$F$320,Master_Test_Plan!$P$6:$P$320,"Test Name Not Found",FALSE)</f>
        <v>PASS</v>
      </c>
      <c r="F129" s="260">
        <f>_xlfn.XLOOKUP(C129,Master_Test_Plan!$F$6:$F$320,Master_Test_Plan!$Q$6:$Q$320,"Test Not Found",FALSE)</f>
        <v>0</v>
      </c>
      <c r="G129" s="260" t="str">
        <f>_xlfn.XLOOKUP(C129,Master_Test_Plan!$F$6:$F$320,Master_Test_Plan!$R$6:$R$320,"Test Not Found",FALSE)</f>
        <v>N/A</v>
      </c>
      <c r="H129" s="395"/>
      <c r="I129" s="13"/>
    </row>
    <row r="130" spans="1:9" x14ac:dyDescent="0.3">
      <c r="A130" s="727" t="s">
        <v>33</v>
      </c>
      <c r="B130" s="393"/>
      <c r="C130" s="397" t="s">
        <v>409</v>
      </c>
      <c r="D130" s="740">
        <f>_xlfn.XLOOKUP(C130,Master_Test_Plan!$F$6:$F$320,Master_Test_Plan!$C$6:$C$320,"Test Name Not Found",FALSE)</f>
        <v>0</v>
      </c>
      <c r="E130" s="369" t="str">
        <f>_xlfn.XLOOKUP(C130,Master_Test_Plan!$F$6:$F$320,Master_Test_Plan!$P$6:$P$320,"Test Name Not Found",FALSE)</f>
        <v>PASS</v>
      </c>
      <c r="F130" s="260">
        <f>_xlfn.XLOOKUP(C130,Master_Test_Plan!$F$6:$F$320,Master_Test_Plan!$Q$6:$Q$320,"Test Not Found",FALSE)</f>
        <v>0</v>
      </c>
      <c r="G130" s="260" t="str">
        <f>_xlfn.XLOOKUP(C130,Master_Test_Plan!$F$6:$F$320,Master_Test_Plan!$R$6:$R$320,"Test Not Found",FALSE)</f>
        <v>N/A</v>
      </c>
      <c r="H130" s="395"/>
      <c r="I130" s="13"/>
    </row>
    <row r="131" spans="1:9" x14ac:dyDescent="0.3">
      <c r="A131" s="727" t="s">
        <v>33</v>
      </c>
      <c r="B131" s="393"/>
      <c r="C131" s="397" t="s">
        <v>410</v>
      </c>
      <c r="D131" s="740">
        <f>_xlfn.XLOOKUP(C131,Master_Test_Plan!$F$6:$F$320,Master_Test_Plan!$C$6:$C$320,"Test Name Not Found",FALSE)</f>
        <v>0</v>
      </c>
      <c r="E131" s="369" t="str">
        <f>_xlfn.XLOOKUP(C131,Master_Test_Plan!$F$6:$F$320,Master_Test_Plan!$P$6:$P$320,"Test Name Not Found",FALSE)</f>
        <v>PASS</v>
      </c>
      <c r="F131" s="260">
        <f>_xlfn.XLOOKUP(C131,Master_Test_Plan!$F$6:$F$320,Master_Test_Plan!$Q$6:$Q$320,"Test Not Found",FALSE)</f>
        <v>0</v>
      </c>
      <c r="G131" s="260" t="str">
        <f>_xlfn.XLOOKUP(C131,Master_Test_Plan!$F$6:$F$320,Master_Test_Plan!$R$6:$R$320,"Test Not Found",FALSE)</f>
        <v>N/A</v>
      </c>
      <c r="H131" s="395"/>
      <c r="I131" s="13"/>
    </row>
    <row r="132" spans="1:9" x14ac:dyDescent="0.3">
      <c r="A132" s="727" t="s">
        <v>33</v>
      </c>
      <c r="B132" s="393"/>
      <c r="C132" s="397" t="s">
        <v>412</v>
      </c>
      <c r="D132" s="740">
        <f>_xlfn.XLOOKUP(C132,Master_Test_Plan!$F$6:$F$320,Master_Test_Plan!$C$6:$C$320,"Test Name Not Found",FALSE)</f>
        <v>0</v>
      </c>
      <c r="E132" s="369" t="str">
        <f>_xlfn.XLOOKUP(C132,Master_Test_Plan!$F$6:$F$320,Master_Test_Plan!$P$6:$P$320,"Test Name Not Found",FALSE)</f>
        <v>PASS</v>
      </c>
      <c r="F132" s="260">
        <f>_xlfn.XLOOKUP(C132,Master_Test_Plan!$F$6:$F$320,Master_Test_Plan!$Q$6:$Q$320,"Test Not Found",FALSE)</f>
        <v>0</v>
      </c>
      <c r="G132" s="260" t="str">
        <f>_xlfn.XLOOKUP(C132,Master_Test_Plan!$F$6:$F$320,Master_Test_Plan!$R$6:$R$320,"Test Not Found",FALSE)</f>
        <v>N/A</v>
      </c>
      <c r="H132" s="395"/>
      <c r="I132" s="13"/>
    </row>
    <row r="133" spans="1:9" x14ac:dyDescent="0.3">
      <c r="A133" s="727" t="s">
        <v>33</v>
      </c>
      <c r="B133" s="393"/>
      <c r="C133" s="397" t="s">
        <v>418</v>
      </c>
      <c r="D133" s="740" t="str">
        <f>_xlfn.XLOOKUP(C133,Master_Test_Plan!$F$6:$F$320,Master_Test_Plan!$C$6:$C$320,"Test Name Not Found",FALSE)</f>
        <v>Replication_of_parameter_set_within_the_same_{Venting_block}</v>
      </c>
      <c r="E133" s="369">
        <f>_xlfn.XLOOKUP(C133,Master_Test_Plan!$F$6:$F$320,Master_Test_Plan!$P$6:$P$320,"Test Name Not Found",FALSE)</f>
        <v>0</v>
      </c>
      <c r="F133" s="260">
        <f>_xlfn.XLOOKUP(C133,Master_Test_Plan!$F$6:$F$320,Master_Test_Plan!$Q$6:$Q$320,"Test Not Found",FALSE)</f>
        <v>0</v>
      </c>
      <c r="G133" s="260" t="str">
        <f>_xlfn.XLOOKUP(C133,Master_Test_Plan!$F$6:$F$320,Master_Test_Plan!$R$6:$R$320,"Test Not Found",FALSE)</f>
        <v>N/A</v>
      </c>
      <c r="H133" s="395"/>
      <c r="I133" s="13"/>
    </row>
    <row r="134" spans="1:9" x14ac:dyDescent="0.3">
      <c r="A134" s="727" t="s">
        <v>33</v>
      </c>
      <c r="B134" s="393"/>
      <c r="C134" s="397" t="s">
        <v>1013</v>
      </c>
      <c r="D134" s="740" t="str">
        <f>_xlfn.XLOOKUP(C134,Master_Test_Plan!$F$6:$F$320,Master_Test_Plan!$C$6:$C$320,"Test Name Not Found",FALSE)</f>
        <v xml:space="preserve">Vent_High_Pressure_SetPoints </v>
      </c>
      <c r="E134" s="369">
        <f>_xlfn.XLOOKUP(C134,Master_Test_Plan!$F$6:$F$320,Master_Test_Plan!$P$6:$P$320,"Test Name Not Found",FALSE)</f>
        <v>0</v>
      </c>
      <c r="F134" s="260">
        <f>_xlfn.XLOOKUP(C134,Master_Test_Plan!$F$6:$F$320,Master_Test_Plan!$Q$6:$Q$320,"Test Not Found",FALSE)</f>
        <v>0</v>
      </c>
      <c r="G134" s="260" t="str">
        <f>_xlfn.XLOOKUP(C134,Master_Test_Plan!$F$6:$F$320,Master_Test_Plan!$R$6:$R$320,"Test Not Found",FALSE)</f>
        <v>N/A</v>
      </c>
      <c r="H134" s="395"/>
      <c r="I134" s="13"/>
    </row>
    <row r="135" spans="1:9" x14ac:dyDescent="0.3">
      <c r="A135" s="727" t="s">
        <v>33</v>
      </c>
      <c r="B135" s="393"/>
      <c r="C135" s="397" t="s">
        <v>445</v>
      </c>
      <c r="D135" s="740" t="str">
        <f>_xlfn.XLOOKUP(C135,Master_Test_Plan!$F$6:$F$320,Master_Test_Plan!$C$6:$C$320,"Test Name Not Found",FALSE)</f>
        <v>Vent_Dwell_Periods_at_High_Pressure</v>
      </c>
      <c r="E135" s="369">
        <f>_xlfn.XLOOKUP(C135,Master_Test_Plan!$F$6:$F$320,Master_Test_Plan!$P$6:$P$320,"Test Name Not Found",FALSE)</f>
        <v>0</v>
      </c>
      <c r="F135" s="260">
        <f>_xlfn.XLOOKUP(C135,Master_Test_Plan!$F$6:$F$320,Master_Test_Plan!$Q$6:$Q$320,"Test Not Found",FALSE)</f>
        <v>0</v>
      </c>
      <c r="G135" s="260" t="str">
        <f>_xlfn.XLOOKUP(C135,Master_Test_Plan!$F$6:$F$320,Master_Test_Plan!$R$6:$R$320,"Test Not Found",FALSE)</f>
        <v>N/A</v>
      </c>
      <c r="H135" s="395"/>
      <c r="I135" s="13"/>
    </row>
    <row r="136" spans="1:9" x14ac:dyDescent="0.3">
      <c r="A136" s="727" t="s">
        <v>33</v>
      </c>
      <c r="B136" s="393"/>
      <c r="C136" s="397" t="s">
        <v>450</v>
      </c>
      <c r="D136" s="740" t="str">
        <f>_xlfn.XLOOKUP(C136,Master_Test_Plan!$F$6:$F$320,Master_Test_Plan!$C$6:$C$320,"Test Name Not Found",FALSE)</f>
        <v>Vent_Dwell_Periods_at_Low_Pressure</v>
      </c>
      <c r="E136" s="369">
        <f>_xlfn.XLOOKUP(C136,Master_Test_Plan!$F$6:$F$320,Master_Test_Plan!$P$6:$P$320,"Test Name Not Found",FALSE)</f>
        <v>0</v>
      </c>
      <c r="F136" s="260" t="str">
        <f>_xlfn.XLOOKUP(C136,Master_Test_Plan!$F$6:$F$320,Master_Test_Plan!$Q$6:$Q$320,"Test Not Found",FALSE)</f>
        <v>REV-286</v>
      </c>
      <c r="G136" s="260" t="str">
        <f>_xlfn.XLOOKUP(C136,Master_Test_Plan!$F$6:$F$320,Master_Test_Plan!$R$6:$R$320,"Test Not Found",FALSE)</f>
        <v>N/A</v>
      </c>
      <c r="H136" s="395"/>
      <c r="I136" s="13"/>
    </row>
    <row r="137" spans="1:9" x14ac:dyDescent="0.3">
      <c r="A137" s="727" t="s">
        <v>33</v>
      </c>
      <c r="B137" s="393"/>
      <c r="C137" s="397" t="s">
        <v>1010</v>
      </c>
      <c r="D137" s="740" t="str">
        <f>_xlfn.XLOOKUP(C137,Master_Test_Plan!$F$6:$F$320,Master_Test_Plan!$C$6:$C$320,"Test Name Not Found",FALSE)</f>
        <v>Vent_Low Pressure_SetPoints</v>
      </c>
      <c r="E137" s="369">
        <f>_xlfn.XLOOKUP(C137,Master_Test_Plan!$F$6:$F$320,Master_Test_Plan!$P$6:$P$320,"Test Name Not Found",FALSE)</f>
        <v>0</v>
      </c>
      <c r="F137" s="260">
        <f>_xlfn.XLOOKUP(C137,Master_Test_Plan!$F$6:$F$320,Master_Test_Plan!$Q$6:$Q$320,"Test Not Found",FALSE)</f>
        <v>0</v>
      </c>
      <c r="G137" s="260" t="str">
        <f>_xlfn.XLOOKUP(C137,Master_Test_Plan!$F$6:$F$320,Master_Test_Plan!$R$6:$R$320,"Test Not Found",FALSE)</f>
        <v>N/A</v>
      </c>
      <c r="H137" s="395"/>
      <c r="I137" s="13"/>
    </row>
    <row r="138" spans="1:9" x14ac:dyDescent="0.3">
      <c r="A138" s="727" t="s">
        <v>33</v>
      </c>
      <c r="B138" s="393"/>
      <c r="C138" s="397" t="s">
        <v>703</v>
      </c>
      <c r="D138" s="740" t="str">
        <f>_xlfn.XLOOKUP(C138,Master_Test_Plan!$F$6:$F$320,Master_Test_Plan!$C$6:$C$320,"Test Name Not Found",FALSE)</f>
        <v>Fault Response VE331</v>
      </c>
      <c r="E138" s="369">
        <f>_xlfn.XLOOKUP(C138,Master_Test_Plan!$F$6:$F$320,Master_Test_Plan!$P$6:$P$320,"Test Name Not Found",FALSE)</f>
        <v>0</v>
      </c>
      <c r="F138" s="260">
        <f>_xlfn.XLOOKUP(C138,Master_Test_Plan!$F$6:$F$320,Master_Test_Plan!$Q$6:$Q$320,"Test Not Found",FALSE)</f>
        <v>0</v>
      </c>
      <c r="G138" s="260" t="str">
        <f>_xlfn.XLOOKUP(C138,Master_Test_Plan!$F$6:$F$320,Master_Test_Plan!$R$6:$R$320,"Test Not Found",FALSE)</f>
        <v>N/A</v>
      </c>
      <c r="H138" s="395"/>
      <c r="I138" s="13"/>
    </row>
    <row r="139" spans="1:9" x14ac:dyDescent="0.3">
      <c r="A139" s="727" t="s">
        <v>33</v>
      </c>
      <c r="B139" s="393"/>
      <c r="C139" s="397" t="s">
        <v>693</v>
      </c>
      <c r="D139" s="740">
        <f>_xlfn.XLOOKUP(C139,Master_Test_Plan!$F$6:$F$320,Master_Test_Plan!$C$6:$C$320,"Test Name Not Found",FALSE)</f>
        <v>0</v>
      </c>
      <c r="E139" s="369">
        <f>_xlfn.XLOOKUP(C139,Master_Test_Plan!$F$6:$F$320,Master_Test_Plan!$P$6:$P$320,"Test Name Not Found",FALSE)</f>
        <v>0</v>
      </c>
      <c r="F139" s="260">
        <f>_xlfn.XLOOKUP(C139,Master_Test_Plan!$F$6:$F$320,Master_Test_Plan!$Q$6:$Q$320,"Test Not Found",FALSE)</f>
        <v>0</v>
      </c>
      <c r="G139" s="260" t="str">
        <f>_xlfn.XLOOKUP(C139,Master_Test_Plan!$F$6:$F$320,Master_Test_Plan!$R$6:$R$320,"Test Not Found",FALSE)</f>
        <v>N/A</v>
      </c>
      <c r="H139" s="395"/>
      <c r="I139" s="13"/>
    </row>
    <row r="140" spans="1:9" x14ac:dyDescent="0.3">
      <c r="A140" s="727" t="s">
        <v>33</v>
      </c>
      <c r="B140" s="393"/>
      <c r="C140" s="397" t="s">
        <v>676</v>
      </c>
      <c r="D140" s="740">
        <f>_xlfn.XLOOKUP(C140,Master_Test_Plan!$F$6:$F$320,Master_Test_Plan!$C$6:$C$320,"Test Name Not Found",FALSE)</f>
        <v>0</v>
      </c>
      <c r="E140" s="369" t="str">
        <f>_xlfn.XLOOKUP(C140,Master_Test_Plan!$F$6:$F$320,Master_Test_Plan!$P$6:$P$320,"Test Name Not Found",FALSE)</f>
        <v>PASS</v>
      </c>
      <c r="F140" s="260">
        <f>_xlfn.XLOOKUP(C140,Master_Test_Plan!$F$6:$F$320,Master_Test_Plan!$Q$6:$Q$320,"Test Not Found",FALSE)</f>
        <v>0</v>
      </c>
      <c r="G140" s="260" t="str">
        <f>_xlfn.XLOOKUP(C140,Master_Test_Plan!$F$6:$F$320,Master_Test_Plan!$R$6:$R$320,"Test Not Found",FALSE)</f>
        <v>N/A</v>
      </c>
      <c r="H140" s="395"/>
      <c r="I140" s="13"/>
    </row>
    <row r="141" spans="1:9" x14ac:dyDescent="0.3">
      <c r="A141" s="727" t="s">
        <v>33</v>
      </c>
      <c r="B141" s="393"/>
      <c r="C141" s="397" t="s">
        <v>688</v>
      </c>
      <c r="D141" s="740">
        <f>_xlfn.XLOOKUP(C141,Master_Test_Plan!$F$6:$F$320,Master_Test_Plan!$C$6:$C$320,"Test Name Not Found",FALSE)</f>
        <v>0</v>
      </c>
      <c r="E141" s="369" t="str">
        <f>_xlfn.XLOOKUP(C141,Master_Test_Plan!$F$6:$F$320,Master_Test_Plan!$P$6:$P$320,"Test Name Not Found",FALSE)</f>
        <v>PASS</v>
      </c>
      <c r="F141" s="260">
        <f>_xlfn.XLOOKUP(C141,Master_Test_Plan!$F$6:$F$320,Master_Test_Plan!$Q$6:$Q$320,"Test Not Found",FALSE)</f>
        <v>0</v>
      </c>
      <c r="G141" s="260" t="str">
        <f>_xlfn.XLOOKUP(C141,Master_Test_Plan!$F$6:$F$320,Master_Test_Plan!$R$6:$R$320,"Test Not Found",FALSE)</f>
        <v>N/A</v>
      </c>
      <c r="H141" s="395"/>
      <c r="I141" s="13"/>
    </row>
    <row r="142" spans="1:9" x14ac:dyDescent="0.3">
      <c r="A142" s="727" t="s">
        <v>33</v>
      </c>
      <c r="B142" s="393"/>
      <c r="C142" s="397" t="s">
        <v>680</v>
      </c>
      <c r="D142" s="740">
        <f>_xlfn.XLOOKUP(C142,Master_Test_Plan!$F$6:$F$320,Master_Test_Plan!$C$6:$C$320,"Test Name Not Found",FALSE)</f>
        <v>0</v>
      </c>
      <c r="E142" s="369">
        <f>_xlfn.XLOOKUP(C142,Master_Test_Plan!$F$6:$F$320,Master_Test_Plan!$P$6:$P$320,"Test Name Not Found",FALSE)</f>
        <v>0</v>
      </c>
      <c r="F142" s="260">
        <f>_xlfn.XLOOKUP(C142,Master_Test_Plan!$F$6:$F$320,Master_Test_Plan!$Q$6:$Q$320,"Test Not Found",FALSE)</f>
        <v>0</v>
      </c>
      <c r="G142" s="260" t="str">
        <f>_xlfn.XLOOKUP(C142,Master_Test_Plan!$F$6:$F$320,Master_Test_Plan!$R$6:$R$320,"Test Not Found",FALSE)</f>
        <v>N/A</v>
      </c>
      <c r="H142" s="395"/>
      <c r="I142" s="13"/>
    </row>
    <row r="143" spans="1:9" x14ac:dyDescent="0.3">
      <c r="A143" s="727" t="s">
        <v>33</v>
      </c>
      <c r="B143" s="393"/>
      <c r="C143" s="397" t="s">
        <v>667</v>
      </c>
      <c r="D143" s="740">
        <f>_xlfn.XLOOKUP(C143,Master_Test_Plan!$F$6:$F$320,Master_Test_Plan!$C$6:$C$320,"Test Name Not Found",FALSE)</f>
        <v>0</v>
      </c>
      <c r="E143" s="369" t="str">
        <f>_xlfn.XLOOKUP(C143,Master_Test_Plan!$F$6:$F$320,Master_Test_Plan!$P$6:$P$320,"Test Name Not Found",FALSE)</f>
        <v>PASS</v>
      </c>
      <c r="F143" s="260">
        <f>_xlfn.XLOOKUP(C143,Master_Test_Plan!$F$6:$F$320,Master_Test_Plan!$Q$6:$Q$320,"Test Not Found",FALSE)</f>
        <v>0</v>
      </c>
      <c r="G143" s="260" t="str">
        <f>_xlfn.XLOOKUP(C143,Master_Test_Plan!$F$6:$F$320,Master_Test_Plan!$R$6:$R$320,"Test Not Found",FALSE)</f>
        <v>N/A</v>
      </c>
      <c r="H143" s="395"/>
      <c r="I143" s="13"/>
    </row>
    <row r="144" spans="1:9" x14ac:dyDescent="0.3">
      <c r="A144" s="734"/>
      <c r="B144" s="734"/>
      <c r="C144" s="735"/>
      <c r="D144" s="741"/>
      <c r="E144" s="448"/>
      <c r="F144" s="447"/>
      <c r="G144" s="447"/>
      <c r="H144" s="737"/>
      <c r="I144" s="738"/>
    </row>
    <row r="145" spans="1:9" x14ac:dyDescent="0.3">
      <c r="A145" s="727" t="s">
        <v>33</v>
      </c>
      <c r="B145" s="400" t="s">
        <v>1155</v>
      </c>
      <c r="C145" s="426" t="s">
        <v>224</v>
      </c>
      <c r="D145" s="740" t="str">
        <f>_xlfn.XLOOKUP(C145,Master_Test_Plan!$F$6:$F$320,Master_Test_Plan!$C$6:$C$320,"Test Name Not Found",FALSE)</f>
        <v>GUI_10_Login_Default_Welcome</v>
      </c>
      <c r="E145" s="369">
        <f>_xlfn.XLOOKUP(C145,Master_Test_Plan!$F$6:$F$320,Master_Test_Plan!$P$6:$P$320,"Test Name Not Found",FALSE)</f>
        <v>0</v>
      </c>
      <c r="F145" s="260">
        <f>_xlfn.XLOOKUP(C145,Master_Test_Plan!$F$6:$F$320,Master_Test_Plan!$Q$6:$Q$320,"Test Not Found",FALSE)</f>
        <v>0</v>
      </c>
      <c r="G145" s="260" t="str">
        <f>_xlfn.XLOOKUP(C145,Master_Test_Plan!$F$6:$F$320,Master_Test_Plan!$R$6:$R$320,"Test Not Found",FALSE)</f>
        <v>N/A</v>
      </c>
      <c r="H145" s="395" t="s">
        <v>1156</v>
      </c>
      <c r="I145" s="705" t="s">
        <v>1157</v>
      </c>
    </row>
    <row r="146" spans="1:9" x14ac:dyDescent="0.3">
      <c r="A146" s="734"/>
      <c r="B146" s="734"/>
      <c r="C146" s="735"/>
      <c r="D146" s="741"/>
      <c r="E146" s="448"/>
      <c r="F146" s="447"/>
      <c r="G146" s="447"/>
      <c r="H146" s="737"/>
      <c r="I146" s="738"/>
    </row>
    <row r="147" spans="1:9" x14ac:dyDescent="0.3">
      <c r="A147" s="727" t="s">
        <v>33</v>
      </c>
      <c r="B147" s="693" t="s">
        <v>1158</v>
      </c>
      <c r="C147" s="426" t="s">
        <v>431</v>
      </c>
      <c r="D147" s="740" t="str">
        <f>_xlfn.XLOOKUP(C147,Master_Test_Plan!$F$6:$F$320,Master_Test_Plan!$C$6:$C$320,"Test Name Not Found",FALSE)</f>
        <v>Safe_State_Functionality</v>
      </c>
      <c r="E147" s="369">
        <f>_xlfn.XLOOKUP(C147,Master_Test_Plan!$F$6:$F$320,Master_Test_Plan!$P$6:$P$320,"Test Name Not Found",FALSE)</f>
        <v>0</v>
      </c>
      <c r="F147" s="260">
        <f>_xlfn.XLOOKUP(C147,Master_Test_Plan!$F$6:$F$320,Master_Test_Plan!$Q$6:$Q$320,"Test Not Found",FALSE)</f>
        <v>0</v>
      </c>
      <c r="G147" s="260" t="str">
        <f>_xlfn.XLOOKUP(C147,Master_Test_Plan!$F$6:$F$320,Master_Test_Plan!$R$6:$R$320,"Test Not Found",FALSE)</f>
        <v>N/A</v>
      </c>
      <c r="H147" s="395" t="s">
        <v>1159</v>
      </c>
      <c r="I147" s="730" t="s">
        <v>1160</v>
      </c>
    </row>
    <row r="148" spans="1:9" x14ac:dyDescent="0.3">
      <c r="A148" s="727" t="s">
        <v>33</v>
      </c>
      <c r="B148" s="693"/>
      <c r="C148" s="426" t="s">
        <v>979</v>
      </c>
      <c r="D148" s="740" t="str">
        <f>_xlfn.XLOOKUP(C148,Master_Test_Plan!$F$6:$F$320,Master_Test_Plan!$C$6:$C$320,"Test Name Not Found",FALSE)</f>
        <v>Machine_Faults_Any</v>
      </c>
      <c r="E148" s="369">
        <f>_xlfn.XLOOKUP(C148,Master_Test_Plan!$F$6:$F$320,Master_Test_Plan!$P$6:$P$320,"Test Name Not Found",FALSE)</f>
        <v>0</v>
      </c>
      <c r="F148" s="260">
        <f>_xlfn.XLOOKUP(C148,Master_Test_Plan!$F$6:$F$320,Master_Test_Plan!$Q$6:$Q$320,"Test Not Found",FALSE)</f>
        <v>0</v>
      </c>
      <c r="G148" s="260" t="str">
        <f>_xlfn.XLOOKUP(C148,Master_Test_Plan!$F$6:$F$320,Master_Test_Plan!$R$6:$R$320,"Test Not Found",FALSE)</f>
        <v>N/A</v>
      </c>
      <c r="H148" s="395"/>
      <c r="I148" s="730"/>
    </row>
    <row r="149" spans="1:9" x14ac:dyDescent="0.3">
      <c r="A149" s="734"/>
      <c r="B149" s="734"/>
      <c r="C149" s="735"/>
      <c r="D149" s="741"/>
      <c r="E149" s="448"/>
      <c r="F149" s="447"/>
      <c r="G149" s="447"/>
      <c r="H149" s="737"/>
      <c r="I149" s="738"/>
    </row>
    <row r="150" spans="1:9" x14ac:dyDescent="0.3">
      <c r="A150" s="727" t="s">
        <v>33</v>
      </c>
      <c r="B150" s="693" t="s">
        <v>1161</v>
      </c>
      <c r="C150" s="426" t="s">
        <v>79</v>
      </c>
      <c r="D150" s="740" t="str">
        <f>_xlfn.XLOOKUP(C150,Master_Test_Plan!$F$6:$F$320,Master_Test_Plan!$C$6:$C$320,"Test Name Not Found",FALSE)</f>
        <v>Entering_and_Recovering_from_Power_Failure</v>
      </c>
      <c r="E150" s="369">
        <f>_xlfn.XLOOKUP(C150,Master_Test_Plan!$F$6:$F$320,Master_Test_Plan!$P$6:$P$320,"Test Name Not Found",FALSE)</f>
        <v>0</v>
      </c>
      <c r="F150" s="260">
        <f>_xlfn.XLOOKUP(C150,Master_Test_Plan!$F$6:$F$320,Master_Test_Plan!$Q$6:$Q$320,"Test Not Found",FALSE)</f>
        <v>0</v>
      </c>
      <c r="G150" s="260" t="str">
        <f>_xlfn.XLOOKUP(C150,Master_Test_Plan!$F$6:$F$320,Master_Test_Plan!$R$6:$R$320,"Test Not Found",FALSE)</f>
        <v>N/A</v>
      </c>
      <c r="H150" s="395" t="s">
        <v>1162</v>
      </c>
      <c r="I150" s="730" t="s">
        <v>1160</v>
      </c>
    </row>
    <row r="151" spans="1:9" x14ac:dyDescent="0.3">
      <c r="A151" s="727" t="s">
        <v>33</v>
      </c>
      <c r="B151" s="693"/>
      <c r="C151" s="426" t="s">
        <v>600</v>
      </c>
      <c r="D151" s="740" t="str">
        <f>_xlfn.XLOOKUP(C151,Master_Test_Plan!$F$6:$F$320,Master_Test_Plan!$C$6:$C$320,"Test Name Not Found",FALSE)</f>
        <v>Unexpected_Power_Loss_Power_Failure</v>
      </c>
      <c r="E151" s="369">
        <f>_xlfn.XLOOKUP(C151,Master_Test_Plan!$F$6:$F$320,Master_Test_Plan!$P$6:$P$320,"Test Name Not Found",FALSE)</f>
        <v>0</v>
      </c>
      <c r="F151" s="260">
        <f>_xlfn.XLOOKUP(C151,Master_Test_Plan!$F$6:$F$320,Master_Test_Plan!$Q$6:$Q$320,"Test Not Found",FALSE)</f>
        <v>0</v>
      </c>
      <c r="G151" s="260" t="str">
        <f>_xlfn.XLOOKUP(C151,Master_Test_Plan!$F$6:$F$320,Master_Test_Plan!$R$6:$R$320,"Test Not Found",FALSE)</f>
        <v>N/A</v>
      </c>
      <c r="H151" s="395"/>
      <c r="I151" s="730"/>
    </row>
    <row r="152" spans="1:9" x14ac:dyDescent="0.3">
      <c r="A152" s="727" t="s">
        <v>33</v>
      </c>
      <c r="B152" s="693"/>
      <c r="C152" s="426" t="s">
        <v>979</v>
      </c>
      <c r="D152" s="740" t="str">
        <f>_xlfn.XLOOKUP(C152,Master_Test_Plan!$F$6:$F$320,Master_Test_Plan!$C$6:$C$320,"Test Name Not Found",FALSE)</f>
        <v>Machine_Faults_Any</v>
      </c>
      <c r="E152" s="369">
        <f>_xlfn.XLOOKUP(C152,Master_Test_Plan!$F$6:$F$320,Master_Test_Plan!$P$6:$P$320,"Test Name Not Found",FALSE)</f>
        <v>0</v>
      </c>
      <c r="F152" s="260">
        <f>_xlfn.XLOOKUP(C152,Master_Test_Plan!$F$6:$F$320,Master_Test_Plan!$Q$6:$Q$320,"Test Not Found",FALSE)</f>
        <v>0</v>
      </c>
      <c r="G152" s="260" t="str">
        <f>_xlfn.XLOOKUP(C152,Master_Test_Plan!$F$6:$F$320,Master_Test_Plan!$R$6:$R$320,"Test Not Found",FALSE)</f>
        <v>N/A</v>
      </c>
      <c r="H152" s="395"/>
      <c r="I152" s="730"/>
    </row>
    <row r="153" spans="1:9" x14ac:dyDescent="0.3">
      <c r="A153" s="734"/>
      <c r="B153" s="734"/>
      <c r="C153" s="735"/>
      <c r="D153" s="741"/>
      <c r="E153" s="448"/>
      <c r="F153" s="447"/>
      <c r="G153" s="447"/>
      <c r="H153" s="737"/>
      <c r="I153" s="738"/>
    </row>
    <row r="154" spans="1:9" x14ac:dyDescent="0.3">
      <c r="A154" s="727" t="s">
        <v>33</v>
      </c>
      <c r="B154" s="693"/>
      <c r="C154" s="426" t="s">
        <v>939</v>
      </c>
      <c r="D154" s="742" t="str">
        <f>_xlfn.XLOOKUP(C154,Master_Test_Plan!$F$6:$F$320,Master_Test_Plan!$C$6:$C$320,"Test Name Not Found",FALSE)</f>
        <v>Variable_frequency_drive_control_via_EtherNet/IP</v>
      </c>
      <c r="E154" s="369">
        <f>_xlfn.XLOOKUP(C154,Master_Test_Plan!$F$6:$F$320,Master_Test_Plan!$P$6:$P$320,"Test Name Not Found",FALSE)</f>
        <v>0</v>
      </c>
      <c r="F154" s="260">
        <f>_xlfn.XLOOKUP(C154,Master_Test_Plan!$F$6:$F$320,Master_Test_Plan!$Q$6:$Q$320,"Test Not Found",FALSE)</f>
        <v>0</v>
      </c>
      <c r="G154" s="260" t="str">
        <f>_xlfn.XLOOKUP(C154,Master_Test_Plan!$F$6:$F$320,Master_Test_Plan!$R$6:$R$320,"Test Not Found",FALSE)</f>
        <v>N/A</v>
      </c>
      <c r="H154" s="395" t="s">
        <v>1163</v>
      </c>
      <c r="I154" s="730" t="s">
        <v>1160</v>
      </c>
    </row>
    <row r="155" spans="1:9" x14ac:dyDescent="0.3">
      <c r="A155" s="734"/>
      <c r="B155" s="734"/>
      <c r="C155" s="735"/>
      <c r="D155" s="741"/>
      <c r="E155" s="448"/>
      <c r="F155" s="447"/>
      <c r="G155" s="447"/>
      <c r="H155" s="737"/>
      <c r="I155" s="738"/>
    </row>
    <row r="156" spans="1:9" x14ac:dyDescent="0.3">
      <c r="A156" s="727" t="s">
        <v>33</v>
      </c>
      <c r="B156" s="393" t="s">
        <v>1164</v>
      </c>
      <c r="C156" s="426" t="s">
        <v>385</v>
      </c>
      <c r="D156" s="742" t="str">
        <f>_xlfn.XLOOKUP(C156,Master_Test_Plan!$F$6:$F$320,Master_Test_Plan!$C$6:$C$320,"Test Name Not Found",FALSE)</f>
        <v>Power_Loss_Safety_Mechanisms_Supplemental_Power</v>
      </c>
      <c r="E156" s="369">
        <f>_xlfn.XLOOKUP(C156,Master_Test_Plan!$F$6:$F$320,Master_Test_Plan!$P$6:$P$320,"Test Name Not Found",FALSE)</f>
        <v>0</v>
      </c>
      <c r="F156" s="260">
        <f>_xlfn.XLOOKUP(C156,Master_Test_Plan!$F$6:$F$320,Master_Test_Plan!$Q$6:$Q$320,"Test Not Found",FALSE)</f>
        <v>0</v>
      </c>
      <c r="G156" s="260" t="str">
        <f>_xlfn.XLOOKUP(C156,Master_Test_Plan!$F$6:$F$320,Master_Test_Plan!$R$6:$R$320,"Test Not Found",FALSE)</f>
        <v>N/A</v>
      </c>
      <c r="H156" s="395" t="s">
        <v>1165</v>
      </c>
      <c r="I156" s="705"/>
    </row>
    <row r="157" spans="1:9" x14ac:dyDescent="0.3">
      <c r="A157" s="734"/>
      <c r="B157" s="734"/>
      <c r="C157" s="735"/>
      <c r="D157" s="741"/>
      <c r="E157" s="448"/>
      <c r="F157" s="447"/>
      <c r="G157" s="447"/>
      <c r="H157" s="737"/>
      <c r="I157" s="738"/>
    </row>
    <row r="158" spans="1:9" x14ac:dyDescent="0.3">
      <c r="A158" s="727" t="s">
        <v>33</v>
      </c>
      <c r="B158" s="393" t="s">
        <v>1166</v>
      </c>
      <c r="C158" s="426" t="s">
        <v>62</v>
      </c>
      <c r="D158" s="742" t="str">
        <f>_xlfn.XLOOKUP(C158,Master_Test_Plan!$F$6:$F$320,Master_Test_Plan!$C$6:$C$320,"Test Name Not Found",FALSE)</f>
        <v>Data_Retention</v>
      </c>
      <c r="E158" s="369">
        <f>_xlfn.XLOOKUP(C158,Master_Test_Plan!$F$6:$F$320,Master_Test_Plan!$P$6:$P$320,"Test Name Not Found",FALSE)</f>
        <v>0</v>
      </c>
      <c r="F158" s="260">
        <f>_xlfn.XLOOKUP(C158,Master_Test_Plan!$F$6:$F$320,Master_Test_Plan!$Q$6:$Q$320,"Test Not Found",FALSE)</f>
        <v>0</v>
      </c>
      <c r="G158" s="260" t="str">
        <f>_xlfn.XLOOKUP(C158,Master_Test_Plan!$F$6:$F$320,Master_Test_Plan!$R$6:$R$320,"Test Not Found",FALSE)</f>
        <v>N/A</v>
      </c>
      <c r="H158" s="395" t="s">
        <v>1167</v>
      </c>
      <c r="I158" s="705"/>
    </row>
    <row r="159" spans="1:9" x14ac:dyDescent="0.3">
      <c r="A159" s="734"/>
      <c r="B159" s="734"/>
      <c r="C159" s="735"/>
      <c r="D159" s="741"/>
      <c r="E159" s="448"/>
      <c r="F159" s="447"/>
      <c r="G159" s="447"/>
      <c r="H159" s="737"/>
      <c r="I159" s="738"/>
    </row>
    <row r="160" spans="1:9" x14ac:dyDescent="0.3">
      <c r="A160" s="727" t="s">
        <v>33</v>
      </c>
      <c r="B160" s="393" t="s">
        <v>1168</v>
      </c>
      <c r="C160" s="397" t="s">
        <v>783</v>
      </c>
      <c r="D160" s="740" t="str">
        <f>_xlfn.XLOOKUP(C160,Master_Test_Plan!$F$6:$F$320,Master_Test_Plan!$C$6:$C$320,"Test Name Not Found",FALSE)</f>
        <v>Entering_{Vacuum_Pull_Down}_state_Exiting_{Vacuum_Pull_Down}_state</v>
      </c>
      <c r="E160" s="369">
        <f>_xlfn.XLOOKUP(C160,Master_Test_Plan!$F$6:$F$320,Master_Test_Plan!$P$6:$P$320,"Test Name Not Found",FALSE)</f>
        <v>0</v>
      </c>
      <c r="F160" s="260">
        <f>_xlfn.XLOOKUP(C160,Master_Test_Plan!$F$6:$F$320,Master_Test_Plan!$Q$6:$Q$320,"Test Not Found",FALSE)</f>
        <v>0</v>
      </c>
      <c r="G160" s="260" t="str">
        <f>_xlfn.XLOOKUP(C160,Master_Test_Plan!$F$6:$F$320,Master_Test_Plan!$R$6:$R$320,"Test Not Found",FALSE)</f>
        <v>N/A</v>
      </c>
      <c r="H160" s="395" t="s">
        <v>1169</v>
      </c>
      <c r="I160" s="705"/>
    </row>
    <row r="161" spans="1:9" x14ac:dyDescent="0.3">
      <c r="A161" s="727" t="s">
        <v>33</v>
      </c>
      <c r="B161" s="393"/>
      <c r="C161" s="397" t="s">
        <v>784</v>
      </c>
      <c r="D161" s="740">
        <f>_xlfn.XLOOKUP(C161,Master_Test_Plan!$F$6:$F$320,Master_Test_Plan!$C$6:$C$320,"Test Name Not Found",FALSE)</f>
        <v>0</v>
      </c>
      <c r="E161" s="369">
        <f>_xlfn.XLOOKUP(C161,Master_Test_Plan!$F$6:$F$320,Master_Test_Plan!$P$6:$P$320,"Test Name Not Found",FALSE)</f>
        <v>0</v>
      </c>
      <c r="F161" s="260">
        <f>_xlfn.XLOOKUP(C161,Master_Test_Plan!$F$6:$F$320,Master_Test_Plan!$Q$6:$Q$320,"Test Not Found",FALSE)</f>
        <v>0</v>
      </c>
      <c r="G161" s="260" t="str">
        <f>_xlfn.XLOOKUP(C161,Master_Test_Plan!$F$6:$F$320,Master_Test_Plan!$R$6:$R$320,"Test Not Found",FALSE)</f>
        <v>N/A</v>
      </c>
      <c r="H161" s="395"/>
      <c r="I161" s="705"/>
    </row>
    <row r="162" spans="1:9" x14ac:dyDescent="0.3">
      <c r="A162" s="727" t="s">
        <v>33</v>
      </c>
      <c r="B162" s="13"/>
      <c r="C162" s="397" t="s">
        <v>148</v>
      </c>
      <c r="D162" s="740" t="str">
        <f>_xlfn.XLOOKUP(C162,Master_Test_Plan!$F$6:$F$320,Master_Test_Plan!$C$6:$C$320,"Test Name Not Found",FALSE)</f>
        <v>Fault_response_VE130</v>
      </c>
      <c r="E162" s="369" t="str">
        <f>_xlfn.XLOOKUP(C162,Master_Test_Plan!$F$6:$F$320,Master_Test_Plan!$P$6:$P$320,"Test Name Not Found",FALSE)</f>
        <v>PASS</v>
      </c>
      <c r="F162" s="260">
        <f>_xlfn.XLOOKUP(C162,Master_Test_Plan!$F$6:$F$320,Master_Test_Plan!$Q$6:$Q$320,"Test Not Found",FALSE)</f>
        <v>0</v>
      </c>
      <c r="G162" s="260" t="str">
        <f>_xlfn.XLOOKUP(C162,Master_Test_Plan!$F$6:$F$320,Master_Test_Plan!$R$6:$R$320,"Test Not Found",FALSE)</f>
        <v>N/A</v>
      </c>
      <c r="H162" s="13"/>
      <c r="I162" s="705"/>
    </row>
    <row r="163" spans="1:9" x14ac:dyDescent="0.3">
      <c r="A163" s="727" t="s">
        <v>33</v>
      </c>
      <c r="B163" s="13"/>
      <c r="C163" s="397" t="s">
        <v>152</v>
      </c>
      <c r="D163" s="740" t="str">
        <f>_xlfn.XLOOKUP(C163,Master_Test_Plan!$F$6:$F$320,Master_Test_Plan!$C$6:$C$320,"Test Name Not Found",FALSE)</f>
        <v>Fault_response_VE140</v>
      </c>
      <c r="E163" s="369">
        <f>_xlfn.XLOOKUP(C163,Master_Test_Plan!$F$6:$F$320,Master_Test_Plan!$P$6:$P$320,"Test Name Not Found",FALSE)</f>
        <v>0</v>
      </c>
      <c r="F163" s="260">
        <f>_xlfn.XLOOKUP(C163,Master_Test_Plan!$F$6:$F$320,Master_Test_Plan!$Q$6:$Q$320,"Test Not Found",FALSE)</f>
        <v>0</v>
      </c>
      <c r="G163" s="260" t="str">
        <f>_xlfn.XLOOKUP(C163,Master_Test_Plan!$F$6:$F$320,Master_Test_Plan!$R$6:$R$320,"Test Not Found",FALSE)</f>
        <v>N/A</v>
      </c>
      <c r="H163" s="13"/>
      <c r="I163" s="705"/>
    </row>
    <row r="164" spans="1:9" x14ac:dyDescent="0.3">
      <c r="A164" s="727" t="s">
        <v>33</v>
      </c>
      <c r="B164" s="13"/>
      <c r="C164" s="397" t="s">
        <v>407</v>
      </c>
      <c r="D164" s="740">
        <f>_xlfn.XLOOKUP(C164,Master_Test_Plan!$F$6:$F$320,Master_Test_Plan!$C$6:$C$320,"Test Name Not Found",FALSE)</f>
        <v>0</v>
      </c>
      <c r="E164" s="369">
        <f>_xlfn.XLOOKUP(C164,Master_Test_Plan!$F$6:$F$320,Master_Test_Plan!$P$6:$P$320,"Test Name Not Found",FALSE)</f>
        <v>0</v>
      </c>
      <c r="F164" s="260">
        <f>_xlfn.XLOOKUP(C164,Master_Test_Plan!$F$6:$F$320,Master_Test_Plan!$Q$6:$Q$320,"Test Not Found",FALSE)</f>
        <v>0</v>
      </c>
      <c r="G164" s="260" t="str">
        <f>_xlfn.XLOOKUP(C164,Master_Test_Plan!$F$6:$F$320,Master_Test_Plan!$R$6:$R$320,"Test Not Found",FALSE)</f>
        <v>N/A</v>
      </c>
      <c r="H164" s="13"/>
      <c r="I164" s="705"/>
    </row>
    <row r="165" spans="1:9" x14ac:dyDescent="0.3">
      <c r="A165" s="727" t="s">
        <v>33</v>
      </c>
      <c r="B165" s="13"/>
      <c r="C165" s="397" t="s">
        <v>643</v>
      </c>
      <c r="D165" s="740">
        <f>_xlfn.XLOOKUP(C165,Master_Test_Plan!$F$6:$F$320,Master_Test_Plan!$C$6:$C$320,"Test Name Not Found",FALSE)</f>
        <v>0</v>
      </c>
      <c r="E165" s="369" t="str">
        <f>_xlfn.XLOOKUP(C165,Master_Test_Plan!$F$6:$F$320,Master_Test_Plan!$P$6:$P$320,"Test Name Not Found",FALSE)</f>
        <v>PASS</v>
      </c>
      <c r="F165" s="260">
        <f>_xlfn.XLOOKUP(C165,Master_Test_Plan!$F$6:$F$320,Master_Test_Plan!$Q$6:$Q$320,"Test Not Found",FALSE)</f>
        <v>0</v>
      </c>
      <c r="G165" s="260" t="str">
        <f>_xlfn.XLOOKUP(C165,Master_Test_Plan!$F$6:$F$320,Master_Test_Plan!$R$6:$R$320,"Test Not Found",FALSE)</f>
        <v>N/A</v>
      </c>
      <c r="H165" s="13"/>
      <c r="I165" s="13"/>
    </row>
    <row r="166" spans="1:9" x14ac:dyDescent="0.3">
      <c r="A166" s="734"/>
      <c r="B166" s="734"/>
      <c r="C166" s="735"/>
      <c r="D166" s="741"/>
      <c r="E166" s="448"/>
      <c r="F166" s="447"/>
      <c r="G166" s="447"/>
      <c r="H166" s="737"/>
      <c r="I166" s="738"/>
    </row>
    <row r="167" spans="1:9" x14ac:dyDescent="0.3">
      <c r="A167" s="727" t="s">
        <v>33</v>
      </c>
      <c r="B167" s="393" t="s">
        <v>1170</v>
      </c>
      <c r="C167" s="397" t="s">
        <v>770</v>
      </c>
      <c r="D167" s="740" t="str">
        <f>_xlfn.XLOOKUP(C167,Master_Test_Plan!$F$6:$F$320,Master_Test_Plan!$C$6:$C$320,"Test Name Not Found",FALSE)</f>
        <v>Entering_{Load_temperature_stabilization}_state_Exiting_{Load_temperature_stabilization}_state</v>
      </c>
      <c r="E167" s="369">
        <f>_xlfn.XLOOKUP(C167,Master_Test_Plan!$F$6:$F$320,Master_Test_Plan!$P$6:$P$320,"Test Name Not Found",FALSE)</f>
        <v>0</v>
      </c>
      <c r="F167" s="260">
        <f>_xlfn.XLOOKUP(C167,Master_Test_Plan!$F$6:$F$320,Master_Test_Plan!$Q$6:$Q$320,"Test Not Found",FALSE)</f>
        <v>0</v>
      </c>
      <c r="G167" s="260" t="str">
        <f>_xlfn.XLOOKUP(C167,Master_Test_Plan!$F$6:$F$320,Master_Test_Plan!$R$6:$R$320,"Test Not Found",FALSE)</f>
        <v>N/A</v>
      </c>
      <c r="H167" s="395" t="s">
        <v>1171</v>
      </c>
      <c r="I167" s="705"/>
    </row>
    <row r="168" spans="1:9" x14ac:dyDescent="0.3">
      <c r="A168" s="727" t="s">
        <v>33</v>
      </c>
      <c r="B168" s="393"/>
      <c r="C168" s="397" t="s">
        <v>771</v>
      </c>
      <c r="D168" s="740">
        <f>_xlfn.XLOOKUP(C168,Master_Test_Plan!$F$6:$F$320,Master_Test_Plan!$C$6:$C$320,"Test Name Not Found",FALSE)</f>
        <v>0</v>
      </c>
      <c r="E168" s="369">
        <f>_xlfn.XLOOKUP(C168,Master_Test_Plan!$F$6:$F$320,Master_Test_Plan!$P$6:$P$320,"Test Name Not Found",FALSE)</f>
        <v>0</v>
      </c>
      <c r="F168" s="260">
        <f>_xlfn.XLOOKUP(C168,Master_Test_Plan!$F$6:$F$320,Master_Test_Plan!$Q$6:$Q$320,"Test Not Found",FALSE)</f>
        <v>0</v>
      </c>
      <c r="G168" s="260" t="str">
        <f>_xlfn.XLOOKUP(C168,Master_Test_Plan!$F$6:$F$320,Master_Test_Plan!$R$6:$R$320,"Test Not Found",FALSE)</f>
        <v>N/A</v>
      </c>
      <c r="H168" s="395"/>
      <c r="I168" s="705"/>
    </row>
    <row r="169" spans="1:9" x14ac:dyDescent="0.3">
      <c r="A169" s="727" t="s">
        <v>33</v>
      </c>
      <c r="B169" s="13"/>
      <c r="C169" s="397" t="s">
        <v>651</v>
      </c>
      <c r="D169" s="740" t="str">
        <f>_xlfn.XLOOKUP(C169,Master_Test_Plan!$F$6:$F$320,Master_Test_Plan!$C$6:$C$320,"Test Name Not Found",FALSE)</f>
        <v>Fault response CE130</v>
      </c>
      <c r="E169" s="369" t="str">
        <f>_xlfn.XLOOKUP(C169,Master_Test_Plan!$F$6:$F$320,Master_Test_Plan!$P$6:$P$320,"Test Name Not Found",FALSE)</f>
        <v>PASS</v>
      </c>
      <c r="F169" s="260">
        <f>_xlfn.XLOOKUP(C169,Master_Test_Plan!$F$6:$F$320,Master_Test_Plan!$Q$6:$Q$320,"Test Not Found",FALSE)</f>
        <v>0</v>
      </c>
      <c r="G169" s="260" t="str">
        <f>_xlfn.XLOOKUP(C169,Master_Test_Plan!$F$6:$F$320,Master_Test_Plan!$R$6:$R$320,"Test Not Found",FALSE)</f>
        <v>N/A</v>
      </c>
      <c r="H169" s="13"/>
      <c r="I169" s="13"/>
    </row>
    <row r="170" spans="1:9" x14ac:dyDescent="0.3">
      <c r="A170" s="727" t="s">
        <v>33</v>
      </c>
      <c r="B170" s="13"/>
      <c r="C170" s="397" t="s">
        <v>96</v>
      </c>
      <c r="D170" s="740" t="str">
        <f>_xlfn.XLOOKUP(C170,Master_Test_Plan!$F$6:$F$320,Master_Test_Plan!$C$6:$C$320,"Test Name Not Found",FALSE)</f>
        <v>Fault_response_CE140</v>
      </c>
      <c r="E170" s="369" t="str">
        <f>_xlfn.XLOOKUP(C170,Master_Test_Plan!$F$6:$F$320,Master_Test_Plan!$P$6:$P$320,"Test Name Not Found",FALSE)</f>
        <v>PASS</v>
      </c>
      <c r="F170" s="260">
        <f>_xlfn.XLOOKUP(C170,Master_Test_Plan!$F$6:$F$320,Master_Test_Plan!$Q$6:$Q$320,"Test Not Found",FALSE)</f>
        <v>0</v>
      </c>
      <c r="G170" s="260" t="str">
        <f>_xlfn.XLOOKUP(C170,Master_Test_Plan!$F$6:$F$320,Master_Test_Plan!$R$6:$R$320,"Test Not Found",FALSE)</f>
        <v>N/A</v>
      </c>
      <c r="H170" s="13"/>
      <c r="I170" s="13"/>
    </row>
    <row r="171" spans="1:9" x14ac:dyDescent="0.3">
      <c r="A171" s="727" t="s">
        <v>33</v>
      </c>
      <c r="B171" s="13"/>
      <c r="C171" s="397" t="s">
        <v>649</v>
      </c>
      <c r="D171" s="740">
        <f>_xlfn.XLOOKUP(C171,Master_Test_Plan!$F$6:$F$320,Master_Test_Plan!$C$6:$C$320,"Test Name Not Found",FALSE)</f>
        <v>0</v>
      </c>
      <c r="E171" s="369" t="str">
        <f>_xlfn.XLOOKUP(C171,Master_Test_Plan!$F$6:$F$320,Master_Test_Plan!$P$6:$P$320,"Test Name Not Found",FALSE)</f>
        <v>PASS</v>
      </c>
      <c r="F171" s="260">
        <f>_xlfn.XLOOKUP(C171,Master_Test_Plan!$F$6:$F$320,Master_Test_Plan!$Q$6:$Q$320,"Test Not Found",FALSE)</f>
        <v>0</v>
      </c>
      <c r="G171" s="260" t="str">
        <f>_xlfn.XLOOKUP(C171,Master_Test_Plan!$F$6:$F$320,Master_Test_Plan!$R$6:$R$320,"Test Not Found",FALSE)</f>
        <v>N/A</v>
      </c>
      <c r="H171" s="13"/>
      <c r="I171" s="13"/>
    </row>
    <row r="172" spans="1:9" x14ac:dyDescent="0.3">
      <c r="A172" s="727" t="s">
        <v>33</v>
      </c>
      <c r="B172" s="13"/>
      <c r="C172" s="397" t="s">
        <v>406</v>
      </c>
      <c r="D172" s="740">
        <f>_xlfn.XLOOKUP(C172,Master_Test_Plan!$F$6:$F$320,Master_Test_Plan!$C$6:$C$320,"Test Name Not Found",FALSE)</f>
        <v>0</v>
      </c>
      <c r="E172" s="369" t="str">
        <f>_xlfn.XLOOKUP(C172,Master_Test_Plan!$F$6:$F$320,Master_Test_Plan!$P$6:$P$320,"Test Name Not Found",FALSE)</f>
        <v>PASS</v>
      </c>
      <c r="F172" s="260">
        <f>_xlfn.XLOOKUP(C172,Master_Test_Plan!$F$6:$F$320,Master_Test_Plan!$Q$6:$Q$320,"Test Not Found",FALSE)</f>
        <v>0</v>
      </c>
      <c r="G172" s="260" t="str">
        <f>_xlfn.XLOOKUP(C172,Master_Test_Plan!$F$6:$F$320,Master_Test_Plan!$R$6:$R$320,"Test Not Found",FALSE)</f>
        <v>N/A</v>
      </c>
      <c r="H172" s="13"/>
      <c r="I172" s="13"/>
    </row>
    <row r="173" spans="1:9" x14ac:dyDescent="0.3">
      <c r="A173" s="734"/>
      <c r="B173" s="734"/>
      <c r="C173" s="735"/>
      <c r="D173" s="741"/>
      <c r="E173" s="448"/>
      <c r="F173" s="447"/>
      <c r="G173" s="447"/>
      <c r="H173" s="737"/>
      <c r="I173" s="738"/>
    </row>
    <row r="174" spans="1:9" x14ac:dyDescent="0.3">
      <c r="A174" s="727" t="s">
        <v>33</v>
      </c>
      <c r="B174" s="393" t="s">
        <v>1172</v>
      </c>
      <c r="C174" s="397" t="s">
        <v>1007</v>
      </c>
      <c r="D174" s="740" t="str">
        <f>_xlfn.XLOOKUP(C174,Master_Test_Plan!$F$6:$F$320,Master_Test_Plan!$C$6:$C$320,"Test Name Not Found",FALSE)</f>
        <v>Conditioning_Stabilization_Periods</v>
      </c>
      <c r="E174" s="369">
        <f>_xlfn.XLOOKUP(C174,Master_Test_Plan!$F$6:$F$320,Master_Test_Plan!$P$6:$P$320,"Test Name Not Found",FALSE)</f>
        <v>0</v>
      </c>
      <c r="F174" s="260">
        <f>_xlfn.XLOOKUP(C174,Master_Test_Plan!$F$6:$F$320,Master_Test_Plan!$Q$6:$Q$320,"Test Not Found",FALSE)</f>
        <v>0</v>
      </c>
      <c r="G174" s="260" t="str">
        <f>_xlfn.XLOOKUP(C174,Master_Test_Plan!$F$6:$F$320,Master_Test_Plan!$R$6:$R$320,"Test Not Found",FALSE)</f>
        <v>N/A</v>
      </c>
      <c r="H174" s="395" t="s">
        <v>1173</v>
      </c>
      <c r="I174" s="705"/>
    </row>
    <row r="175" spans="1:9" x14ac:dyDescent="0.3">
      <c r="A175" s="727" t="s">
        <v>33</v>
      </c>
      <c r="B175" s="393"/>
      <c r="C175" s="397" t="s">
        <v>74</v>
      </c>
      <c r="D175" s="740" t="str">
        <f>_xlfn.XLOOKUP(C175,Master_Test_Plan!$F$6:$F$320,Master_Test_Plan!$C$6:$C$320,"Test Name Not Found",FALSE)</f>
        <v>Entering_{Conditioning_Stabilization}_state_Exiting_{Conditioning_Stabilization}_state</v>
      </c>
      <c r="E175" s="369">
        <f>_xlfn.XLOOKUP(C175,Master_Test_Plan!$F$6:$F$320,Master_Test_Plan!$P$6:$P$320,"Test Name Not Found",FALSE)</f>
        <v>0</v>
      </c>
      <c r="F175" s="260">
        <f>_xlfn.XLOOKUP(C175,Master_Test_Plan!$F$6:$F$320,Master_Test_Plan!$Q$6:$Q$320,"Test Not Found",FALSE)</f>
        <v>0</v>
      </c>
      <c r="G175" s="260" t="str">
        <f>_xlfn.XLOOKUP(C175,Master_Test_Plan!$F$6:$F$320,Master_Test_Plan!$R$6:$R$320,"Test Not Found",FALSE)</f>
        <v>N/A</v>
      </c>
      <c r="H175" s="395"/>
      <c r="I175" s="705"/>
    </row>
    <row r="176" spans="1:9" x14ac:dyDescent="0.3">
      <c r="A176" s="727" t="s">
        <v>33</v>
      </c>
      <c r="B176" s="393"/>
      <c r="C176" s="397" t="s">
        <v>970</v>
      </c>
      <c r="D176" s="740" t="str">
        <f>_xlfn.XLOOKUP(C176,Master_Test_Plan!$F$6:$F$320,Master_Test_Plan!$C$6:$C$320,"Test Name Not Found",FALSE)</f>
        <v xml:space="preserve">Exiting_{Conditioning_Stabilization}_state </v>
      </c>
      <c r="E176" s="369">
        <f>_xlfn.XLOOKUP(C176,Master_Test_Plan!$F$6:$F$320,Master_Test_Plan!$P$6:$P$320,"Test Name Not Found",FALSE)</f>
        <v>0</v>
      </c>
      <c r="F176" s="260">
        <f>_xlfn.XLOOKUP(C176,Master_Test_Plan!$F$6:$F$320,Master_Test_Plan!$Q$6:$Q$320,"Test Not Found",FALSE)</f>
        <v>0</v>
      </c>
      <c r="G176" s="260" t="str">
        <f>_xlfn.XLOOKUP(C176,Master_Test_Plan!$F$6:$F$320,Master_Test_Plan!$R$6:$R$320,"Test Not Found",FALSE)</f>
        <v>N/A</v>
      </c>
      <c r="H176" s="395"/>
      <c r="I176" s="705"/>
    </row>
    <row r="177" spans="1:9" x14ac:dyDescent="0.3">
      <c r="A177" s="727" t="s">
        <v>33</v>
      </c>
      <c r="B177" s="393"/>
      <c r="C177" s="397" t="s">
        <v>656</v>
      </c>
      <c r="D177" s="740" t="str">
        <f>_xlfn.XLOOKUP(C177,Master_Test_Plan!$F$6:$F$320,Master_Test_Plan!$C$6:$C$320,"Test Name Not Found",FALSE)</f>
        <v>Fault response CE131</v>
      </c>
      <c r="E177" s="369">
        <f>_xlfn.XLOOKUP(C177,Master_Test_Plan!$F$6:$F$320,Master_Test_Plan!$P$6:$P$320,"Test Name Not Found",FALSE)</f>
        <v>0</v>
      </c>
      <c r="F177" s="260">
        <f>_xlfn.XLOOKUP(C177,Master_Test_Plan!$F$6:$F$320,Master_Test_Plan!$Q$6:$Q$320,"Test Not Found",FALSE)</f>
        <v>0</v>
      </c>
      <c r="G177" s="260" t="str">
        <f>_xlfn.XLOOKUP(C177,Master_Test_Plan!$F$6:$F$320,Master_Test_Plan!$R$6:$R$320,"Test Not Found",FALSE)</f>
        <v>N/A</v>
      </c>
      <c r="H177" s="395"/>
      <c r="I177" s="705"/>
    </row>
    <row r="178" spans="1:9" x14ac:dyDescent="0.3">
      <c r="A178" s="727" t="s">
        <v>33</v>
      </c>
      <c r="B178" s="393"/>
      <c r="C178" s="397" t="s">
        <v>102</v>
      </c>
      <c r="D178" s="740" t="str">
        <f>_xlfn.XLOOKUP(C178,Master_Test_Plan!$F$6:$F$320,Master_Test_Plan!$C$6:$C$320,"Test Name Not Found",FALSE)</f>
        <v>Fault_response_CE141</v>
      </c>
      <c r="E178" s="369">
        <f>_xlfn.XLOOKUP(C178,Master_Test_Plan!$F$6:$F$320,Master_Test_Plan!$P$6:$P$320,"Test Name Not Found",FALSE)</f>
        <v>0</v>
      </c>
      <c r="F178" s="260">
        <f>_xlfn.XLOOKUP(C178,Master_Test_Plan!$F$6:$F$320,Master_Test_Plan!$Q$6:$Q$320,"Test Not Found",FALSE)</f>
        <v>0</v>
      </c>
      <c r="G178" s="260" t="str">
        <f>_xlfn.XLOOKUP(C178,Master_Test_Plan!$F$6:$F$320,Master_Test_Plan!$R$6:$R$320,"Test Not Found",FALSE)</f>
        <v>N/A</v>
      </c>
      <c r="H178" s="395"/>
      <c r="I178" s="705"/>
    </row>
    <row r="179" spans="1:9" x14ac:dyDescent="0.3">
      <c r="A179" s="727" t="s">
        <v>33</v>
      </c>
      <c r="B179" s="393"/>
      <c r="C179" s="397" t="s">
        <v>404</v>
      </c>
      <c r="D179" s="740">
        <f>_xlfn.XLOOKUP(C179,Master_Test_Plan!$F$6:$F$320,Master_Test_Plan!$C$6:$C$320,"Test Name Not Found",FALSE)</f>
        <v>0</v>
      </c>
      <c r="E179" s="369">
        <f>_xlfn.XLOOKUP(C179,Master_Test_Plan!$F$6:$F$320,Master_Test_Plan!$P$6:$P$320,"Test Name Not Found",FALSE)</f>
        <v>0</v>
      </c>
      <c r="F179" s="260">
        <f>_xlfn.XLOOKUP(C179,Master_Test_Plan!$F$6:$F$320,Master_Test_Plan!$Q$6:$Q$320,"Test Not Found",FALSE)</f>
        <v>0</v>
      </c>
      <c r="G179" s="260" t="str">
        <f>_xlfn.XLOOKUP(C179,Master_Test_Plan!$F$6:$F$320,Master_Test_Plan!$R$6:$R$320,"Test Not Found",FALSE)</f>
        <v>N/A</v>
      </c>
      <c r="H179" s="395"/>
      <c r="I179" s="705"/>
    </row>
    <row r="180" spans="1:9" x14ac:dyDescent="0.3">
      <c r="A180" s="727" t="s">
        <v>33</v>
      </c>
      <c r="B180" s="393"/>
      <c r="C180" s="397" t="s">
        <v>653</v>
      </c>
      <c r="D180" s="740">
        <f>_xlfn.XLOOKUP(C180,Master_Test_Plan!$F$6:$F$320,Master_Test_Plan!$C$6:$C$320,"Test Name Not Found",FALSE)</f>
        <v>0</v>
      </c>
      <c r="E180" s="369"/>
      <c r="F180" s="260"/>
      <c r="G180" s="260"/>
      <c r="H180" s="395"/>
      <c r="I180" s="705"/>
    </row>
    <row r="181" spans="1:9" x14ac:dyDescent="0.3">
      <c r="A181" s="734"/>
      <c r="B181" s="734"/>
      <c r="C181" s="735"/>
      <c r="D181" s="741"/>
      <c r="E181" s="448"/>
      <c r="F181" s="447"/>
      <c r="G181" s="447"/>
      <c r="H181" s="737"/>
      <c r="I181" s="738"/>
    </row>
    <row r="182" spans="1:9" x14ac:dyDescent="0.3">
      <c r="A182" s="727" t="s">
        <v>33</v>
      </c>
      <c r="B182" s="393" t="s">
        <v>1174</v>
      </c>
      <c r="C182" s="426" t="s">
        <v>226</v>
      </c>
      <c r="D182" s="740">
        <f>_xlfn.XLOOKUP(C182,Master_Test_Plan!$F$6:$F$320,Master_Test_Plan!$C$6:$C$320,"Test Name Not Found",FALSE)</f>
        <v>0</v>
      </c>
      <c r="E182" s="369">
        <f>_xlfn.XLOOKUP(C182,Master_Test_Plan!$F$6:$F$320,Master_Test_Plan!$P$6:$P$320,"Test Name Not Found",FALSE)</f>
        <v>0</v>
      </c>
      <c r="F182" s="260">
        <f>_xlfn.XLOOKUP(C182,Master_Test_Plan!$F$6:$F$320,Master_Test_Plan!$Q$6:$Q$320,"Test Not Found",FALSE)</f>
        <v>0</v>
      </c>
      <c r="G182" s="260" t="str">
        <f>_xlfn.XLOOKUP(C182,Master_Test_Plan!$F$6:$F$320,Master_Test_Plan!$R$6:$R$320,"Test Not Found",FALSE)</f>
        <v>N/A</v>
      </c>
      <c r="H182" s="395" t="s">
        <v>1175</v>
      </c>
      <c r="I182" s="13"/>
    </row>
    <row r="183" spans="1:9" x14ac:dyDescent="0.3">
      <c r="A183" s="727" t="s">
        <v>33</v>
      </c>
      <c r="B183" s="393"/>
      <c r="C183" s="426" t="s">
        <v>228</v>
      </c>
      <c r="D183" s="740">
        <f>_xlfn.XLOOKUP(C183,Master_Test_Plan!$F$6:$F$320,Master_Test_Plan!$C$6:$C$320,"Test Name Not Found",FALSE)</f>
        <v>0</v>
      </c>
      <c r="E183" s="369">
        <f>_xlfn.XLOOKUP(C183,Master_Test_Plan!$F$6:$F$320,Master_Test_Plan!$P$6:$P$320,"Test Name Not Found",FALSE)</f>
        <v>0</v>
      </c>
      <c r="F183" s="260">
        <f>_xlfn.XLOOKUP(C183,Master_Test_Plan!$F$6:$F$320,Master_Test_Plan!$Q$6:$Q$320,"Test Not Found",FALSE)</f>
        <v>0</v>
      </c>
      <c r="G183" s="260" t="str">
        <f>_xlfn.XLOOKUP(C183,Master_Test_Plan!$F$6:$F$320,Master_Test_Plan!$R$6:$R$320,"Test Not Found",FALSE)</f>
        <v>N/A</v>
      </c>
      <c r="H183" s="395"/>
      <c r="I183" s="13"/>
    </row>
    <row r="184" spans="1:9" x14ac:dyDescent="0.3">
      <c r="A184" s="727" t="s">
        <v>33</v>
      </c>
      <c r="B184" s="393"/>
      <c r="C184" s="426" t="s">
        <v>440</v>
      </c>
      <c r="D184" s="740" t="str">
        <f>_xlfn.XLOOKUP(C184,Master_Test_Plan!$F$6:$F$320,Master_Test_Plan!$C$6:$C$320,"Test Name Not Found",FALSE)</f>
        <v>Unique_User_Data_Recording_and_Management</v>
      </c>
      <c r="E184" s="369">
        <f>_xlfn.XLOOKUP(C184,Master_Test_Plan!$F$6:$F$320,Master_Test_Plan!$P$6:$P$320,"Test Name Not Found",FALSE)</f>
        <v>0</v>
      </c>
      <c r="F184" s="260">
        <f>_xlfn.XLOOKUP(C184,Master_Test_Plan!$F$6:$F$320,Master_Test_Plan!$Q$6:$Q$320,"Test Not Found",FALSE)</f>
        <v>0</v>
      </c>
      <c r="G184" s="260" t="str">
        <f>_xlfn.XLOOKUP(C184,Master_Test_Plan!$F$6:$F$320,Master_Test_Plan!$R$6:$R$320,"Test Not Found",FALSE)</f>
        <v>N/A</v>
      </c>
      <c r="H184" s="395"/>
      <c r="I184" s="13"/>
    </row>
    <row r="185" spans="1:9" x14ac:dyDescent="0.3">
      <c r="A185" s="727" t="s">
        <v>33</v>
      </c>
      <c r="B185" s="393"/>
      <c r="C185" s="133" t="s">
        <v>985</v>
      </c>
      <c r="D185" s="740" t="str">
        <f>_xlfn.XLOOKUP(C185,Master_Test_Plan!$F$6:$F$320,Master_Test_Plan!$C$6:$C$320,"Test Name Not Found",FALSE)</f>
        <v>User_Login_Timeout</v>
      </c>
      <c r="E185" s="369">
        <f>_xlfn.XLOOKUP(C185,Master_Test_Plan!$F$6:$F$320,Master_Test_Plan!$P$6:$P$320,"Test Name Not Found",FALSE)</f>
        <v>0</v>
      </c>
      <c r="F185" s="260">
        <f>_xlfn.XLOOKUP(C185,Master_Test_Plan!$F$6:$F$320,Master_Test_Plan!$Q$6:$Q$320,"Test Not Found",FALSE)</f>
        <v>0</v>
      </c>
      <c r="G185" s="260" t="str">
        <f>_xlfn.XLOOKUP(C185,Master_Test_Plan!$F$6:$F$320,Master_Test_Plan!$R$6:$R$320,"Test Not Found",FALSE)</f>
        <v>N/A</v>
      </c>
      <c r="H185" s="395"/>
      <c r="I185" s="13"/>
    </row>
    <row r="186" spans="1:9" x14ac:dyDescent="0.3">
      <c r="A186" s="734"/>
      <c r="B186" s="734"/>
      <c r="C186" s="735"/>
      <c r="D186" s="741"/>
      <c r="E186" s="448"/>
      <c r="F186" s="447"/>
      <c r="G186" s="447"/>
      <c r="H186" s="737"/>
      <c r="I186" s="738"/>
    </row>
    <row r="187" spans="1:9" x14ac:dyDescent="0.3">
      <c r="A187" s="727" t="s">
        <v>33</v>
      </c>
      <c r="B187" s="393" t="s">
        <v>1176</v>
      </c>
      <c r="C187" s="426" t="s">
        <v>230</v>
      </c>
      <c r="D187" s="740">
        <f>_xlfn.XLOOKUP(C187,Master_Test_Plan!$F$6:$F$320,Master_Test_Plan!$C$6:$C$320,"Test Name Not Found",FALSE)</f>
        <v>0</v>
      </c>
      <c r="E187" s="369">
        <f>_xlfn.XLOOKUP(C187,Master_Test_Plan!$F$6:$F$320,Master_Test_Plan!$P$6:$P$320,"Test Name Not Found",FALSE)</f>
        <v>0</v>
      </c>
      <c r="F187" s="260">
        <f>_xlfn.XLOOKUP(C187,Master_Test_Plan!$F$6:$F$320,Master_Test_Plan!$Q$6:$Q$320,"Test Not Found",FALSE)</f>
        <v>0</v>
      </c>
      <c r="G187" s="260" t="str">
        <f>_xlfn.XLOOKUP(C187,Master_Test_Plan!$F$6:$F$320,Master_Test_Plan!$R$6:$R$320,"Test Not Found",FALSE)</f>
        <v>N/A</v>
      </c>
      <c r="H187" s="395" t="s">
        <v>1177</v>
      </c>
      <c r="I187" s="705"/>
    </row>
    <row r="188" spans="1:9" x14ac:dyDescent="0.3">
      <c r="A188" s="727" t="s">
        <v>33</v>
      </c>
      <c r="B188" s="393"/>
      <c r="C188" s="426" t="s">
        <v>228</v>
      </c>
      <c r="D188" s="740">
        <f>_xlfn.XLOOKUP(C188,Master_Test_Plan!$F$6:$F$320,Master_Test_Plan!$C$6:$C$320,"Test Name Not Found",FALSE)</f>
        <v>0</v>
      </c>
      <c r="E188" s="369">
        <f>_xlfn.XLOOKUP(C188,Master_Test_Plan!$F$6:$F$320,Master_Test_Plan!$P$6:$P$320,"Test Name Not Found",FALSE)</f>
        <v>0</v>
      </c>
      <c r="F188" s="260">
        <f>_xlfn.XLOOKUP(C188,Master_Test_Plan!$F$6:$F$320,Master_Test_Plan!$Q$6:$Q$320,"Test Not Found",FALSE)</f>
        <v>0</v>
      </c>
      <c r="G188" s="260" t="str">
        <f>_xlfn.XLOOKUP(C188,Master_Test_Plan!$F$6:$F$320,Master_Test_Plan!$R$6:$R$320,"Test Not Found",FALSE)</f>
        <v>N/A</v>
      </c>
      <c r="H188" s="395"/>
      <c r="I188" s="13"/>
    </row>
    <row r="189" spans="1:9" x14ac:dyDescent="0.3">
      <c r="A189" s="727" t="s">
        <v>33</v>
      </c>
      <c r="B189" s="393"/>
      <c r="C189" s="426" t="s">
        <v>224</v>
      </c>
      <c r="D189" s="740" t="str">
        <f>_xlfn.XLOOKUP(C189,Master_Test_Plan!$F$6:$F$320,Master_Test_Plan!$C$6:$C$320,"Test Name Not Found",FALSE)</f>
        <v>GUI_10_Login_Default_Welcome</v>
      </c>
      <c r="E189" s="369">
        <f>_xlfn.XLOOKUP(C189,Master_Test_Plan!$F$6:$F$320,Master_Test_Plan!$P$6:$P$320,"Test Name Not Found",FALSE)</f>
        <v>0</v>
      </c>
      <c r="F189" s="260">
        <f>_xlfn.XLOOKUP(C189,Master_Test_Plan!$F$6:$F$320,Master_Test_Plan!$Q$6:$Q$320,"Test Not Found",FALSE)</f>
        <v>0</v>
      </c>
      <c r="G189" s="260" t="str">
        <f>_xlfn.XLOOKUP(C189,Master_Test_Plan!$F$6:$F$320,Master_Test_Plan!$R$6:$R$320,"Test Not Found",FALSE)</f>
        <v>N/A</v>
      </c>
      <c r="H189" s="395"/>
      <c r="I189" s="13"/>
    </row>
    <row r="190" spans="1:9" x14ac:dyDescent="0.3">
      <c r="A190" s="734"/>
      <c r="B190" s="734"/>
      <c r="C190" s="735"/>
      <c r="D190" s="741"/>
      <c r="E190" s="448"/>
      <c r="F190" s="447"/>
      <c r="G190" s="447"/>
      <c r="H190" s="737"/>
      <c r="I190" s="738"/>
    </row>
    <row r="191" spans="1:9" x14ac:dyDescent="0.3">
      <c r="A191" s="727" t="s">
        <v>33</v>
      </c>
      <c r="B191" s="393" t="s">
        <v>1178</v>
      </c>
      <c r="C191" s="426" t="s">
        <v>212</v>
      </c>
      <c r="D191" s="740">
        <f>_xlfn.XLOOKUP(C191,Master_Test_Plan!$F$6:$F$320,Master_Test_Plan!$C$6:$C$320,"Test Name Not Found",FALSE)</f>
        <v>0</v>
      </c>
      <c r="E191" s="369">
        <f>_xlfn.XLOOKUP(C191,Master_Test_Plan!$F$6:$F$320,Master_Test_Plan!$P$6:$P$320,"Test Name Not Found",FALSE)</f>
        <v>0</v>
      </c>
      <c r="F191" s="260">
        <f>_xlfn.XLOOKUP(C191,Master_Test_Plan!$F$6:$F$320,Master_Test_Plan!$Q$6:$Q$320,"Test Not Found",FALSE)</f>
        <v>0</v>
      </c>
      <c r="G191" s="260" t="str">
        <f>_xlfn.XLOOKUP(C191,Master_Test_Plan!$F$6:$F$320,Master_Test_Plan!$R$6:$R$320,"Test Not Found",FALSE)</f>
        <v>N/A</v>
      </c>
      <c r="H191" s="395" t="s">
        <v>1179</v>
      </c>
      <c r="I191" s="13"/>
    </row>
    <row r="192" spans="1:9" x14ac:dyDescent="0.3">
      <c r="A192" s="727" t="s">
        <v>33</v>
      </c>
      <c r="B192" s="393"/>
      <c r="C192" s="426" t="s">
        <v>730</v>
      </c>
      <c r="D192" s="740" t="str">
        <f>_xlfn.XLOOKUP(C192,Master_Test_Plan!$F$6:$F$320,Master_Test_Plan!$C$6:$C$320,"Test Name Not Found",FALSE)</f>
        <v>Ambient_Pressure_Logging_Resolution</v>
      </c>
      <c r="E192" s="369">
        <f>_xlfn.XLOOKUP(C192,Master_Test_Plan!$F$6:$F$320,Master_Test_Plan!$P$6:$P$320,"Test Name Not Found",FALSE)</f>
        <v>0</v>
      </c>
      <c r="F192" s="260">
        <f>_xlfn.XLOOKUP(C192,Master_Test_Plan!$F$6:$F$320,Master_Test_Plan!$Q$6:$Q$320,"Test Not Found",FALSE)</f>
        <v>0</v>
      </c>
      <c r="G192" s="260" t="str">
        <f>_xlfn.XLOOKUP(C192,Master_Test_Plan!$F$6:$F$320,Master_Test_Plan!$R$6:$R$320,"Test Not Found",FALSE)</f>
        <v>N/A</v>
      </c>
      <c r="H192" s="395"/>
      <c r="I192" s="705"/>
    </row>
    <row r="193" spans="1:9" x14ac:dyDescent="0.3">
      <c r="A193" s="734"/>
      <c r="B193" s="734"/>
      <c r="C193" s="735"/>
      <c r="D193" s="741"/>
      <c r="E193" s="448"/>
      <c r="F193" s="447"/>
      <c r="G193" s="447"/>
      <c r="H193" s="737"/>
      <c r="I193" s="738"/>
    </row>
    <row r="194" spans="1:9" x14ac:dyDescent="0.3">
      <c r="A194" s="727" t="s">
        <v>33</v>
      </c>
      <c r="B194" s="393" t="s">
        <v>432</v>
      </c>
      <c r="C194" s="426" t="s">
        <v>435</v>
      </c>
      <c r="D194" s="740" t="str">
        <f>_xlfn.XLOOKUP(C194,Master_Test_Plan!$F$6:$F$320,Master_Test_Plan!$C$6:$C$320,"Test Name Not Found",FALSE)</f>
        <v>Software_Updates</v>
      </c>
      <c r="E194" s="369">
        <f>_xlfn.XLOOKUP(C194,Master_Test_Plan!$F$6:$F$320,Master_Test_Plan!$P$6:$P$320,"Test Name Not Found",FALSE)</f>
        <v>0</v>
      </c>
      <c r="F194" s="260">
        <f>_xlfn.XLOOKUP(C194,Master_Test_Plan!$F$6:$F$320,Master_Test_Plan!$Q$6:$Q$320,"Test Not Found",FALSE)</f>
        <v>0</v>
      </c>
      <c r="G194" s="260" t="str">
        <f>_xlfn.XLOOKUP(C194,Master_Test_Plan!$F$6:$F$320,Master_Test_Plan!$R$6:$R$320,"Test Not Found",FALSE)</f>
        <v>N/A</v>
      </c>
      <c r="H194" s="395" t="s">
        <v>1180</v>
      </c>
      <c r="I194" s="705"/>
    </row>
    <row r="195" spans="1:9" x14ac:dyDescent="0.3">
      <c r="A195" s="727" t="s">
        <v>33</v>
      </c>
      <c r="B195" s="393"/>
      <c r="C195" s="426" t="s">
        <v>815</v>
      </c>
      <c r="D195" s="740" t="str">
        <f>_xlfn.XLOOKUP(C195,Master_Test_Plan!$F$6:$F$320,Master_Test_Plan!$C$6:$C$320,"Test Name Not Found",FALSE)</f>
        <v>HMI Terminal Operating System Hardening</v>
      </c>
      <c r="E195" s="369">
        <f>_xlfn.XLOOKUP(C195,Master_Test_Plan!$F$6:$F$320,Master_Test_Plan!$P$6:$P$320,"Test Name Not Found",FALSE)</f>
        <v>0</v>
      </c>
      <c r="F195" s="260">
        <f>_xlfn.XLOOKUP(C195,Master_Test_Plan!$F$6:$F$320,Master_Test_Plan!$Q$6:$Q$320,"Test Not Found",FALSE)</f>
        <v>0</v>
      </c>
      <c r="G195" s="260" t="str">
        <f>_xlfn.XLOOKUP(C195,Master_Test_Plan!$F$6:$F$320,Master_Test_Plan!$R$6:$R$320,"Test Not Found",FALSE)</f>
        <v>N/A</v>
      </c>
      <c r="H195" s="395"/>
      <c r="I195" s="705"/>
    </row>
    <row r="196" spans="1:9" x14ac:dyDescent="0.3">
      <c r="A196" s="734"/>
      <c r="B196" s="734"/>
      <c r="C196" s="735"/>
      <c r="D196" s="741"/>
      <c r="E196" s="448"/>
      <c r="F196" s="447"/>
      <c r="G196" s="447"/>
      <c r="H196" s="737"/>
      <c r="I196" s="738"/>
    </row>
    <row r="197" spans="1:9" x14ac:dyDescent="0.3">
      <c r="A197" s="727" t="s">
        <v>33</v>
      </c>
      <c r="B197" s="693" t="s">
        <v>1181</v>
      </c>
      <c r="C197" s="426" t="s">
        <v>318</v>
      </c>
      <c r="D197" s="742">
        <f>_xlfn.XLOOKUP(C197,Master_Test_Plan!$F$6:$F$320,Master_Test_Plan!$C$6:$C$320,"Test Name Not Found",FALSE)</f>
        <v>0</v>
      </c>
      <c r="E197" s="369">
        <f>_xlfn.XLOOKUP(C197,Master_Test_Plan!$F$6:$F$320,Master_Test_Plan!$P$6:$P$320,"Test Name Not Found",FALSE)</f>
        <v>0</v>
      </c>
      <c r="F197" s="260">
        <f>_xlfn.XLOOKUP(C197,Master_Test_Plan!$F$6:$F$320,Master_Test_Plan!$Q$6:$Q$320,"Test Not Found",FALSE)</f>
        <v>0</v>
      </c>
      <c r="G197" s="260" t="str">
        <f>_xlfn.XLOOKUP(C197,Master_Test_Plan!$F$6:$F$320,Master_Test_Plan!$R$6:$R$320,"Test Not Found",FALSE)</f>
        <v>N/A</v>
      </c>
      <c r="H197" s="395" t="s">
        <v>1182</v>
      </c>
      <c r="I197" s="730" t="s">
        <v>1160</v>
      </c>
    </row>
    <row r="198" spans="1:9" x14ac:dyDescent="0.3">
      <c r="A198" s="734"/>
      <c r="B198" s="734"/>
      <c r="C198" s="735"/>
      <c r="D198" s="741"/>
      <c r="E198" s="448"/>
      <c r="F198" s="447"/>
      <c r="G198" s="447"/>
      <c r="H198" s="737"/>
      <c r="I198" s="738"/>
    </row>
    <row r="199" spans="1:9" x14ac:dyDescent="0.3">
      <c r="A199" s="727" t="s">
        <v>33</v>
      </c>
      <c r="B199" s="693" t="s">
        <v>1183</v>
      </c>
      <c r="C199" s="426" t="s">
        <v>463</v>
      </c>
      <c r="D199" s="740" t="str">
        <f>_xlfn.XLOOKUP(C199,Master_Test_Plan!$F$6:$F$320,Master_Test_Plan!$C$6:$C$320,"Test Name Not Found",FALSE)</f>
        <v>Facility_Alarm_Cycle_Stop</v>
      </c>
      <c r="E199" s="369">
        <f>_xlfn.XLOOKUP(C199,Master_Test_Plan!$F$6:$F$320,Master_Test_Plan!$P$6:$P$320,"Test Name Not Found",FALSE)</f>
        <v>0</v>
      </c>
      <c r="F199" s="260">
        <f>_xlfn.XLOOKUP(C199,Master_Test_Plan!$F$6:$F$320,Master_Test_Plan!$Q$6:$Q$320,"Test Not Found",FALSE)</f>
        <v>0</v>
      </c>
      <c r="G199" s="260" t="str">
        <f>_xlfn.XLOOKUP(C199,Master_Test_Plan!$F$6:$F$320,Master_Test_Plan!$R$6:$R$320,"Test Not Found",FALSE)</f>
        <v>N/A</v>
      </c>
      <c r="H199" s="395" t="s">
        <v>1184</v>
      </c>
      <c r="I199" s="730" t="s">
        <v>1160</v>
      </c>
    </row>
    <row r="200" spans="1:9" x14ac:dyDescent="0.3">
      <c r="A200" s="727" t="s">
        <v>33</v>
      </c>
      <c r="B200" s="693"/>
      <c r="C200" s="426" t="s">
        <v>979</v>
      </c>
      <c r="D200" s="740" t="str">
        <f>_xlfn.XLOOKUP(C200,Master_Test_Plan!$F$6:$F$320,Master_Test_Plan!$C$6:$C$320,"Test Name Not Found",FALSE)</f>
        <v>Machine_Faults_Any</v>
      </c>
      <c r="E200" s="369">
        <f>_xlfn.XLOOKUP(C200,Master_Test_Plan!$F$6:$F$320,Master_Test_Plan!$P$6:$P$320,"Test Name Not Found",FALSE)</f>
        <v>0</v>
      </c>
      <c r="F200" s="260">
        <f>_xlfn.XLOOKUP(C200,Master_Test_Plan!$F$6:$F$320,Master_Test_Plan!$Q$6:$Q$320,"Test Not Found",FALSE)</f>
        <v>0</v>
      </c>
      <c r="G200" s="260" t="str">
        <f>_xlfn.XLOOKUP(C200,Master_Test_Plan!$F$6:$F$320,Master_Test_Plan!$R$6:$R$320,"Test Not Found",FALSE)</f>
        <v>N/A</v>
      </c>
      <c r="H200" s="395"/>
      <c r="I200" s="730"/>
    </row>
    <row r="201" spans="1:9" x14ac:dyDescent="0.3">
      <c r="A201" s="734"/>
      <c r="B201" s="734"/>
      <c r="C201" s="735"/>
      <c r="D201" s="741"/>
      <c r="E201" s="448"/>
      <c r="F201" s="447"/>
      <c r="G201" s="447"/>
      <c r="H201" s="737"/>
      <c r="I201" s="738"/>
    </row>
    <row r="202" spans="1:9" x14ac:dyDescent="0.3">
      <c r="A202" s="727" t="s">
        <v>33</v>
      </c>
      <c r="B202" s="393" t="s">
        <v>1185</v>
      </c>
      <c r="C202" s="426" t="s">
        <v>261</v>
      </c>
      <c r="D202" s="742" t="str">
        <f>_xlfn.XLOOKUP(C202,Master_Test_Plan!$F$6:$F$320,Master_Test_Plan!$C$6:$C$320,"Test Name Not Found",FALSE)</f>
        <v>GUI_Differentiable_Cycle_Pass_Results</v>
      </c>
      <c r="E202" s="369">
        <f>_xlfn.XLOOKUP(C202,Master_Test_Plan!$F$6:$F$320,Master_Test_Plan!$P$6:$P$320,"Test Name Not Found",FALSE)</f>
        <v>0</v>
      </c>
      <c r="F202" s="260">
        <f>_xlfn.XLOOKUP(C202,Master_Test_Plan!$F$6:$F$320,Master_Test_Plan!$Q$6:$Q$320,"Test Not Found",FALSE)</f>
        <v>0</v>
      </c>
      <c r="G202" s="260" t="str">
        <f>_xlfn.XLOOKUP(C202,Master_Test_Plan!$F$6:$F$320,Master_Test_Plan!$R$6:$R$320,"Test Not Found",FALSE)</f>
        <v>N/A</v>
      </c>
      <c r="H202" s="395" t="s">
        <v>1186</v>
      </c>
      <c r="I202" s="705"/>
    </row>
    <row r="203" spans="1:9" x14ac:dyDescent="0.3">
      <c r="A203" s="734"/>
      <c r="B203" s="734"/>
      <c r="C203" s="735"/>
      <c r="D203" s="741"/>
      <c r="E203" s="448"/>
      <c r="F203" s="447"/>
      <c r="G203" s="447"/>
      <c r="H203" s="737"/>
      <c r="I203" s="738"/>
    </row>
    <row r="204" spans="1:9" x14ac:dyDescent="0.3">
      <c r="A204" s="727" t="s">
        <v>33</v>
      </c>
      <c r="B204" s="393" t="s">
        <v>1187</v>
      </c>
      <c r="C204" s="397" t="s">
        <v>316</v>
      </c>
      <c r="D204" s="740">
        <f>_xlfn.XLOOKUP(C204,Master_Test_Plan!$F$6:$F$320,Master_Test_Plan!$C$6:$C$320,"Test Name Not Found",FALSE)</f>
        <v>0</v>
      </c>
      <c r="E204" s="369">
        <f>_xlfn.XLOOKUP(C204,Master_Test_Plan!$F$6:$F$320,Master_Test_Plan!$P$6:$P$320,"Test Name Not Found",FALSE)</f>
        <v>0</v>
      </c>
      <c r="F204" s="260">
        <f>_xlfn.XLOOKUP(C204,Master_Test_Plan!$F$6:$F$320,Master_Test_Plan!$Q$6:$Q$320,"Test Not Found",FALSE)</f>
        <v>0</v>
      </c>
      <c r="G204" s="260" t="str">
        <f>_xlfn.XLOOKUP(C204,Master_Test_Plan!$F$6:$F$320,Master_Test_Plan!$R$6:$R$320,"Test Not Found",FALSE)</f>
        <v>N/A</v>
      </c>
      <c r="H204" s="395" t="s">
        <v>1188</v>
      </c>
      <c r="I204" s="705"/>
    </row>
    <row r="205" spans="1:9" x14ac:dyDescent="0.3">
      <c r="A205" s="727" t="s">
        <v>33</v>
      </c>
      <c r="B205" s="393"/>
      <c r="C205" s="397" t="s">
        <v>604</v>
      </c>
      <c r="D205" s="740" t="str">
        <f>_xlfn.XLOOKUP(C205,Master_Test_Plan!$F$6:$F$320,Master_Test_Plan!$C$6:$C$320,"Test Name Not Found",FALSE)</f>
        <v>Functional Verification of Manual Mode Control Sequences</v>
      </c>
      <c r="E205" s="369">
        <f>_xlfn.XLOOKUP(C205,Master_Test_Plan!$F$6:$F$320,Master_Test_Plan!$P$6:$P$320,"Test Name Not Found",FALSE)</f>
        <v>0</v>
      </c>
      <c r="F205" s="260">
        <f>_xlfn.XLOOKUP(C205,Master_Test_Plan!$F$6:$F$320,Master_Test_Plan!$Q$6:$Q$320,"Test Not Found",FALSE)</f>
        <v>0</v>
      </c>
      <c r="G205" s="260" t="str">
        <f>_xlfn.XLOOKUP(C205,Master_Test_Plan!$F$6:$F$320,Master_Test_Plan!$R$6:$R$320,"Test Not Found",FALSE)</f>
        <v>N/A</v>
      </c>
      <c r="H205" s="395"/>
      <c r="I205" s="705"/>
    </row>
    <row r="206" spans="1:9" x14ac:dyDescent="0.3">
      <c r="A206" s="727" t="s">
        <v>33</v>
      </c>
      <c r="B206" s="393"/>
      <c r="C206" s="397" t="s">
        <v>988</v>
      </c>
      <c r="D206" s="740" t="str">
        <f>_xlfn.XLOOKUP(C206,Master_Test_Plan!$F$6:$F$320,Master_Test_Plan!$C$6:$C$320,"Test Name Not Found",FALSE)</f>
        <v>Manual_Stage_Advance</v>
      </c>
      <c r="E206" s="369">
        <f>_xlfn.XLOOKUP(C206,Master_Test_Plan!$F$6:$F$320,Master_Test_Plan!$P$6:$P$320,"Test Name Not Found",FALSE)</f>
        <v>0</v>
      </c>
      <c r="F206" s="260">
        <f>_xlfn.XLOOKUP(C206,Master_Test_Plan!$F$6:$F$320,Master_Test_Plan!$Q$6:$Q$320,"Test Not Found",FALSE)</f>
        <v>0</v>
      </c>
      <c r="G206" s="260" t="str">
        <f>_xlfn.XLOOKUP(C206,Master_Test_Plan!$F$6:$F$320,Master_Test_Plan!$R$6:$R$320,"Test Not Found",FALSE)</f>
        <v>N/A</v>
      </c>
      <c r="H206" s="395"/>
      <c r="I206" s="705"/>
    </row>
    <row r="207" spans="1:9" x14ac:dyDescent="0.3">
      <c r="A207" s="733"/>
      <c r="B207" s="734"/>
      <c r="C207" s="735"/>
      <c r="D207" s="735"/>
      <c r="E207" s="736"/>
      <c r="F207" s="447"/>
      <c r="G207" s="447"/>
      <c r="H207" s="737"/>
      <c r="I207" s="738"/>
    </row>
    <row r="208" spans="1:9" x14ac:dyDescent="0.3">
      <c r="A208" s="739"/>
      <c r="B208" s="693"/>
      <c r="C208" s="426"/>
      <c r="D208" s="426"/>
      <c r="E208" s="388"/>
      <c r="F208" s="694"/>
      <c r="G208" s="694"/>
      <c r="H208" s="395"/>
      <c r="I208" s="730"/>
    </row>
    <row r="209" spans="1:15" ht="15.5" x14ac:dyDescent="0.35">
      <c r="A209" s="475" t="s">
        <v>1017</v>
      </c>
      <c r="B209" s="416"/>
      <c r="C209" s="417"/>
      <c r="D209" s="416"/>
      <c r="E209" s="416"/>
      <c r="F209" s="416"/>
      <c r="G209" s="417"/>
      <c r="H209" s="417"/>
      <c r="I209" s="417"/>
      <c r="J209" s="418"/>
      <c r="K209" s="416"/>
      <c r="L209" s="419"/>
      <c r="M209" s="418"/>
      <c r="N209" s="418"/>
      <c r="O209" s="604"/>
    </row>
    <row r="210" spans="1:15" x14ac:dyDescent="0.3">
      <c r="A210" s="396"/>
      <c r="B210" s="393"/>
      <c r="C210" s="426"/>
      <c r="D210" s="426"/>
      <c r="E210" s="389"/>
      <c r="F210" s="260"/>
      <c r="G210" s="260"/>
      <c r="H210" s="395"/>
      <c r="I210" s="705"/>
      <c r="J210" s="13"/>
    </row>
    <row r="211" spans="1:15" ht="15.5" x14ac:dyDescent="0.3">
      <c r="A211" s="751" t="s">
        <v>1018</v>
      </c>
      <c r="B211" s="548"/>
      <c r="C211" s="549"/>
      <c r="D211" s="426"/>
      <c r="E211" s="389"/>
      <c r="F211" s="260"/>
      <c r="G211" s="260"/>
      <c r="H211" s="395"/>
      <c r="I211" s="705"/>
      <c r="J211" s="13"/>
    </row>
    <row r="212" spans="1:15" x14ac:dyDescent="0.35">
      <c r="A212" s="731" t="s">
        <v>1189</v>
      </c>
      <c r="B212" s="543"/>
      <c r="C212" s="703">
        <v>141</v>
      </c>
      <c r="D212" s="14"/>
      <c r="E212" s="14"/>
      <c r="F212" s="14"/>
      <c r="G212" s="14"/>
      <c r="H212" s="14"/>
      <c r="I212" s="14"/>
    </row>
    <row r="213" spans="1:15" x14ac:dyDescent="0.35">
      <c r="A213" s="731" t="s">
        <v>1190</v>
      </c>
      <c r="B213" s="543"/>
      <c r="C213" s="545"/>
      <c r="D213" s="14"/>
      <c r="E213" s="14"/>
      <c r="F213" s="14"/>
      <c r="G213" s="14"/>
      <c r="H213" s="14"/>
      <c r="I213" s="14"/>
    </row>
    <row r="214" spans="1:15" x14ac:dyDescent="0.35">
      <c r="A214" s="732" t="s">
        <v>1191</v>
      </c>
      <c r="B214" s="544"/>
      <c r="C214" s="546"/>
      <c r="D214" s="19"/>
      <c r="E214" s="14"/>
      <c r="F214" s="14"/>
      <c r="G214" s="14"/>
      <c r="H214" s="14"/>
      <c r="I214" s="14"/>
    </row>
    <row r="215" spans="1:15" x14ac:dyDescent="0.35">
      <c r="D215" s="15"/>
    </row>
    <row r="216" spans="1:15" x14ac:dyDescent="0.35">
      <c r="D216" s="15"/>
    </row>
    <row r="217" spans="1:15" x14ac:dyDescent="0.35">
      <c r="D217" s="15"/>
    </row>
    <row r="218" spans="1:15" x14ac:dyDescent="0.35">
      <c r="D218" s="15"/>
    </row>
    <row r="219" spans="1:15" x14ac:dyDescent="0.35">
      <c r="D219" s="15"/>
    </row>
  </sheetData>
  <sortState xmlns:xlrd2="http://schemas.microsoft.com/office/spreadsheetml/2017/richdata2" ref="C103:I111">
    <sortCondition ref="C103:C111"/>
  </sortState>
  <conditionalFormatting sqref="E210:E211 E85 E87:E88 E90:E91 E93 E95:E100 E102 E104:E111 E147:E148 E150:E152 E154 E156 E158 E160:E165 E167:E172 E187:E189 E191:E192 E194:E195 E197 E174:E180 E182:E185 E145 E199:E200 E202 E204 E3:E5 E11:E14 E37:E42 E52:E80 E82:E83 E113:E143 E206">
    <cfRule type="containsText" dxfId="176" priority="155" operator="containsText" text="FAIL">
      <formula>NOT(ISERROR(SEARCH("FAIL",E3)))</formula>
    </cfRule>
  </conditionalFormatting>
  <conditionalFormatting sqref="E210:E211 E85 E87:E88 E90:E91 E93 E95:E100 E102 E104:E111 E147:E148 E150:E152 E154 E156 E158 E160:E165 E167:E172 E187:E189 E191:E192 E194:E195 E197 E174:E180 E182:E185 E145 E199:E200 E202 E204 E3:E5 E11:E14 E37:E42 E52:E80 E82:E83 E113:E143 E206">
    <cfRule type="containsText" dxfId="175" priority="154" operator="containsText" text="PASS">
      <formula>NOT(ISERROR(SEARCH("PASS",E3)))</formula>
    </cfRule>
  </conditionalFormatting>
  <conditionalFormatting sqref="K209">
    <cfRule type="cellIs" dxfId="174" priority="87" operator="equal">
      <formula>"FAIL"</formula>
    </cfRule>
  </conditionalFormatting>
  <conditionalFormatting sqref="B209">
    <cfRule type="cellIs" dxfId="173" priority="86" operator="equal">
      <formula>"5-DV"</formula>
    </cfRule>
  </conditionalFormatting>
  <conditionalFormatting sqref="B209">
    <cfRule type="cellIs" dxfId="172" priority="85" operator="equal">
      <formula>"0 - DV"</formula>
    </cfRule>
  </conditionalFormatting>
  <conditionalFormatting sqref="E6:E9 E16:E17 E19 E21:E23 E25 E27:E30 E32:E35 E44:E50">
    <cfRule type="containsText" dxfId="171" priority="80" operator="containsText" text="FAIL">
      <formula>NOT(ISERROR(SEARCH("FAIL",E6)))</formula>
    </cfRule>
  </conditionalFormatting>
  <conditionalFormatting sqref="E6:E9 E16:E17 E19 E21:E23 E25 E27:E30 E32:E35 E44:E50">
    <cfRule type="containsText" dxfId="170" priority="79" operator="containsText" text="PASS">
      <formula>NOT(ISERROR(SEARCH("PASS",E6)))</formula>
    </cfRule>
  </conditionalFormatting>
  <conditionalFormatting sqref="E10">
    <cfRule type="containsText" dxfId="169" priority="78" operator="containsText" text="FAIL">
      <formula>NOT(ISERROR(SEARCH("FAIL",E10)))</formula>
    </cfRule>
  </conditionalFormatting>
  <conditionalFormatting sqref="E10">
    <cfRule type="containsText" dxfId="168" priority="77" operator="containsText" text="PASS">
      <formula>NOT(ISERROR(SEARCH("PASS",E10)))</formula>
    </cfRule>
  </conditionalFormatting>
  <conditionalFormatting sqref="E26">
    <cfRule type="containsText" dxfId="167" priority="68" operator="containsText" text="FAIL">
      <formula>NOT(ISERROR(SEARCH("FAIL",E26)))</formula>
    </cfRule>
  </conditionalFormatting>
  <conditionalFormatting sqref="E26">
    <cfRule type="containsText" dxfId="166" priority="67" operator="containsText" text="PASS">
      <formula>NOT(ISERROR(SEARCH("PASS",E26)))</formula>
    </cfRule>
  </conditionalFormatting>
  <conditionalFormatting sqref="E15">
    <cfRule type="containsText" dxfId="165" priority="76" operator="containsText" text="FAIL">
      <formula>NOT(ISERROR(SEARCH("FAIL",E15)))</formula>
    </cfRule>
  </conditionalFormatting>
  <conditionalFormatting sqref="E15">
    <cfRule type="containsText" dxfId="164" priority="75" operator="containsText" text="PASS">
      <formula>NOT(ISERROR(SEARCH("PASS",E15)))</formula>
    </cfRule>
  </conditionalFormatting>
  <conditionalFormatting sqref="E18">
    <cfRule type="containsText" dxfId="163" priority="74" operator="containsText" text="FAIL">
      <formula>NOT(ISERROR(SEARCH("FAIL",E18)))</formula>
    </cfRule>
  </conditionalFormatting>
  <conditionalFormatting sqref="E18">
    <cfRule type="containsText" dxfId="162" priority="73" operator="containsText" text="PASS">
      <formula>NOT(ISERROR(SEARCH("PASS",E18)))</formula>
    </cfRule>
  </conditionalFormatting>
  <conditionalFormatting sqref="E20">
    <cfRule type="containsText" dxfId="161" priority="72" operator="containsText" text="FAIL">
      <formula>NOT(ISERROR(SEARCH("FAIL",E20)))</formula>
    </cfRule>
  </conditionalFormatting>
  <conditionalFormatting sqref="E20">
    <cfRule type="containsText" dxfId="160" priority="71" operator="containsText" text="PASS">
      <formula>NOT(ISERROR(SEARCH("PASS",E20)))</formula>
    </cfRule>
  </conditionalFormatting>
  <conditionalFormatting sqref="E24">
    <cfRule type="containsText" dxfId="159" priority="70" operator="containsText" text="FAIL">
      <formula>NOT(ISERROR(SEARCH("FAIL",E24)))</formula>
    </cfRule>
  </conditionalFormatting>
  <conditionalFormatting sqref="E24">
    <cfRule type="containsText" dxfId="158" priority="69" operator="containsText" text="PASS">
      <formula>NOT(ISERROR(SEARCH("PASS",E24)))</formula>
    </cfRule>
  </conditionalFormatting>
  <conditionalFormatting sqref="E43">
    <cfRule type="containsText" dxfId="157" priority="64" operator="containsText" text="FAIL">
      <formula>NOT(ISERROR(SEARCH("FAIL",E43)))</formula>
    </cfRule>
  </conditionalFormatting>
  <conditionalFormatting sqref="E43">
    <cfRule type="containsText" dxfId="156" priority="63" operator="containsText" text="PASS">
      <formula>NOT(ISERROR(SEARCH("PASS",E43)))</formula>
    </cfRule>
  </conditionalFormatting>
  <conditionalFormatting sqref="E31">
    <cfRule type="containsText" dxfId="155" priority="66" operator="containsText" text="FAIL">
      <formula>NOT(ISERROR(SEARCH("FAIL",E31)))</formula>
    </cfRule>
  </conditionalFormatting>
  <conditionalFormatting sqref="E31">
    <cfRule type="containsText" dxfId="154" priority="65" operator="containsText" text="PASS">
      <formula>NOT(ISERROR(SEARCH("PASS",E31)))</formula>
    </cfRule>
  </conditionalFormatting>
  <conditionalFormatting sqref="E51">
    <cfRule type="containsText" dxfId="153" priority="62" operator="containsText" text="FAIL">
      <formula>NOT(ISERROR(SEARCH("FAIL",E51)))</formula>
    </cfRule>
  </conditionalFormatting>
  <conditionalFormatting sqref="E51">
    <cfRule type="containsText" dxfId="152" priority="61" operator="containsText" text="PASS">
      <formula>NOT(ISERROR(SEARCH("PASS",E51)))</formula>
    </cfRule>
  </conditionalFormatting>
  <conditionalFormatting sqref="E84">
    <cfRule type="containsText" dxfId="151" priority="60" operator="containsText" text="FAIL">
      <formula>NOT(ISERROR(SEARCH("FAIL",E84)))</formula>
    </cfRule>
  </conditionalFormatting>
  <conditionalFormatting sqref="E84">
    <cfRule type="containsText" dxfId="150" priority="59" operator="containsText" text="PASS">
      <formula>NOT(ISERROR(SEARCH("PASS",E84)))</formula>
    </cfRule>
  </conditionalFormatting>
  <conditionalFormatting sqref="E86">
    <cfRule type="containsText" dxfId="149" priority="58" operator="containsText" text="FAIL">
      <formula>NOT(ISERROR(SEARCH("FAIL",E86)))</formula>
    </cfRule>
  </conditionalFormatting>
  <conditionalFormatting sqref="E86">
    <cfRule type="containsText" dxfId="148" priority="57" operator="containsText" text="PASS">
      <formula>NOT(ISERROR(SEARCH("PASS",E86)))</formula>
    </cfRule>
  </conditionalFormatting>
  <conditionalFormatting sqref="E89">
    <cfRule type="containsText" dxfId="147" priority="56" operator="containsText" text="FAIL">
      <formula>NOT(ISERROR(SEARCH("FAIL",E89)))</formula>
    </cfRule>
  </conditionalFormatting>
  <conditionalFormatting sqref="E89">
    <cfRule type="containsText" dxfId="146" priority="55" operator="containsText" text="PASS">
      <formula>NOT(ISERROR(SEARCH("PASS",E89)))</formula>
    </cfRule>
  </conditionalFormatting>
  <conditionalFormatting sqref="E92">
    <cfRule type="containsText" dxfId="145" priority="54" operator="containsText" text="FAIL">
      <formula>NOT(ISERROR(SEARCH("FAIL",E92)))</formula>
    </cfRule>
  </conditionalFormatting>
  <conditionalFormatting sqref="E92">
    <cfRule type="containsText" dxfId="144" priority="53" operator="containsText" text="PASS">
      <formula>NOT(ISERROR(SEARCH("PASS",E92)))</formula>
    </cfRule>
  </conditionalFormatting>
  <conditionalFormatting sqref="E94">
    <cfRule type="containsText" dxfId="143" priority="52" operator="containsText" text="FAIL">
      <formula>NOT(ISERROR(SEARCH("FAIL",E94)))</formula>
    </cfRule>
  </conditionalFormatting>
  <conditionalFormatting sqref="E94">
    <cfRule type="containsText" dxfId="142" priority="51" operator="containsText" text="PASS">
      <formula>NOT(ISERROR(SEARCH("PASS",E94)))</formula>
    </cfRule>
  </conditionalFormatting>
  <conditionalFormatting sqref="E101">
    <cfRule type="containsText" dxfId="141" priority="50" operator="containsText" text="FAIL">
      <formula>NOT(ISERROR(SEARCH("FAIL",E101)))</formula>
    </cfRule>
  </conditionalFormatting>
  <conditionalFormatting sqref="E101">
    <cfRule type="containsText" dxfId="140" priority="49" operator="containsText" text="PASS">
      <formula>NOT(ISERROR(SEARCH("PASS",E101)))</formula>
    </cfRule>
  </conditionalFormatting>
  <conditionalFormatting sqref="E103">
    <cfRule type="containsText" dxfId="139" priority="48" operator="containsText" text="FAIL">
      <formula>NOT(ISERROR(SEARCH("FAIL",E103)))</formula>
    </cfRule>
  </conditionalFormatting>
  <conditionalFormatting sqref="E103">
    <cfRule type="containsText" dxfId="138" priority="47" operator="containsText" text="PASS">
      <formula>NOT(ISERROR(SEARCH("PASS",E103)))</formula>
    </cfRule>
  </conditionalFormatting>
  <conditionalFormatting sqref="E112">
    <cfRule type="containsText" dxfId="137" priority="46" operator="containsText" text="FAIL">
      <formula>NOT(ISERROR(SEARCH("FAIL",E112)))</formula>
    </cfRule>
  </conditionalFormatting>
  <conditionalFormatting sqref="E112">
    <cfRule type="containsText" dxfId="136" priority="45" operator="containsText" text="PASS">
      <formula>NOT(ISERROR(SEARCH("PASS",E112)))</formula>
    </cfRule>
  </conditionalFormatting>
  <conditionalFormatting sqref="E146">
    <cfRule type="containsText" dxfId="135" priority="44" operator="containsText" text="FAIL">
      <formula>NOT(ISERROR(SEARCH("FAIL",E146)))</formula>
    </cfRule>
  </conditionalFormatting>
  <conditionalFormatting sqref="E146">
    <cfRule type="containsText" dxfId="134" priority="43" operator="containsText" text="PASS">
      <formula>NOT(ISERROR(SEARCH("PASS",E146)))</formula>
    </cfRule>
  </conditionalFormatting>
  <conditionalFormatting sqref="E149">
    <cfRule type="containsText" dxfId="133" priority="42" operator="containsText" text="FAIL">
      <formula>NOT(ISERROR(SEARCH("FAIL",E149)))</formula>
    </cfRule>
  </conditionalFormatting>
  <conditionalFormatting sqref="E149">
    <cfRule type="containsText" dxfId="132" priority="41" operator="containsText" text="PASS">
      <formula>NOT(ISERROR(SEARCH("PASS",E149)))</formula>
    </cfRule>
  </conditionalFormatting>
  <conditionalFormatting sqref="E153">
    <cfRule type="containsText" dxfId="131" priority="40" operator="containsText" text="FAIL">
      <formula>NOT(ISERROR(SEARCH("FAIL",E153)))</formula>
    </cfRule>
  </conditionalFormatting>
  <conditionalFormatting sqref="E153">
    <cfRule type="containsText" dxfId="130" priority="39" operator="containsText" text="PASS">
      <formula>NOT(ISERROR(SEARCH("PASS",E153)))</formula>
    </cfRule>
  </conditionalFormatting>
  <conditionalFormatting sqref="E155">
    <cfRule type="containsText" dxfId="129" priority="38" operator="containsText" text="FAIL">
      <formula>NOT(ISERROR(SEARCH("FAIL",E155)))</formula>
    </cfRule>
  </conditionalFormatting>
  <conditionalFormatting sqref="E155">
    <cfRule type="containsText" dxfId="128" priority="37" operator="containsText" text="PASS">
      <formula>NOT(ISERROR(SEARCH("PASS",E155)))</formula>
    </cfRule>
  </conditionalFormatting>
  <conditionalFormatting sqref="E157">
    <cfRule type="containsText" dxfId="127" priority="36" operator="containsText" text="FAIL">
      <formula>NOT(ISERROR(SEARCH("FAIL",E157)))</formula>
    </cfRule>
  </conditionalFormatting>
  <conditionalFormatting sqref="E157">
    <cfRule type="containsText" dxfId="126" priority="35" operator="containsText" text="PASS">
      <formula>NOT(ISERROR(SEARCH("PASS",E157)))</formula>
    </cfRule>
  </conditionalFormatting>
  <conditionalFormatting sqref="E159">
    <cfRule type="containsText" dxfId="125" priority="34" operator="containsText" text="FAIL">
      <formula>NOT(ISERROR(SEARCH("FAIL",E159)))</formula>
    </cfRule>
  </conditionalFormatting>
  <conditionalFormatting sqref="E159">
    <cfRule type="containsText" dxfId="124" priority="33" operator="containsText" text="PASS">
      <formula>NOT(ISERROR(SEARCH("PASS",E159)))</formula>
    </cfRule>
  </conditionalFormatting>
  <conditionalFormatting sqref="E166">
    <cfRule type="containsText" dxfId="123" priority="32" operator="containsText" text="FAIL">
      <formula>NOT(ISERROR(SEARCH("FAIL",E166)))</formula>
    </cfRule>
  </conditionalFormatting>
  <conditionalFormatting sqref="E166">
    <cfRule type="containsText" dxfId="122" priority="31" operator="containsText" text="PASS">
      <formula>NOT(ISERROR(SEARCH("PASS",E166)))</formula>
    </cfRule>
  </conditionalFormatting>
  <conditionalFormatting sqref="E186">
    <cfRule type="containsText" dxfId="121" priority="30" operator="containsText" text="FAIL">
      <formula>NOT(ISERROR(SEARCH("FAIL",E186)))</formula>
    </cfRule>
  </conditionalFormatting>
  <conditionalFormatting sqref="E186">
    <cfRule type="containsText" dxfId="120" priority="29" operator="containsText" text="PASS">
      <formula>NOT(ISERROR(SEARCH("PASS",E186)))</formula>
    </cfRule>
  </conditionalFormatting>
  <conditionalFormatting sqref="E190">
    <cfRule type="containsText" dxfId="119" priority="28" operator="containsText" text="FAIL">
      <formula>NOT(ISERROR(SEARCH("FAIL",E190)))</formula>
    </cfRule>
  </conditionalFormatting>
  <conditionalFormatting sqref="E190">
    <cfRule type="containsText" dxfId="118" priority="27" operator="containsText" text="PASS">
      <formula>NOT(ISERROR(SEARCH("PASS",E190)))</formula>
    </cfRule>
  </conditionalFormatting>
  <conditionalFormatting sqref="E193">
    <cfRule type="containsText" dxfId="117" priority="26" operator="containsText" text="FAIL">
      <formula>NOT(ISERROR(SEARCH("FAIL",E193)))</formula>
    </cfRule>
  </conditionalFormatting>
  <conditionalFormatting sqref="E193">
    <cfRule type="containsText" dxfId="116" priority="25" operator="containsText" text="PASS">
      <formula>NOT(ISERROR(SEARCH("PASS",E193)))</formula>
    </cfRule>
  </conditionalFormatting>
  <conditionalFormatting sqref="E196">
    <cfRule type="containsText" dxfId="115" priority="24" operator="containsText" text="FAIL">
      <formula>NOT(ISERROR(SEARCH("FAIL",E196)))</formula>
    </cfRule>
  </conditionalFormatting>
  <conditionalFormatting sqref="E196">
    <cfRule type="containsText" dxfId="114" priority="23" operator="containsText" text="PASS">
      <formula>NOT(ISERROR(SEARCH("PASS",E196)))</formula>
    </cfRule>
  </conditionalFormatting>
  <conditionalFormatting sqref="E173">
    <cfRule type="containsText" dxfId="113" priority="22" operator="containsText" text="FAIL">
      <formula>NOT(ISERROR(SEARCH("FAIL",E173)))</formula>
    </cfRule>
  </conditionalFormatting>
  <conditionalFormatting sqref="E173">
    <cfRule type="containsText" dxfId="112" priority="21" operator="containsText" text="PASS">
      <formula>NOT(ISERROR(SEARCH("PASS",E173)))</formula>
    </cfRule>
  </conditionalFormatting>
  <conditionalFormatting sqref="E181">
    <cfRule type="containsText" dxfId="111" priority="20" operator="containsText" text="FAIL">
      <formula>NOT(ISERROR(SEARCH("FAIL",E181)))</formula>
    </cfRule>
  </conditionalFormatting>
  <conditionalFormatting sqref="E181">
    <cfRule type="containsText" dxfId="110" priority="19" operator="containsText" text="PASS">
      <formula>NOT(ISERROR(SEARCH("PASS",E181)))</formula>
    </cfRule>
  </conditionalFormatting>
  <conditionalFormatting sqref="E144">
    <cfRule type="containsText" dxfId="109" priority="18" operator="containsText" text="FAIL">
      <formula>NOT(ISERROR(SEARCH("FAIL",E144)))</formula>
    </cfRule>
  </conditionalFormatting>
  <conditionalFormatting sqref="E144">
    <cfRule type="containsText" dxfId="108" priority="17" operator="containsText" text="PASS">
      <formula>NOT(ISERROR(SEARCH("PASS",E144)))</formula>
    </cfRule>
  </conditionalFormatting>
  <conditionalFormatting sqref="E36">
    <cfRule type="containsText" dxfId="107" priority="16" operator="containsText" text="FAIL">
      <formula>NOT(ISERROR(SEARCH("FAIL",E36)))</formula>
    </cfRule>
  </conditionalFormatting>
  <conditionalFormatting sqref="E36">
    <cfRule type="containsText" dxfId="106" priority="15" operator="containsText" text="PASS">
      <formula>NOT(ISERROR(SEARCH("PASS",E36)))</formula>
    </cfRule>
  </conditionalFormatting>
  <conditionalFormatting sqref="E81">
    <cfRule type="containsText" dxfId="105" priority="14" operator="containsText" text="FAIL">
      <formula>NOT(ISERROR(SEARCH("FAIL",E81)))</formula>
    </cfRule>
  </conditionalFormatting>
  <conditionalFormatting sqref="E81">
    <cfRule type="containsText" dxfId="104" priority="13" operator="containsText" text="PASS">
      <formula>NOT(ISERROR(SEARCH("PASS",E81)))</formula>
    </cfRule>
  </conditionalFormatting>
  <conditionalFormatting sqref="E198">
    <cfRule type="containsText" dxfId="103" priority="12" operator="containsText" text="FAIL">
      <formula>NOT(ISERROR(SEARCH("FAIL",E198)))</formula>
    </cfRule>
  </conditionalFormatting>
  <conditionalFormatting sqref="E198">
    <cfRule type="containsText" dxfId="102" priority="11" operator="containsText" text="PASS">
      <formula>NOT(ISERROR(SEARCH("PASS",E198)))</formula>
    </cfRule>
  </conditionalFormatting>
  <conditionalFormatting sqref="E201">
    <cfRule type="containsText" dxfId="101" priority="10" operator="containsText" text="FAIL">
      <formula>NOT(ISERROR(SEARCH("FAIL",E201)))</formula>
    </cfRule>
  </conditionalFormatting>
  <conditionalFormatting sqref="E201">
    <cfRule type="containsText" dxfId="100" priority="9" operator="containsText" text="PASS">
      <formula>NOT(ISERROR(SEARCH("PASS",E201)))</formula>
    </cfRule>
  </conditionalFormatting>
  <conditionalFormatting sqref="E203">
    <cfRule type="containsText" dxfId="99" priority="8" operator="containsText" text="FAIL">
      <formula>NOT(ISERROR(SEARCH("FAIL",E203)))</formula>
    </cfRule>
  </conditionalFormatting>
  <conditionalFormatting sqref="E203">
    <cfRule type="containsText" dxfId="98" priority="7" operator="containsText" text="PASS">
      <formula>NOT(ISERROR(SEARCH("PASS",E203)))</formula>
    </cfRule>
  </conditionalFormatting>
  <conditionalFormatting sqref="E207:E208">
    <cfRule type="containsText" dxfId="97" priority="6" operator="containsText" text="FAIL">
      <formula>NOT(ISERROR(SEARCH("FAIL",E207)))</formula>
    </cfRule>
  </conditionalFormatting>
  <conditionalFormatting sqref="E207:E208">
    <cfRule type="containsText" dxfId="96" priority="5" operator="containsText" text="PASS">
      <formula>NOT(ISERROR(SEARCH("PASS",E207)))</formula>
    </cfRule>
  </conditionalFormatting>
  <conditionalFormatting sqref="E205">
    <cfRule type="containsText" dxfId="95" priority="2" operator="containsText" text="FAIL">
      <formula>NOT(ISERROR(SEARCH("FAIL",E205)))</formula>
    </cfRule>
  </conditionalFormatting>
  <conditionalFormatting sqref="E205">
    <cfRule type="containsText" dxfId="94" priority="1" operator="containsText" text="PASS">
      <formula>NOT(ISERROR(SEARCH("PASS",E205)))</formula>
    </cfRule>
  </conditionalFormatting>
  <dataValidations count="2">
    <dataValidation allowBlank="1" showInputMessage="1" showErrorMessage="1" sqref="G212:G1048576 F210:G211 F1:G208" xr:uid="{00000000-0002-0000-0200-000000000000}"/>
    <dataValidation errorStyle="warning" allowBlank="1" showInputMessage="1" showErrorMessage="1" sqref="E210:E1048576 E1:E208" xr:uid="{00000000-0002-0000-0200-000001000000}"/>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5"/>
  <sheetViews>
    <sheetView workbookViewId="0">
      <pane ySplit="2" topLeftCell="A10" activePane="bottomLeft" state="frozen"/>
      <selection pane="bottomLeft" activeCell="F19" sqref="F19"/>
    </sheetView>
  </sheetViews>
  <sheetFormatPr defaultColWidth="9.1796875" defaultRowHeight="14.5" x14ac:dyDescent="0.35"/>
  <cols>
    <col min="1" max="1" width="9.1796875" style="1"/>
    <col min="2" max="2" width="12.26953125" style="1" customWidth="1"/>
    <col min="3" max="3" width="40" style="1" customWidth="1"/>
    <col min="4" max="4" width="14.81640625" style="1" customWidth="1"/>
    <col min="5" max="5" width="14.54296875" style="1" customWidth="1"/>
    <col min="6" max="6" width="24.54296875" style="1" customWidth="1"/>
    <col min="7" max="7" width="15.54296875" style="1" customWidth="1"/>
    <col min="8" max="8" width="21.81640625" style="1" customWidth="1"/>
    <col min="9" max="10" width="15.453125" style="1" customWidth="1"/>
    <col min="11" max="11" width="16" style="1" customWidth="1"/>
    <col min="12" max="12" width="19.1796875" style="1" customWidth="1"/>
    <col min="13" max="13" width="13.54296875" style="1" customWidth="1"/>
    <col min="14" max="14" width="100.81640625" style="1" customWidth="1"/>
    <col min="15" max="15" width="72.26953125" style="1" customWidth="1"/>
    <col min="16" max="16384" width="9.1796875" style="1"/>
  </cols>
  <sheetData>
    <row r="1" spans="1:15" x14ac:dyDescent="0.35">
      <c r="A1" s="399"/>
      <c r="B1" s="398"/>
      <c r="C1" s="631" t="s">
        <v>0</v>
      </c>
      <c r="D1" s="410"/>
      <c r="E1" s="632"/>
      <c r="F1" s="636"/>
      <c r="G1" s="402" t="s">
        <v>1</v>
      </c>
      <c r="H1" s="403"/>
      <c r="I1" s="403"/>
      <c r="J1" s="633" t="s">
        <v>2</v>
      </c>
      <c r="K1" s="634"/>
      <c r="L1" s="634"/>
      <c r="M1" s="635"/>
      <c r="N1" s="404"/>
      <c r="O1" s="593"/>
    </row>
    <row r="2" spans="1:15" ht="26" x14ac:dyDescent="0.35">
      <c r="A2" s="648" t="s">
        <v>3</v>
      </c>
      <c r="B2" s="648" t="s">
        <v>4</v>
      </c>
      <c r="C2" s="649" t="s">
        <v>5</v>
      </c>
      <c r="D2" s="650" t="s">
        <v>6</v>
      </c>
      <c r="E2" s="651" t="s">
        <v>7</v>
      </c>
      <c r="F2" s="652" t="s">
        <v>8</v>
      </c>
      <c r="G2" s="653" t="s">
        <v>9</v>
      </c>
      <c r="H2" s="654" t="s">
        <v>10</v>
      </c>
      <c r="I2" s="654" t="s">
        <v>1192</v>
      </c>
      <c r="J2" s="445" t="s">
        <v>1193</v>
      </c>
      <c r="K2" s="444" t="s">
        <v>18</v>
      </c>
      <c r="L2" s="444" t="s">
        <v>1194</v>
      </c>
      <c r="M2" s="446" t="s">
        <v>1195</v>
      </c>
      <c r="N2" s="655" t="s">
        <v>21</v>
      </c>
      <c r="O2" s="656" t="s">
        <v>22</v>
      </c>
    </row>
    <row r="3" spans="1:15" ht="15" customHeight="1" x14ac:dyDescent="0.35">
      <c r="A3" s="41">
        <v>1</v>
      </c>
      <c r="B3" s="448" t="s">
        <v>1196</v>
      </c>
      <c r="C3" s="415" t="s">
        <v>1197</v>
      </c>
      <c r="D3" s="331" t="s">
        <v>1198</v>
      </c>
      <c r="E3" s="331"/>
      <c r="F3" s="331" t="s">
        <v>1199</v>
      </c>
      <c r="G3" s="430" t="s">
        <v>63</v>
      </c>
      <c r="H3" s="430" t="s">
        <v>29</v>
      </c>
      <c r="I3" s="621" t="s">
        <v>64</v>
      </c>
      <c r="J3" s="500" t="s">
        <v>1200</v>
      </c>
      <c r="K3" s="389"/>
      <c r="L3" s="489"/>
      <c r="M3" s="481"/>
      <c r="N3" s="477"/>
      <c r="O3" s="607" t="s">
        <v>1201</v>
      </c>
    </row>
    <row r="4" spans="1:15" ht="15" customHeight="1" x14ac:dyDescent="0.35">
      <c r="A4" s="41">
        <v>3</v>
      </c>
      <c r="B4" s="369">
        <v>5</v>
      </c>
      <c r="C4" s="400" t="s">
        <v>1202</v>
      </c>
      <c r="D4" s="331" t="s">
        <v>1203</v>
      </c>
      <c r="E4" s="122" t="str">
        <f>IF(I4="Automated","N/A","TBD")</f>
        <v>TBD</v>
      </c>
      <c r="F4" s="369" t="s">
        <v>1204</v>
      </c>
      <c r="G4" s="400"/>
      <c r="H4" s="400"/>
      <c r="I4" s="400"/>
      <c r="J4" s="438" t="s">
        <v>1200</v>
      </c>
      <c r="K4" s="389"/>
      <c r="L4" s="369"/>
      <c r="M4" s="437"/>
      <c r="N4" s="400"/>
      <c r="O4" s="435"/>
    </row>
    <row r="5" spans="1:15" ht="15" customHeight="1" x14ac:dyDescent="0.3">
      <c r="A5" s="667">
        <v>4</v>
      </c>
      <c r="B5" s="448" t="s">
        <v>1196</v>
      </c>
      <c r="C5" s="400" t="s">
        <v>1205</v>
      </c>
      <c r="D5" s="331" t="s">
        <v>1206</v>
      </c>
      <c r="E5" s="122" t="str">
        <f>IF(I5="Automated","N/A","TBD")</f>
        <v>TBD</v>
      </c>
      <c r="F5" s="369" t="s">
        <v>1207</v>
      </c>
      <c r="G5" s="566" t="s">
        <v>63</v>
      </c>
      <c r="H5" s="571"/>
      <c r="I5" s="567" t="s">
        <v>64</v>
      </c>
      <c r="J5" s="438" t="s">
        <v>1200</v>
      </c>
      <c r="K5" s="389"/>
      <c r="L5" s="369"/>
      <c r="M5" s="437"/>
      <c r="N5" s="400"/>
      <c r="O5" s="661" t="s">
        <v>1208</v>
      </c>
    </row>
    <row r="6" spans="1:15" ht="15" customHeight="1" x14ac:dyDescent="0.35">
      <c r="A6" s="667">
        <v>6</v>
      </c>
      <c r="B6" s="369">
        <v>3</v>
      </c>
      <c r="C6" s="400" t="s">
        <v>1209</v>
      </c>
      <c r="D6" s="369" t="s">
        <v>1210</v>
      </c>
      <c r="E6" s="122" t="str">
        <f>IF(I6="Automated","N/A","TBD")</f>
        <v>TBD</v>
      </c>
      <c r="F6" s="369" t="s">
        <v>1211</v>
      </c>
      <c r="G6" s="415"/>
      <c r="H6" s="415"/>
      <c r="I6" s="415"/>
      <c r="J6" s="438" t="s">
        <v>1200</v>
      </c>
      <c r="K6" s="389"/>
      <c r="L6" s="369"/>
      <c r="M6" s="437"/>
      <c r="N6" s="400"/>
      <c r="O6" s="435" t="s">
        <v>792</v>
      </c>
    </row>
    <row r="7" spans="1:15" ht="15" customHeight="1" x14ac:dyDescent="0.3">
      <c r="A7" s="41">
        <v>7</v>
      </c>
      <c r="B7" s="448" t="s">
        <v>1196</v>
      </c>
      <c r="C7" s="123" t="s">
        <v>1212</v>
      </c>
      <c r="D7" s="122" t="s">
        <v>1213</v>
      </c>
      <c r="E7" s="122" t="s">
        <v>1214</v>
      </c>
      <c r="F7" s="556" t="s">
        <v>224</v>
      </c>
      <c r="G7" s="566" t="s">
        <v>63</v>
      </c>
      <c r="H7" s="123"/>
      <c r="I7" s="567" t="s">
        <v>64</v>
      </c>
      <c r="J7" s="438" t="s">
        <v>1200</v>
      </c>
      <c r="K7" s="123"/>
      <c r="L7" s="123"/>
      <c r="M7" s="569"/>
      <c r="N7" s="123"/>
      <c r="O7" s="233" t="s">
        <v>1215</v>
      </c>
    </row>
    <row r="8" spans="1:15" ht="15" customHeight="1" x14ac:dyDescent="0.3">
      <c r="A8" s="667">
        <v>8</v>
      </c>
      <c r="B8" s="448" t="s">
        <v>1196</v>
      </c>
      <c r="C8" s="477" t="s">
        <v>1216</v>
      </c>
      <c r="D8" s="476" t="s">
        <v>1217</v>
      </c>
      <c r="E8" s="476" t="s">
        <v>1218</v>
      </c>
      <c r="F8" s="476" t="s">
        <v>1219</v>
      </c>
      <c r="G8" s="487" t="s">
        <v>45</v>
      </c>
      <c r="H8" s="397" t="s">
        <v>29</v>
      </c>
      <c r="I8" s="488" t="s">
        <v>30</v>
      </c>
      <c r="J8" s="479" t="s">
        <v>1200</v>
      </c>
      <c r="K8" s="387" t="s">
        <v>1034</v>
      </c>
      <c r="L8" s="489"/>
      <c r="M8" s="481"/>
      <c r="N8" s="477"/>
      <c r="O8" s="607" t="s">
        <v>1220</v>
      </c>
    </row>
    <row r="9" spans="1:15" ht="15" customHeight="1" x14ac:dyDescent="0.3">
      <c r="A9" s="41">
        <v>9</v>
      </c>
      <c r="B9" s="476"/>
      <c r="C9" s="477"/>
      <c r="D9" s="476"/>
      <c r="E9" s="476"/>
      <c r="F9" s="476" t="s">
        <v>1221</v>
      </c>
      <c r="G9" s="487" t="s">
        <v>319</v>
      </c>
      <c r="H9" s="397" t="s">
        <v>29</v>
      </c>
      <c r="I9" s="488" t="s">
        <v>30</v>
      </c>
      <c r="J9" s="479" t="s">
        <v>1200</v>
      </c>
      <c r="K9" s="387" t="s">
        <v>1034</v>
      </c>
      <c r="L9" s="489"/>
      <c r="M9" s="481"/>
      <c r="N9" s="477"/>
      <c r="O9" s="607" t="s">
        <v>1222</v>
      </c>
    </row>
    <row r="10" spans="1:15" ht="15" customHeight="1" x14ac:dyDescent="0.3">
      <c r="A10" s="41">
        <v>11</v>
      </c>
      <c r="B10" s="448" t="s">
        <v>1196</v>
      </c>
      <c r="C10" s="400" t="s">
        <v>1223</v>
      </c>
      <c r="D10" s="331" t="s">
        <v>1224</v>
      </c>
      <c r="E10" s="337" t="s">
        <v>1225</v>
      </c>
      <c r="F10" s="369" t="s">
        <v>1226</v>
      </c>
      <c r="G10" s="566" t="s">
        <v>37</v>
      </c>
      <c r="H10" s="566" t="s">
        <v>29</v>
      </c>
      <c r="I10" s="566" t="s">
        <v>64</v>
      </c>
      <c r="J10" s="438" t="s">
        <v>1200</v>
      </c>
      <c r="K10" s="574" t="s">
        <v>1034</v>
      </c>
      <c r="L10" s="574"/>
      <c r="M10" s="437"/>
      <c r="N10" s="571" t="s">
        <v>1227</v>
      </c>
      <c r="O10" s="586" t="s">
        <v>1228</v>
      </c>
    </row>
    <row r="11" spans="1:15" ht="15" customHeight="1" x14ac:dyDescent="0.3">
      <c r="A11" s="667">
        <v>12</v>
      </c>
      <c r="B11" s="448" t="s">
        <v>1196</v>
      </c>
      <c r="C11" s="400" t="s">
        <v>1229</v>
      </c>
      <c r="D11" s="369" t="s">
        <v>1230</v>
      </c>
      <c r="E11" s="122" t="s">
        <v>1231</v>
      </c>
      <c r="F11" s="369" t="s">
        <v>1129</v>
      </c>
      <c r="G11" s="566" t="s">
        <v>63</v>
      </c>
      <c r="H11" s="566" t="s">
        <v>29</v>
      </c>
      <c r="I11" s="571" t="s">
        <v>64</v>
      </c>
      <c r="J11" s="438" t="s">
        <v>1200</v>
      </c>
      <c r="K11" s="574" t="s">
        <v>1034</v>
      </c>
      <c r="L11" s="568" t="s">
        <v>1232</v>
      </c>
      <c r="M11" s="569"/>
      <c r="N11" s="570" t="s">
        <v>1233</v>
      </c>
      <c r="O11" s="586" t="s">
        <v>1234</v>
      </c>
    </row>
    <row r="12" spans="1:15" ht="15" customHeight="1" x14ac:dyDescent="0.3">
      <c r="A12" s="41">
        <v>13</v>
      </c>
      <c r="B12" s="448" t="s">
        <v>1196</v>
      </c>
      <c r="C12" s="400" t="s">
        <v>1235</v>
      </c>
      <c r="D12" s="331" t="s">
        <v>1236</v>
      </c>
      <c r="E12" s="337" t="s">
        <v>1237</v>
      </c>
      <c r="F12" s="369" t="s">
        <v>1238</v>
      </c>
      <c r="G12" s="566" t="s">
        <v>63</v>
      </c>
      <c r="H12" s="566" t="s">
        <v>29</v>
      </c>
      <c r="I12" s="567" t="s">
        <v>64</v>
      </c>
      <c r="J12" s="438" t="s">
        <v>1200</v>
      </c>
      <c r="K12" s="574" t="s">
        <v>1034</v>
      </c>
      <c r="L12" s="568" t="s">
        <v>1239</v>
      </c>
      <c r="M12" s="569"/>
      <c r="N12" s="570" t="s">
        <v>1240</v>
      </c>
      <c r="O12" s="586" t="s">
        <v>1241</v>
      </c>
    </row>
    <row r="13" spans="1:15" ht="15" customHeight="1" x14ac:dyDescent="0.3">
      <c r="A13" s="667">
        <v>14</v>
      </c>
      <c r="B13" s="448" t="s">
        <v>1196</v>
      </c>
      <c r="C13" s="400" t="s">
        <v>1005</v>
      </c>
      <c r="D13" s="369" t="s">
        <v>1242</v>
      </c>
      <c r="E13" s="122" t="s">
        <v>1243</v>
      </c>
      <c r="F13" s="369" t="s">
        <v>1007</v>
      </c>
      <c r="G13" s="397" t="s">
        <v>63</v>
      </c>
      <c r="H13" s="397" t="s">
        <v>29</v>
      </c>
      <c r="I13" s="400" t="s">
        <v>64</v>
      </c>
      <c r="J13" s="438" t="s">
        <v>1200</v>
      </c>
      <c r="K13" s="369" t="s">
        <v>1034</v>
      </c>
      <c r="L13" s="387" t="s">
        <v>1244</v>
      </c>
    </row>
    <row r="14" spans="1:15" ht="15" customHeight="1" x14ac:dyDescent="0.3">
      <c r="A14" s="41">
        <v>15</v>
      </c>
      <c r="B14" s="448" t="s">
        <v>1196</v>
      </c>
      <c r="C14" s="400" t="s">
        <v>1245</v>
      </c>
      <c r="D14" s="369" t="s">
        <v>1246</v>
      </c>
      <c r="E14" s="122" t="s">
        <v>1247</v>
      </c>
      <c r="F14" s="369" t="s">
        <v>1248</v>
      </c>
      <c r="G14" s="566" t="s">
        <v>63</v>
      </c>
      <c r="H14" s="566" t="s">
        <v>29</v>
      </c>
      <c r="I14" s="567" t="s">
        <v>64</v>
      </c>
      <c r="J14" s="438" t="s">
        <v>1200</v>
      </c>
      <c r="K14" s="568" t="s">
        <v>1034</v>
      </c>
      <c r="L14" s="568" t="s">
        <v>1249</v>
      </c>
      <c r="M14" s="569"/>
      <c r="N14" s="570" t="s">
        <v>1250</v>
      </c>
      <c r="O14" s="586" t="s">
        <v>1251</v>
      </c>
    </row>
    <row r="15" spans="1:15" ht="15" customHeight="1" x14ac:dyDescent="0.3">
      <c r="A15" s="667">
        <v>18</v>
      </c>
      <c r="B15" s="448" t="s">
        <v>1196</v>
      </c>
      <c r="C15" s="400" t="s">
        <v>1252</v>
      </c>
      <c r="D15" s="331" t="s">
        <v>1253</v>
      </c>
      <c r="E15" s="337" t="s">
        <v>1254</v>
      </c>
      <c r="F15" s="369" t="s">
        <v>1013</v>
      </c>
      <c r="G15" s="397" t="s">
        <v>45</v>
      </c>
      <c r="H15" s="397" t="s">
        <v>29</v>
      </c>
      <c r="I15" s="432" t="s">
        <v>64</v>
      </c>
      <c r="J15" s="438" t="s">
        <v>1200</v>
      </c>
      <c r="K15" s="369" t="s">
        <v>1034</v>
      </c>
      <c r="L15" s="387" t="s">
        <v>1255</v>
      </c>
      <c r="M15" s="439"/>
      <c r="N15" s="436" t="s">
        <v>419</v>
      </c>
      <c r="O15" s="661" t="s">
        <v>1256</v>
      </c>
    </row>
    <row r="16" spans="1:15" ht="15" customHeight="1" x14ac:dyDescent="0.3">
      <c r="A16" s="41">
        <v>19</v>
      </c>
      <c r="B16" s="448" t="s">
        <v>1196</v>
      </c>
      <c r="C16" s="400" t="s">
        <v>1257</v>
      </c>
      <c r="D16" s="331" t="s">
        <v>1258</v>
      </c>
      <c r="E16" s="337" t="s">
        <v>1259</v>
      </c>
      <c r="F16" s="369" t="s">
        <v>1260</v>
      </c>
      <c r="G16" s="566" t="s">
        <v>63</v>
      </c>
      <c r="H16" s="566" t="s">
        <v>29</v>
      </c>
      <c r="I16" s="567" t="s">
        <v>64</v>
      </c>
      <c r="J16" s="438" t="s">
        <v>1200</v>
      </c>
      <c r="K16" s="568" t="s">
        <v>1034</v>
      </c>
      <c r="L16" s="566"/>
      <c r="M16" s="569"/>
      <c r="N16" s="587" t="s">
        <v>419</v>
      </c>
      <c r="O16" s="586" t="s">
        <v>1261</v>
      </c>
    </row>
    <row r="17" spans="1:15" ht="12.75" customHeight="1" x14ac:dyDescent="0.3">
      <c r="A17" s="667">
        <v>20</v>
      </c>
      <c r="B17" s="448" t="s">
        <v>1196</v>
      </c>
      <c r="C17" s="400" t="s">
        <v>1262</v>
      </c>
      <c r="D17" s="331" t="s">
        <v>1263</v>
      </c>
      <c r="E17" s="337" t="s">
        <v>1264</v>
      </c>
      <c r="F17" s="369" t="s">
        <v>1010</v>
      </c>
      <c r="G17" s="397" t="s">
        <v>45</v>
      </c>
      <c r="H17" s="397" t="s">
        <v>29</v>
      </c>
      <c r="I17" s="432" t="s">
        <v>64</v>
      </c>
      <c r="J17" s="438" t="s">
        <v>1200</v>
      </c>
      <c r="K17" s="369" t="s">
        <v>1034</v>
      </c>
      <c r="L17" s="387" t="s">
        <v>1265</v>
      </c>
      <c r="M17" s="439"/>
      <c r="N17" s="436" t="s">
        <v>419</v>
      </c>
      <c r="O17" s="661" t="s">
        <v>1266</v>
      </c>
    </row>
    <row r="18" spans="1:15" ht="12.75" customHeight="1" x14ac:dyDescent="0.3">
      <c r="A18" s="667">
        <v>21</v>
      </c>
      <c r="B18" s="448" t="s">
        <v>33</v>
      </c>
      <c r="C18" s="400" t="s">
        <v>1267</v>
      </c>
      <c r="D18" s="331" t="s">
        <v>1268</v>
      </c>
      <c r="E18" s="337" t="s">
        <v>1269</v>
      </c>
      <c r="F18" s="369" t="s">
        <v>1270</v>
      </c>
      <c r="G18" s="566" t="s">
        <v>63</v>
      </c>
      <c r="H18" s="566" t="s">
        <v>29</v>
      </c>
      <c r="I18" s="566" t="s">
        <v>64</v>
      </c>
      <c r="J18" s="438" t="s">
        <v>1200</v>
      </c>
      <c r="K18" s="574" t="s">
        <v>1034</v>
      </c>
      <c r="L18" s="577" t="s">
        <v>1271</v>
      </c>
      <c r="M18" s="569"/>
      <c r="N18" s="570" t="s">
        <v>364</v>
      </c>
      <c r="O18" s="601" t="s">
        <v>1272</v>
      </c>
    </row>
    <row r="19" spans="1:15" ht="12.75" customHeight="1" x14ac:dyDescent="0.3">
      <c r="A19" s="667">
        <f t="shared" ref="A19" si="0">A18+1</f>
        <v>22</v>
      </c>
      <c r="B19" s="448" t="s">
        <v>33</v>
      </c>
      <c r="C19" s="415" t="s">
        <v>1146</v>
      </c>
      <c r="D19" s="331" t="s">
        <v>1273</v>
      </c>
      <c r="E19" s="337" t="s">
        <v>1274</v>
      </c>
      <c r="F19" s="331" t="s">
        <v>1145</v>
      </c>
      <c r="G19" s="397" t="s">
        <v>45</v>
      </c>
      <c r="H19" s="415" t="s">
        <v>46</v>
      </c>
      <c r="I19" s="372" t="s">
        <v>64</v>
      </c>
      <c r="J19" s="500" t="s">
        <v>1200</v>
      </c>
      <c r="K19" s="610"/>
      <c r="L19" s="611"/>
      <c r="M19" s="501"/>
      <c r="N19" s="372"/>
      <c r="O19" s="586" t="s">
        <v>1275</v>
      </c>
    </row>
    <row r="20" spans="1:15" ht="15.5" x14ac:dyDescent="0.35">
      <c r="A20" s="475" t="s">
        <v>1017</v>
      </c>
      <c r="B20" s="416"/>
      <c r="C20" s="417"/>
      <c r="D20" s="416"/>
      <c r="E20" s="416"/>
      <c r="F20" s="416"/>
      <c r="G20" s="417"/>
      <c r="H20" s="417"/>
      <c r="I20" s="417"/>
      <c r="J20" s="418"/>
      <c r="K20" s="416"/>
      <c r="L20" s="419"/>
      <c r="M20" s="418"/>
      <c r="N20" s="418"/>
      <c r="O20" s="604"/>
    </row>
    <row r="22" spans="1:15" ht="15.5" x14ac:dyDescent="0.35">
      <c r="A22" s="704"/>
      <c r="B22" s="704"/>
      <c r="C22" s="699" t="s">
        <v>1018</v>
      </c>
      <c r="D22" s="417"/>
      <c r="E22" s="704"/>
      <c r="F22" s="704"/>
      <c r="G22" s="704"/>
      <c r="H22" s="704"/>
      <c r="I22" s="704"/>
      <c r="J22" s="704"/>
      <c r="K22" s="704"/>
      <c r="L22" s="704"/>
      <c r="M22" s="704"/>
      <c r="N22" s="704"/>
      <c r="O22" s="704"/>
    </row>
    <row r="23" spans="1:15" x14ac:dyDescent="0.35">
      <c r="C23" s="700" t="s">
        <v>1022</v>
      </c>
      <c r="D23" s="688">
        <f>COUNTA(C3:C17)</f>
        <v>14</v>
      </c>
      <c r="E23" s="701"/>
    </row>
    <row r="24" spans="1:15" x14ac:dyDescent="0.35">
      <c r="C24" s="702" t="s">
        <v>1023</v>
      </c>
      <c r="D24" s="457">
        <v>26</v>
      </c>
      <c r="E24" s="694"/>
    </row>
    <row r="25" spans="1:15" x14ac:dyDescent="0.35">
      <c r="E25" s="8"/>
    </row>
  </sheetData>
  <conditionalFormatting sqref="B3">
    <cfRule type="cellIs" dxfId="93" priority="147" operator="equal">
      <formula>"5 - DV"</formula>
    </cfRule>
  </conditionalFormatting>
  <conditionalFormatting sqref="B3">
    <cfRule type="cellIs" dxfId="92" priority="146" operator="equal">
      <formula>"0 - DV"</formula>
    </cfRule>
  </conditionalFormatting>
  <conditionalFormatting sqref="K3">
    <cfRule type="cellIs" dxfId="91" priority="145" operator="equal">
      <formula>"FAIL"</formula>
    </cfRule>
  </conditionalFormatting>
  <conditionalFormatting sqref="K3">
    <cfRule type="containsText" dxfId="90" priority="144" operator="containsText" text="Pass">
      <formula>NOT(ISERROR(SEARCH("Pass",K3)))</formula>
    </cfRule>
  </conditionalFormatting>
  <conditionalFormatting sqref="K3">
    <cfRule type="cellIs" dxfId="89" priority="143" operator="equal">
      <formula>"FAIL"</formula>
    </cfRule>
  </conditionalFormatting>
  <conditionalFormatting sqref="K3">
    <cfRule type="containsText" dxfId="88" priority="142" operator="containsText" text="Pass">
      <formula>NOT(ISERROR(SEARCH("Pass",K3)))</formula>
    </cfRule>
  </conditionalFormatting>
  <conditionalFormatting sqref="H3">
    <cfRule type="cellIs" dxfId="87" priority="141" operator="equal">
      <formula>"COMPLETE"</formula>
    </cfRule>
  </conditionalFormatting>
  <conditionalFormatting sqref="K1:K2">
    <cfRule type="cellIs" dxfId="86" priority="132" operator="equal">
      <formula>"FAIL"</formula>
    </cfRule>
  </conditionalFormatting>
  <conditionalFormatting sqref="B1:B2">
    <cfRule type="cellIs" dxfId="85" priority="131" operator="equal">
      <formula>"5-DV"</formula>
    </cfRule>
  </conditionalFormatting>
  <conditionalFormatting sqref="B1:B2">
    <cfRule type="cellIs" dxfId="84" priority="130" operator="equal">
      <formula>"0 - DV"</formula>
    </cfRule>
  </conditionalFormatting>
  <conditionalFormatting sqref="K4">
    <cfRule type="containsText" dxfId="83" priority="129" operator="containsText" text="Pass">
      <formula>NOT(ISERROR(SEARCH("Pass",K4)))</formula>
    </cfRule>
  </conditionalFormatting>
  <conditionalFormatting sqref="K4">
    <cfRule type="cellIs" dxfId="82" priority="128" operator="equal">
      <formula>"FAIL"</formula>
    </cfRule>
  </conditionalFormatting>
  <conditionalFormatting sqref="H4">
    <cfRule type="cellIs" dxfId="81" priority="127" operator="equal">
      <formula>"COMPLETE"</formula>
    </cfRule>
  </conditionalFormatting>
  <conditionalFormatting sqref="B4">
    <cfRule type="cellIs" dxfId="80" priority="126" operator="equal">
      <formula>"5 - DV"</formula>
    </cfRule>
  </conditionalFormatting>
  <conditionalFormatting sqref="B4">
    <cfRule type="cellIs" dxfId="79" priority="125" operator="equal">
      <formula>"0 - DV"</formula>
    </cfRule>
  </conditionalFormatting>
  <conditionalFormatting sqref="K5">
    <cfRule type="containsText" dxfId="78" priority="124" operator="containsText" text="Pass">
      <formula>NOT(ISERROR(SEARCH("Pass",K5)))</formula>
    </cfRule>
  </conditionalFormatting>
  <conditionalFormatting sqref="K5">
    <cfRule type="cellIs" dxfId="77" priority="123" operator="equal">
      <formula>"FAIL"</formula>
    </cfRule>
  </conditionalFormatting>
  <conditionalFormatting sqref="B5">
    <cfRule type="cellIs" dxfId="76" priority="122" operator="equal">
      <formula>"5 - DV"</formula>
    </cfRule>
  </conditionalFormatting>
  <conditionalFormatting sqref="B5">
    <cfRule type="cellIs" dxfId="75" priority="121" operator="equal">
      <formula>"0 - DV"</formula>
    </cfRule>
  </conditionalFormatting>
  <conditionalFormatting sqref="H5">
    <cfRule type="cellIs" dxfId="74" priority="120" operator="equal">
      <formula>"COMPLETE"</formula>
    </cfRule>
  </conditionalFormatting>
  <conditionalFormatting sqref="K6">
    <cfRule type="containsText" dxfId="73" priority="114" operator="containsText" text="Pass">
      <formula>NOT(ISERROR(SEARCH("Pass",K6)))</formula>
    </cfRule>
  </conditionalFormatting>
  <conditionalFormatting sqref="K6">
    <cfRule type="cellIs" dxfId="72" priority="113" operator="equal">
      <formula>"FAIL"</formula>
    </cfRule>
  </conditionalFormatting>
  <conditionalFormatting sqref="H6">
    <cfRule type="cellIs" dxfId="71" priority="112" operator="equal">
      <formula>"COMPLETE"</formula>
    </cfRule>
  </conditionalFormatting>
  <conditionalFormatting sqref="B6">
    <cfRule type="cellIs" dxfId="70" priority="111" operator="equal">
      <formula>"5 - DV"</formula>
    </cfRule>
  </conditionalFormatting>
  <conditionalFormatting sqref="B6">
    <cfRule type="cellIs" dxfId="69" priority="110" operator="equal">
      <formula>"0 - DV"</formula>
    </cfRule>
  </conditionalFormatting>
  <conditionalFormatting sqref="K8:K9">
    <cfRule type="cellIs" dxfId="68" priority="99" operator="equal">
      <formula>"FAIL"</formula>
    </cfRule>
  </conditionalFormatting>
  <conditionalFormatting sqref="B8:B9">
    <cfRule type="cellIs" dxfId="67" priority="107" operator="equal">
      <formula>"5 - DV"</formula>
    </cfRule>
  </conditionalFormatting>
  <conditionalFormatting sqref="B8:B9">
    <cfRule type="cellIs" dxfId="66" priority="106" operator="equal">
      <formula>"0 - DV"</formula>
    </cfRule>
  </conditionalFormatting>
  <conditionalFormatting sqref="H8:H9">
    <cfRule type="cellIs" dxfId="65" priority="101" operator="equal">
      <formula>"COMPLETE"</formula>
    </cfRule>
  </conditionalFormatting>
  <conditionalFormatting sqref="K8:K9">
    <cfRule type="containsText" dxfId="64" priority="100" operator="containsText" text="Pass">
      <formula>NOT(ISERROR(SEARCH("Pass",K8)))</formula>
    </cfRule>
  </conditionalFormatting>
  <conditionalFormatting sqref="B10">
    <cfRule type="cellIs" dxfId="63" priority="98" operator="equal">
      <formula>"5 - DV"</formula>
    </cfRule>
  </conditionalFormatting>
  <conditionalFormatting sqref="B10">
    <cfRule type="cellIs" dxfId="62" priority="97" operator="equal">
      <formula>"0 - DV"</formula>
    </cfRule>
  </conditionalFormatting>
  <conditionalFormatting sqref="K10">
    <cfRule type="cellIs" dxfId="61" priority="96" operator="equal">
      <formula>"FAIL"</formula>
    </cfRule>
  </conditionalFormatting>
  <conditionalFormatting sqref="H10">
    <cfRule type="cellIs" dxfId="60" priority="95" operator="equal">
      <formula>"COMPLETE"</formula>
    </cfRule>
  </conditionalFormatting>
  <conditionalFormatting sqref="B12">
    <cfRule type="cellIs" dxfId="59" priority="94" operator="equal">
      <formula>"5 - DV"</formula>
    </cfRule>
  </conditionalFormatting>
  <conditionalFormatting sqref="B12">
    <cfRule type="cellIs" dxfId="58" priority="93" operator="equal">
      <formula>"0 - DV"</formula>
    </cfRule>
  </conditionalFormatting>
  <conditionalFormatting sqref="K12">
    <cfRule type="cellIs" dxfId="57" priority="92" operator="equal">
      <formula>"FAIL"</formula>
    </cfRule>
  </conditionalFormatting>
  <conditionalFormatting sqref="H12">
    <cfRule type="cellIs" dxfId="56" priority="91" operator="equal">
      <formula>"COMPLETE"</formula>
    </cfRule>
  </conditionalFormatting>
  <conditionalFormatting sqref="B11">
    <cfRule type="cellIs" dxfId="55" priority="90" operator="equal">
      <formula>"5 - DV"</formula>
    </cfRule>
  </conditionalFormatting>
  <conditionalFormatting sqref="B11">
    <cfRule type="cellIs" dxfId="54" priority="89" operator="equal">
      <formula>"0 - DV"</formula>
    </cfRule>
  </conditionalFormatting>
  <conditionalFormatting sqref="K11">
    <cfRule type="containsText" dxfId="53" priority="88" operator="containsText" text="Pass">
      <formula>NOT(ISERROR(SEARCH("Pass",K11)))</formula>
    </cfRule>
  </conditionalFormatting>
  <conditionalFormatting sqref="K11">
    <cfRule type="cellIs" dxfId="52" priority="87" operator="equal">
      <formula>"FAIL"</formula>
    </cfRule>
  </conditionalFormatting>
  <conditionalFormatting sqref="H11">
    <cfRule type="cellIs" dxfId="51" priority="86" operator="equal">
      <formula>"COMPLETE"</formula>
    </cfRule>
  </conditionalFormatting>
  <conditionalFormatting sqref="K13">
    <cfRule type="cellIs" dxfId="50" priority="85" operator="equal">
      <formula>"FAIL"</formula>
    </cfRule>
  </conditionalFormatting>
  <conditionalFormatting sqref="H13">
    <cfRule type="cellIs" dxfId="49" priority="84" operator="equal">
      <formula>"COMPLETE"</formula>
    </cfRule>
  </conditionalFormatting>
  <conditionalFormatting sqref="B13">
    <cfRule type="cellIs" dxfId="48" priority="83" operator="equal">
      <formula>"5 - DV"</formula>
    </cfRule>
  </conditionalFormatting>
  <conditionalFormatting sqref="B13">
    <cfRule type="cellIs" dxfId="47" priority="82" operator="equal">
      <formula>"0 - DV"</formula>
    </cfRule>
  </conditionalFormatting>
  <conditionalFormatting sqref="B14">
    <cfRule type="cellIs" dxfId="46" priority="81" operator="equal">
      <formula>"5 - DV"</formula>
    </cfRule>
  </conditionalFormatting>
  <conditionalFormatting sqref="B14">
    <cfRule type="cellIs" dxfId="45" priority="80" operator="equal">
      <formula>"0 - DV"</formula>
    </cfRule>
  </conditionalFormatting>
  <conditionalFormatting sqref="K14">
    <cfRule type="containsText" dxfId="44" priority="79" operator="containsText" text="Pass">
      <formula>NOT(ISERROR(SEARCH("Pass",K14)))</formula>
    </cfRule>
  </conditionalFormatting>
  <conditionalFormatting sqref="K14">
    <cfRule type="cellIs" dxfId="43" priority="78" operator="equal">
      <formula>"FAIL"</formula>
    </cfRule>
  </conditionalFormatting>
  <conditionalFormatting sqref="H14">
    <cfRule type="cellIs" dxfId="42" priority="77" operator="equal">
      <formula>"COMPLETE"</formula>
    </cfRule>
  </conditionalFormatting>
  <conditionalFormatting sqref="K15">
    <cfRule type="containsText" dxfId="41" priority="66" operator="containsText" text="Pass">
      <formula>NOT(ISERROR(SEARCH("Pass",K15)))</formula>
    </cfRule>
  </conditionalFormatting>
  <conditionalFormatting sqref="K15">
    <cfRule type="cellIs" dxfId="40" priority="65" operator="equal">
      <formula>"FAIL"</formula>
    </cfRule>
  </conditionalFormatting>
  <conditionalFormatting sqref="H15">
    <cfRule type="cellIs" dxfId="39" priority="64" operator="equal">
      <formula>"COMPLETE"</formula>
    </cfRule>
  </conditionalFormatting>
  <conditionalFormatting sqref="B15">
    <cfRule type="cellIs" dxfId="38" priority="63" operator="equal">
      <formula>"5 - DV"</formula>
    </cfRule>
  </conditionalFormatting>
  <conditionalFormatting sqref="B15">
    <cfRule type="cellIs" dxfId="37" priority="62" operator="equal">
      <formula>"0 - DV"</formula>
    </cfRule>
  </conditionalFormatting>
  <conditionalFormatting sqref="B16">
    <cfRule type="cellIs" dxfId="36" priority="61" operator="equal">
      <formula>"5 - DV"</formula>
    </cfRule>
  </conditionalFormatting>
  <conditionalFormatting sqref="B16">
    <cfRule type="cellIs" dxfId="35" priority="60" operator="equal">
      <formula>"0 - DV"</formula>
    </cfRule>
  </conditionalFormatting>
  <conditionalFormatting sqref="K16">
    <cfRule type="containsText" dxfId="34" priority="59" operator="containsText" text="Pass">
      <formula>NOT(ISERROR(SEARCH("Pass",K16)))</formula>
    </cfRule>
  </conditionalFormatting>
  <conditionalFormatting sqref="K16">
    <cfRule type="cellIs" dxfId="33" priority="58" operator="equal">
      <formula>"FAIL"</formula>
    </cfRule>
  </conditionalFormatting>
  <conditionalFormatting sqref="H16">
    <cfRule type="cellIs" dxfId="32" priority="57" operator="equal">
      <formula>"COMPLETE"</formula>
    </cfRule>
  </conditionalFormatting>
  <conditionalFormatting sqref="K17">
    <cfRule type="containsText" dxfId="31" priority="23" operator="containsText" text="Pass">
      <formula>NOT(ISERROR(SEARCH("Pass",K17)))</formula>
    </cfRule>
  </conditionalFormatting>
  <conditionalFormatting sqref="K17">
    <cfRule type="cellIs" dxfId="30" priority="22" operator="equal">
      <formula>"FAIL"</formula>
    </cfRule>
  </conditionalFormatting>
  <conditionalFormatting sqref="H17">
    <cfRule type="cellIs" dxfId="29" priority="21" operator="equal">
      <formula>"COMPLETE"</formula>
    </cfRule>
  </conditionalFormatting>
  <conditionalFormatting sqref="B17">
    <cfRule type="cellIs" dxfId="28" priority="20" operator="equal">
      <formula>"5 - DV"</formula>
    </cfRule>
  </conditionalFormatting>
  <conditionalFormatting sqref="B17">
    <cfRule type="cellIs" dxfId="27" priority="19" operator="equal">
      <formula>"0 - DV"</formula>
    </cfRule>
  </conditionalFormatting>
  <conditionalFormatting sqref="B7">
    <cfRule type="cellIs" dxfId="26" priority="17" operator="equal">
      <formula>"0 - DV"</formula>
    </cfRule>
  </conditionalFormatting>
  <conditionalFormatting sqref="B7">
    <cfRule type="cellIs" dxfId="25" priority="18" operator="equal">
      <formula>"5 - DV"</formula>
    </cfRule>
  </conditionalFormatting>
  <conditionalFormatting sqref="K20">
    <cfRule type="cellIs" dxfId="24" priority="16" operator="equal">
      <formula>"FAIL"</formula>
    </cfRule>
  </conditionalFormatting>
  <conditionalFormatting sqref="B20">
    <cfRule type="cellIs" dxfId="23" priority="15" operator="equal">
      <formula>"5-DV"</formula>
    </cfRule>
  </conditionalFormatting>
  <conditionalFormatting sqref="B20">
    <cfRule type="cellIs" dxfId="22" priority="14" operator="equal">
      <formula>"0 - DV"</formula>
    </cfRule>
  </conditionalFormatting>
  <conditionalFormatting sqref="B18">
    <cfRule type="cellIs" dxfId="21" priority="13" operator="equal">
      <formula>"5 - DV"</formula>
    </cfRule>
  </conditionalFormatting>
  <conditionalFormatting sqref="B18">
    <cfRule type="cellIs" dxfId="20" priority="12" operator="equal">
      <formula>"0 - DV"</formula>
    </cfRule>
  </conditionalFormatting>
  <conditionalFormatting sqref="K18">
    <cfRule type="containsText" dxfId="19" priority="11" operator="containsText" text="Pass">
      <formula>NOT(ISERROR(SEARCH("Pass",K18)))</formula>
    </cfRule>
  </conditionalFormatting>
  <conditionalFormatting sqref="K18">
    <cfRule type="cellIs" dxfId="18" priority="10" operator="equal">
      <formula>"FAIL"</formula>
    </cfRule>
  </conditionalFormatting>
  <conditionalFormatting sqref="H18">
    <cfRule type="cellIs" dxfId="17" priority="9" operator="equal">
      <formula>"COMPLETE"</formula>
    </cfRule>
  </conditionalFormatting>
  <conditionalFormatting sqref="B18">
    <cfRule type="cellIs" dxfId="16" priority="8" operator="equal">
      <formula>"0 = DV P0"</formula>
    </cfRule>
  </conditionalFormatting>
  <conditionalFormatting sqref="B18">
    <cfRule type="cellIs" dxfId="15" priority="7" operator="equal">
      <formula>"5 = DV P5"</formula>
    </cfRule>
  </conditionalFormatting>
  <conditionalFormatting sqref="B19">
    <cfRule type="cellIs" dxfId="14" priority="6" operator="equal">
      <formula>"5 - DV"</formula>
    </cfRule>
  </conditionalFormatting>
  <conditionalFormatting sqref="B19">
    <cfRule type="cellIs" dxfId="13" priority="5" operator="equal">
      <formula>"0 - DV"</formula>
    </cfRule>
  </conditionalFormatting>
  <conditionalFormatting sqref="K19">
    <cfRule type="containsText" dxfId="12" priority="4" operator="containsText" text="Pass">
      <formula>NOT(ISERROR(SEARCH("Pass",K19)))</formula>
    </cfRule>
  </conditionalFormatting>
  <conditionalFormatting sqref="K19">
    <cfRule type="cellIs" dxfId="11" priority="3" operator="equal">
      <formula>"FAIL"</formula>
    </cfRule>
  </conditionalFormatting>
  <conditionalFormatting sqref="B19">
    <cfRule type="cellIs" dxfId="10" priority="2" operator="equal">
      <formula>"0 = DV P0"</formula>
    </cfRule>
  </conditionalFormatting>
  <conditionalFormatting sqref="B19">
    <cfRule type="cellIs" dxfId="9" priority="1" operator="equal">
      <formula>"5 = DV P5"</formula>
    </cfRule>
  </conditionalFormatting>
  <dataValidations count="36">
    <dataValidation type="list" errorStyle="warning" allowBlank="1" showInputMessage="1" showErrorMessage="1" errorTitle="Not a valid test type" error="Choices: Automated, Manual, or Manual&amp;Automated" sqref="I3" xr:uid="{00000000-0002-0000-0300-000000000000}">
      <formula1>$F$449:$F$451</formula1>
    </dataValidation>
    <dataValidation type="list" allowBlank="1" showInputMessage="1" showErrorMessage="1" error="Select: FAIL, PASS, or, IN_PROGRESS" sqref="K3" xr:uid="{00000000-0002-0000-0300-000001000000}">
      <formula1>$K$452:$K$455</formula1>
    </dataValidation>
    <dataValidation type="list" errorStyle="warning" allowBlank="1" showInputMessage="1" showErrorMessage="1" sqref="G3" xr:uid="{00000000-0002-0000-0300-000002000000}">
      <formula1>$C$452:$C$461</formula1>
    </dataValidation>
    <dataValidation type="list" allowBlank="1" showInputMessage="1" showErrorMessage="1" error="Select: COMPLETE, Design in Progress, Design in Review, Dry Run Completed, Dry Run in Progress, or Not Started - Query Raised" sqref="H3" xr:uid="{00000000-0002-0000-0300-000003000000}">
      <formula1>$E$449:$E$455</formula1>
    </dataValidation>
    <dataValidation type="list" allowBlank="1" showInputMessage="1" showErrorMessage="1" error="Select: COMPLETE, Design in Progress, Design in Review, Dry Run Completed, Dry Run in Progress, or Not Started - Query Raised" sqref="H4 H6" xr:uid="{00000000-0002-0000-0300-000004000000}">
      <formula1>$E$448:$E$454</formula1>
    </dataValidation>
    <dataValidation type="list" errorStyle="warning" allowBlank="1" showInputMessage="1" showErrorMessage="1" sqref="G4 G6" xr:uid="{00000000-0002-0000-0300-000005000000}">
      <formula1>$C$448:$C$457</formula1>
    </dataValidation>
    <dataValidation type="list" allowBlank="1" showInputMessage="1" showErrorMessage="1" error="Select: COMPLETE, Design in Progress, Design in Review, Dry Run Completed, Dry Run in Progress, or Not Started - Query Raised" sqref="H5" xr:uid="{00000000-0002-0000-0300-000006000000}">
      <formula1>$E$451:$E$457</formula1>
    </dataValidation>
    <dataValidation type="list" errorStyle="warning" allowBlank="1" showInputMessage="1" showErrorMessage="1" sqref="G5" xr:uid="{00000000-0002-0000-0300-000007000000}">
      <formula1>$C$451:$C$460</formula1>
    </dataValidation>
    <dataValidation type="list" errorStyle="warning" allowBlank="1" showInputMessage="1" showErrorMessage="1" errorTitle="Not a valid test type" error="Choices: Automated, Manual, or Manual&amp;Automated" sqref="I7" xr:uid="{00000000-0002-0000-0300-000008000000}">
      <formula1>$F$443:$F$445</formula1>
    </dataValidation>
    <dataValidation type="list" errorStyle="warning" allowBlank="1" showInputMessage="1" showErrorMessage="1" sqref="G7" xr:uid="{00000000-0002-0000-0300-000009000000}">
      <formula1>$C$446:$C$455</formula1>
    </dataValidation>
    <dataValidation type="list" errorStyle="warning" allowBlank="1" showInputMessage="1" showErrorMessage="1" errorTitle="Not a valid test type" error="Choices: Automated, Manual, or Manual&amp;Automated" sqref="I8:I9" xr:uid="{00000000-0002-0000-0300-00000A000000}">
      <formula1>$F$442:$F$444</formula1>
    </dataValidation>
    <dataValidation type="list" allowBlank="1" showInputMessage="1" showErrorMessage="1" error="Select: COMPLETE, Design in Progress, Design in Review, Dry Run Completed, Dry Run in Progress, or Not Started - Query Raised" sqref="H8:H9" xr:uid="{00000000-0002-0000-0300-00000B000000}">
      <formula1>$E$442:$E$448</formula1>
    </dataValidation>
    <dataValidation type="list" allowBlank="1" showInputMessage="1" showErrorMessage="1" error="Select: FAIL, PASS, or, IN_PROGRESS" sqref="K8:K9" xr:uid="{00000000-0002-0000-0300-00000C000000}">
      <formula1>$K$442:$K$445</formula1>
    </dataValidation>
    <dataValidation type="list" errorStyle="warning" allowBlank="1" showInputMessage="1" showErrorMessage="1" sqref="G8:G9" xr:uid="{00000000-0002-0000-0300-00000D000000}">
      <formula1>$C$442:$C$451</formula1>
    </dataValidation>
    <dataValidation type="list" allowBlank="1" showInputMessage="1" showErrorMessage="1" error="Select: FAIL, PASS, or, IN_PROGRESS" sqref="K10:K12 K14 K16" xr:uid="{00000000-0002-0000-0300-00000E000000}">
      <formula1>$K$441:$K$444</formula1>
    </dataValidation>
    <dataValidation type="list" allowBlank="1" showInputMessage="1" showErrorMessage="1" error="Select: COMPLETE, Design in Progress, Design in Review, Dry Run Completed, Dry Run in Progress, or Not Started - Query Raised" sqref="H10:H12 H14 H16" xr:uid="{00000000-0002-0000-0300-00000F000000}">
      <formula1>$E$441:$E$447</formula1>
    </dataValidation>
    <dataValidation type="list" errorStyle="warning" allowBlank="1" showInputMessage="1" showErrorMessage="1" sqref="G10:G12 G14 G16" xr:uid="{00000000-0002-0000-0300-000010000000}">
      <formula1>$C$441:$C$450</formula1>
    </dataValidation>
    <dataValidation type="list" allowBlank="1" showInputMessage="1" showErrorMessage="1" error="Select: COMPLETE, Design in Progress, Design in Review, Dry Run Completed, Dry Run in Progress, or Not Started - Query Raised" sqref="H13 H15" xr:uid="{00000000-0002-0000-0300-000011000000}">
      <formula1>$E$438:$E$444</formula1>
    </dataValidation>
    <dataValidation type="list" allowBlank="1" showInputMessage="1" showErrorMessage="1" error="Select: FAIL, PASS, or, IN_PROGRESS" sqref="K13 K15" xr:uid="{00000000-0002-0000-0300-000012000000}">
      <formula1>$K$438:$K$441</formula1>
    </dataValidation>
    <dataValidation type="list" errorStyle="warning" allowBlank="1" showInputMessage="1" showErrorMessage="1" sqref="G13 G15 G19" xr:uid="{00000000-0002-0000-0300-000013000000}">
      <formula1>$C$438:$C$447</formula1>
    </dataValidation>
    <dataValidation type="list" errorStyle="warning" allowBlank="1" showInputMessage="1" showErrorMessage="1" errorTitle="Not a valid test type" error="Choices: Automated, Manual, or Manual&amp;Automated" sqref="I17" xr:uid="{00000000-0002-0000-0300-000014000000}">
      <formula1>$F$418:$F$420</formula1>
    </dataValidation>
    <dataValidation type="list" allowBlank="1" showInputMessage="1" showErrorMessage="1" error="Select: COMPLETE, Design in Progress, Design in Review, Dry Run Completed, Dry Run in Progress, or Not Started - Query Raised" sqref="H17" xr:uid="{00000000-0002-0000-0300-000015000000}">
      <formula1>$E$418:$E$424</formula1>
    </dataValidation>
    <dataValidation type="list" allowBlank="1" showInputMessage="1" showErrorMessage="1" error="Select: FAIL, PASS, or, IN_PROGRESS" sqref="K17" xr:uid="{00000000-0002-0000-0300-000016000000}">
      <formula1>$K$418:$K$421</formula1>
    </dataValidation>
    <dataValidation type="list" errorStyle="warning" allowBlank="1" showInputMessage="1" showErrorMessage="1" sqref="G17" xr:uid="{00000000-0002-0000-0300-000017000000}">
      <formula1>$C$418:$C$427</formula1>
    </dataValidation>
    <dataValidation type="list" allowBlank="1" showInputMessage="1" showErrorMessage="1" sqref="B18" xr:uid="{00000000-0002-0000-0300-000018000000}">
      <formula1>$D$417:$D$424</formula1>
    </dataValidation>
    <dataValidation type="list" errorStyle="warning" allowBlank="1" showInputMessage="1" showErrorMessage="1" errorTitle="Not a valid test type" error="Choices: Automated, Manual, or Manual&amp;Automated" sqref="I18" xr:uid="{00000000-0002-0000-0300-000019000000}">
      <formula1>$G$417:$G$419</formula1>
    </dataValidation>
    <dataValidation type="list" allowBlank="1" showInputMessage="1" showErrorMessage="1" error="Select: COMPLETE, Design in Progress, Design in Review, Dry Run Completed, Dry Run in Progress, or Not Started - Query Raised" sqref="H18" xr:uid="{00000000-0002-0000-0300-00001A000000}">
      <formula1>$E$420:$E$426</formula1>
    </dataValidation>
    <dataValidation type="list" allowBlank="1" showInputMessage="1" showErrorMessage="1" error="Select: FAIL, PASS, or, IN_PROGRESS" sqref="K18" xr:uid="{00000000-0002-0000-0300-00001B000000}">
      <formula1>$K$420:$K$423</formula1>
    </dataValidation>
    <dataValidation type="list" errorStyle="warning" allowBlank="1" showInputMessage="1" showErrorMessage="1" sqref="G18" xr:uid="{00000000-0002-0000-0300-00001C000000}">
      <formula1>$C$420:$C$429</formula1>
    </dataValidation>
    <dataValidation type="list" errorStyle="warning" allowBlank="1" showInputMessage="1" showErrorMessage="1" errorTitle="Not a valid test type" error="Choices: Automated, Manual, or Manual&amp;Automated" sqref="I10:I16" xr:uid="{00000000-0002-0000-0300-00001D000000}">
      <formula1>$F$438:$F$440</formula1>
    </dataValidation>
    <dataValidation type="list" errorStyle="warning" allowBlank="1" showInputMessage="1" showErrorMessage="1" errorTitle="Not a valid test type" error="Choices: Automated, Manual, or Manual&amp;Automated" sqref="I4:I6" xr:uid="{00000000-0002-0000-0300-00001E000000}">
      <formula1>$F$448:$F$450</formula1>
    </dataValidation>
    <dataValidation type="list" allowBlank="1" showInputMessage="1" showErrorMessage="1" error="Select: FAIL, PASS, or, IN_PROGRESS" sqref="K4:K6" xr:uid="{00000000-0002-0000-0300-00001F000000}">
      <formula1>$K$448:$K$451</formula1>
    </dataValidation>
    <dataValidation type="list" allowBlank="1" showInputMessage="1" showErrorMessage="1" sqref="B19" xr:uid="{00000000-0002-0000-0300-000020000000}">
      <formula1>$D$349:$D$356</formula1>
    </dataValidation>
    <dataValidation type="list" errorStyle="warning" allowBlank="1" showInputMessage="1" showErrorMessage="1" errorTitle="Not a valid test type" error="Choices: Automated, Manual, or Manual&amp;Automated" sqref="I19" xr:uid="{00000000-0002-0000-0300-000021000000}">
      <formula1>$G$349:$G$351</formula1>
    </dataValidation>
    <dataValidation type="list" allowBlank="1" showInputMessage="1" showErrorMessage="1" error="Select: COMPLETE, Design in Progress, Design in Review, Dry Run Completed, Dry Run in Progress, or Not Started - Query Raised" sqref="H19" xr:uid="{00000000-0002-0000-0300-000022000000}">
      <formula1>$F$349:$F$369</formula1>
    </dataValidation>
    <dataValidation type="list" allowBlank="1" showInputMessage="1" showErrorMessage="1" error="Select: FAIL, PASS, or, IN_PROGRESS" sqref="K19" xr:uid="{00000000-0002-0000-0300-000023000000}">
      <formula1>$K$352:$K$355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88"/>
  <sheetViews>
    <sheetView workbookViewId="0">
      <pane ySplit="1" topLeftCell="A38" activePane="bottomLeft" state="frozen"/>
      <selection pane="bottomLeft" activeCell="C38" sqref="C38"/>
    </sheetView>
  </sheetViews>
  <sheetFormatPr defaultColWidth="9.1796875" defaultRowHeight="14.5" x14ac:dyDescent="0.35"/>
  <cols>
    <col min="1" max="1" width="20.26953125" style="1" customWidth="1"/>
    <col min="2" max="2" width="19.7265625" style="1" customWidth="1"/>
    <col min="3" max="3" width="30.453125" style="15" customWidth="1"/>
    <col min="4" max="4" width="63.26953125" style="1" customWidth="1"/>
    <col min="5" max="5" width="50.54296875" style="1" customWidth="1"/>
    <col min="6" max="6" width="43.453125" style="1" customWidth="1"/>
    <col min="7" max="7" width="28.7265625" style="1" customWidth="1"/>
    <col min="8" max="8" width="38.81640625" style="1" customWidth="1"/>
    <col min="9" max="9" width="38.1796875" style="1" customWidth="1"/>
    <col min="10" max="16384" width="9.1796875" style="1"/>
  </cols>
  <sheetData>
    <row r="1" spans="1:9" x14ac:dyDescent="0.35">
      <c r="A1" s="16" t="s">
        <v>3</v>
      </c>
      <c r="B1" s="16" t="s">
        <v>1276</v>
      </c>
      <c r="C1" s="16" t="s">
        <v>1277</v>
      </c>
      <c r="D1" s="16" t="s">
        <v>1278</v>
      </c>
      <c r="E1" s="16" t="s">
        <v>22</v>
      </c>
      <c r="F1" s="42" t="s">
        <v>1279</v>
      </c>
      <c r="G1" s="3"/>
      <c r="H1" s="3"/>
      <c r="I1" s="8"/>
    </row>
    <row r="2" spans="1:9" x14ac:dyDescent="0.35">
      <c r="A2" s="17">
        <v>1</v>
      </c>
      <c r="B2" s="1" t="s">
        <v>1280</v>
      </c>
      <c r="C2" s="1"/>
      <c r="D2" s="1" t="s">
        <v>1281</v>
      </c>
      <c r="E2" s="14"/>
      <c r="F2" s="14"/>
      <c r="G2" s="8"/>
      <c r="H2" s="8"/>
      <c r="I2" s="8"/>
    </row>
    <row r="3" spans="1:9" x14ac:dyDescent="0.35">
      <c r="A3" s="17">
        <v>2</v>
      </c>
      <c r="B3" s="8" t="s">
        <v>1282</v>
      </c>
      <c r="C3" s="18" t="s">
        <v>1283</v>
      </c>
      <c r="D3" s="19" t="s">
        <v>1284</v>
      </c>
      <c r="E3" s="19"/>
      <c r="F3" s="14"/>
      <c r="G3" s="8"/>
      <c r="H3" s="8"/>
      <c r="I3" s="8"/>
    </row>
    <row r="4" spans="1:9" x14ac:dyDescent="0.35">
      <c r="A4" s="17">
        <v>3</v>
      </c>
      <c r="B4" s="21" t="s">
        <v>1285</v>
      </c>
      <c r="C4" s="19"/>
      <c r="D4" s="14" t="s">
        <v>1286</v>
      </c>
      <c r="E4" s="14"/>
      <c r="F4" s="14"/>
      <c r="G4" s="44"/>
      <c r="H4" s="24"/>
      <c r="I4" s="8"/>
    </row>
    <row r="5" spans="1:9" x14ac:dyDescent="0.35">
      <c r="A5" s="17">
        <v>4</v>
      </c>
      <c r="B5" s="8" t="s">
        <v>87</v>
      </c>
      <c r="C5" s="18" t="s">
        <v>1287</v>
      </c>
      <c r="D5" s="19" t="s">
        <v>1288</v>
      </c>
      <c r="E5" s="19"/>
      <c r="F5" s="14"/>
      <c r="G5" s="8"/>
      <c r="H5" s="24"/>
      <c r="I5" s="8"/>
    </row>
    <row r="6" spans="1:9" x14ac:dyDescent="0.35">
      <c r="A6" s="17">
        <v>5</v>
      </c>
      <c r="B6" s="8" t="s">
        <v>121</v>
      </c>
      <c r="C6" s="18" t="s">
        <v>1289</v>
      </c>
      <c r="D6" s="19" t="s">
        <v>1290</v>
      </c>
      <c r="E6" s="19"/>
      <c r="F6" s="14"/>
      <c r="G6" s="8"/>
      <c r="H6" s="24"/>
      <c r="I6" s="8"/>
    </row>
    <row r="7" spans="1:9" x14ac:dyDescent="0.35">
      <c r="A7" s="17">
        <v>6</v>
      </c>
      <c r="B7" s="8" t="s">
        <v>1291</v>
      </c>
      <c r="C7" s="18" t="s">
        <v>1292</v>
      </c>
      <c r="D7" s="19" t="s">
        <v>1293</v>
      </c>
      <c r="E7" s="19"/>
      <c r="F7" s="14"/>
      <c r="G7" s="14"/>
      <c r="H7" s="8"/>
      <c r="I7" s="8"/>
    </row>
    <row r="8" spans="1:9" x14ac:dyDescent="0.35">
      <c r="A8" s="17">
        <v>7</v>
      </c>
      <c r="B8" s="8" t="s">
        <v>1294</v>
      </c>
      <c r="C8" s="18" t="s">
        <v>1295</v>
      </c>
      <c r="D8" s="19" t="s">
        <v>1290</v>
      </c>
      <c r="E8" s="19"/>
      <c r="F8" s="14"/>
      <c r="G8" s="51"/>
      <c r="H8" s="28"/>
      <c r="I8" s="8"/>
    </row>
    <row r="9" spans="1:9" x14ac:dyDescent="0.35">
      <c r="A9" s="17">
        <v>8</v>
      </c>
      <c r="B9" s="1" t="s">
        <v>1296</v>
      </c>
      <c r="D9" s="15" t="s">
        <v>1297</v>
      </c>
      <c r="E9" s="14"/>
      <c r="F9" s="14"/>
      <c r="G9" s="3"/>
      <c r="H9" s="3"/>
      <c r="I9" s="8"/>
    </row>
    <row r="10" spans="1:9" x14ac:dyDescent="0.35">
      <c r="A10" s="17">
        <v>9</v>
      </c>
      <c r="B10" s="14" t="s">
        <v>1298</v>
      </c>
      <c r="C10" s="20" t="s">
        <v>1299</v>
      </c>
      <c r="D10" s="14" t="s">
        <v>1300</v>
      </c>
      <c r="E10" s="14"/>
      <c r="F10" s="14"/>
      <c r="G10" s="8"/>
      <c r="H10" s="24"/>
      <c r="I10" s="8"/>
    </row>
    <row r="11" spans="1:9" x14ac:dyDescent="0.35">
      <c r="A11" s="17">
        <v>10</v>
      </c>
      <c r="B11" s="21" t="s">
        <v>1301</v>
      </c>
      <c r="C11" s="20" t="s">
        <v>1302</v>
      </c>
      <c r="D11" s="14" t="s">
        <v>1303</v>
      </c>
      <c r="E11" s="14"/>
      <c r="F11" s="14"/>
      <c r="G11" s="8"/>
      <c r="H11" s="24"/>
      <c r="I11" s="8"/>
    </row>
    <row r="12" spans="1:9" x14ac:dyDescent="0.35">
      <c r="A12" s="17">
        <v>11</v>
      </c>
      <c r="B12" s="14" t="s">
        <v>1304</v>
      </c>
      <c r="C12" s="20" t="s">
        <v>1305</v>
      </c>
      <c r="D12" s="14" t="s">
        <v>1306</v>
      </c>
      <c r="E12" s="14"/>
      <c r="F12" s="14"/>
      <c r="G12" s="8"/>
      <c r="H12" s="24"/>
      <c r="I12" s="8"/>
    </row>
    <row r="13" spans="1:9" x14ac:dyDescent="0.35">
      <c r="A13" s="17">
        <v>12</v>
      </c>
      <c r="B13" s="21" t="s">
        <v>1307</v>
      </c>
      <c r="C13" s="20" t="s">
        <v>1308</v>
      </c>
      <c r="D13" s="14" t="s">
        <v>1309</v>
      </c>
      <c r="E13" s="14"/>
      <c r="F13" s="14"/>
      <c r="G13" s="8"/>
      <c r="H13" s="24"/>
      <c r="I13" s="8"/>
    </row>
    <row r="14" spans="1:9" x14ac:dyDescent="0.35">
      <c r="A14" s="17">
        <v>13</v>
      </c>
      <c r="B14" s="21" t="s">
        <v>1310</v>
      </c>
      <c r="C14" s="20" t="s">
        <v>1311</v>
      </c>
      <c r="D14" s="14" t="s">
        <v>1312</v>
      </c>
      <c r="E14" s="14"/>
      <c r="F14" s="14"/>
      <c r="G14" s="8"/>
      <c r="H14" s="24"/>
      <c r="I14" s="8"/>
    </row>
    <row r="15" spans="1:9" x14ac:dyDescent="0.35">
      <c r="A15" s="17">
        <v>14</v>
      </c>
      <c r="B15" s="8" t="s">
        <v>1313</v>
      </c>
      <c r="C15" s="18" t="s">
        <v>1314</v>
      </c>
      <c r="D15" s="19" t="s">
        <v>1315</v>
      </c>
      <c r="E15" s="19"/>
      <c r="F15" s="14"/>
      <c r="G15" s="14"/>
      <c r="H15" s="8"/>
      <c r="I15" s="8"/>
    </row>
    <row r="16" spans="1:9" x14ac:dyDescent="0.35">
      <c r="A16" s="17">
        <v>15</v>
      </c>
      <c r="B16" s="1" t="s">
        <v>1316</v>
      </c>
      <c r="D16" s="15" t="s">
        <v>1317</v>
      </c>
      <c r="E16" s="14"/>
      <c r="F16" s="14"/>
      <c r="G16" s="28"/>
      <c r="H16" s="28"/>
      <c r="I16" s="8"/>
    </row>
    <row r="17" spans="1:9" x14ac:dyDescent="0.35">
      <c r="A17" s="17">
        <v>16</v>
      </c>
      <c r="B17" s="14" t="s">
        <v>1318</v>
      </c>
      <c r="C17" s="20" t="s">
        <v>1319</v>
      </c>
      <c r="D17" s="14" t="s">
        <v>1320</v>
      </c>
      <c r="E17" s="14"/>
      <c r="F17" s="14"/>
      <c r="G17" s="3"/>
      <c r="H17" s="3"/>
      <c r="I17" s="8"/>
    </row>
    <row r="18" spans="1:9" x14ac:dyDescent="0.35">
      <c r="A18" s="17">
        <v>17</v>
      </c>
      <c r="B18" s="8" t="s">
        <v>1321</v>
      </c>
      <c r="C18" s="18" t="s">
        <v>1322</v>
      </c>
      <c r="D18" s="19" t="s">
        <v>1323</v>
      </c>
      <c r="E18" s="19"/>
      <c r="F18" s="14"/>
      <c r="G18" s="14"/>
      <c r="H18" s="8"/>
      <c r="I18" s="8"/>
    </row>
    <row r="19" spans="1:9" x14ac:dyDescent="0.35">
      <c r="A19" s="55" t="s">
        <v>1324</v>
      </c>
      <c r="B19" s="56"/>
      <c r="C19" s="56"/>
      <c r="D19" s="57"/>
      <c r="E19" s="57"/>
      <c r="F19" s="56"/>
      <c r="G19" s="14"/>
      <c r="H19" s="8"/>
      <c r="I19" s="8"/>
    </row>
    <row r="20" spans="1:9" x14ac:dyDescent="0.35">
      <c r="A20" s="45">
        <v>18</v>
      </c>
      <c r="B20" s="1" t="s">
        <v>1325</v>
      </c>
      <c r="C20" s="6" t="s">
        <v>1326</v>
      </c>
      <c r="D20" s="1" t="s">
        <v>1327</v>
      </c>
      <c r="E20" s="14"/>
      <c r="F20" s="14"/>
      <c r="G20" s="14"/>
      <c r="H20" s="8"/>
      <c r="I20" s="8"/>
    </row>
    <row r="21" spans="1:9" x14ac:dyDescent="0.35">
      <c r="A21" s="60">
        <v>19</v>
      </c>
      <c r="B21" s="1" t="s">
        <v>1328</v>
      </c>
      <c r="C21" s="6" t="s">
        <v>1329</v>
      </c>
      <c r="D21" s="1" t="s">
        <v>1330</v>
      </c>
      <c r="E21" s="14"/>
      <c r="F21" s="14"/>
      <c r="G21" s="14"/>
      <c r="H21" s="8"/>
      <c r="I21" s="8"/>
    </row>
    <row r="22" spans="1:9" x14ac:dyDescent="0.35">
      <c r="A22" s="45">
        <v>20</v>
      </c>
      <c r="B22" s="23" t="s">
        <v>1331</v>
      </c>
      <c r="C22" s="1"/>
      <c r="D22" s="15" t="s">
        <v>1332</v>
      </c>
      <c r="E22" s="14"/>
      <c r="F22" s="14"/>
      <c r="G22" s="51"/>
      <c r="H22" s="8"/>
      <c r="I22" s="8"/>
    </row>
    <row r="23" spans="1:9" x14ac:dyDescent="0.35">
      <c r="A23" s="60">
        <v>21</v>
      </c>
      <c r="B23" s="1" t="s">
        <v>1333</v>
      </c>
      <c r="C23" s="1"/>
      <c r="D23" s="15" t="s">
        <v>1334</v>
      </c>
      <c r="E23" s="14"/>
      <c r="F23" s="14"/>
      <c r="G23" s="3"/>
      <c r="H23" s="3"/>
      <c r="I23" s="8"/>
    </row>
    <row r="24" spans="1:9" s="8" customFormat="1" x14ac:dyDescent="0.35">
      <c r="A24" s="45">
        <v>22</v>
      </c>
      <c r="B24" s="1" t="s">
        <v>1335</v>
      </c>
      <c r="C24" s="1"/>
      <c r="D24" s="15" t="s">
        <v>1336</v>
      </c>
      <c r="E24" s="14"/>
      <c r="F24" s="14"/>
      <c r="G24" s="3"/>
      <c r="H24" s="3"/>
    </row>
    <row r="25" spans="1:9" s="8" customFormat="1" x14ac:dyDescent="0.35">
      <c r="A25" s="64" t="s">
        <v>1337</v>
      </c>
      <c r="B25" s="65"/>
      <c r="C25" s="65"/>
      <c r="D25" s="66"/>
      <c r="E25" s="66"/>
      <c r="F25" s="73"/>
      <c r="G25" s="28"/>
    </row>
    <row r="26" spans="1:9" s="8" customFormat="1" x14ac:dyDescent="0.35">
      <c r="A26" s="10">
        <v>23</v>
      </c>
      <c r="B26" s="1" t="s">
        <v>1338</v>
      </c>
      <c r="D26" s="15" t="s">
        <v>1339</v>
      </c>
      <c r="E26" s="14"/>
      <c r="F26" s="14"/>
      <c r="G26" s="3"/>
      <c r="H26" s="3"/>
      <c r="I26" s="3"/>
    </row>
    <row r="27" spans="1:9" s="8" customFormat="1" x14ac:dyDescent="0.35">
      <c r="A27" s="10">
        <v>24</v>
      </c>
      <c r="B27" s="1" t="s">
        <v>1340</v>
      </c>
      <c r="D27" s="15" t="s">
        <v>1341</v>
      </c>
      <c r="E27" s="14"/>
      <c r="F27" s="14"/>
    </row>
    <row r="28" spans="1:9" s="8" customFormat="1" x14ac:dyDescent="0.35">
      <c r="A28" s="10">
        <v>25</v>
      </c>
      <c r="B28" s="1" t="s">
        <v>1342</v>
      </c>
      <c r="D28" s="15" t="s">
        <v>1343</v>
      </c>
      <c r="E28" s="14"/>
      <c r="F28" s="14"/>
      <c r="G28" s="1"/>
      <c r="H28" s="29"/>
      <c r="I28" s="36"/>
    </row>
    <row r="29" spans="1:9" s="8" customFormat="1" x14ac:dyDescent="0.35">
      <c r="A29" s="10">
        <v>26</v>
      </c>
      <c r="B29" s="1" t="s">
        <v>1344</v>
      </c>
      <c r="D29" s="15" t="s">
        <v>1345</v>
      </c>
      <c r="E29" s="14"/>
      <c r="F29" s="14"/>
      <c r="G29" s="1"/>
      <c r="H29" s="29"/>
      <c r="I29" s="36"/>
    </row>
    <row r="30" spans="1:9" s="8" customFormat="1" x14ac:dyDescent="0.35">
      <c r="A30" s="10">
        <v>27</v>
      </c>
      <c r="B30" s="1" t="s">
        <v>1346</v>
      </c>
      <c r="D30" s="15" t="s">
        <v>1347</v>
      </c>
      <c r="E30" s="14"/>
      <c r="F30" s="14"/>
      <c r="G30" s="1"/>
      <c r="H30" s="29"/>
      <c r="I30" s="36"/>
    </row>
    <row r="31" spans="1:9" s="8" customFormat="1" x14ac:dyDescent="0.35">
      <c r="A31" s="67" t="s">
        <v>1348</v>
      </c>
      <c r="B31" s="67"/>
      <c r="C31" s="67"/>
      <c r="D31" s="68"/>
      <c r="E31" s="69"/>
      <c r="F31" s="68"/>
      <c r="G31" s="1"/>
      <c r="H31" s="29"/>
      <c r="I31" s="36"/>
    </row>
    <row r="32" spans="1:9" s="8" customFormat="1" x14ac:dyDescent="0.35">
      <c r="A32" s="10">
        <v>28</v>
      </c>
      <c r="B32" s="105" t="s">
        <v>1349</v>
      </c>
      <c r="C32" s="100" t="s">
        <v>1350</v>
      </c>
      <c r="D32" s="15"/>
      <c r="E32" s="14"/>
      <c r="F32" s="14"/>
      <c r="G32" s="1"/>
      <c r="H32" s="29"/>
      <c r="I32" s="36"/>
    </row>
    <row r="33" spans="1:9" s="8" customFormat="1" x14ac:dyDescent="0.35">
      <c r="A33" s="67" t="s">
        <v>1351</v>
      </c>
      <c r="B33" s="67"/>
      <c r="C33" s="67"/>
      <c r="D33" s="68"/>
      <c r="E33" s="69"/>
      <c r="F33" s="68"/>
      <c r="G33" s="1"/>
      <c r="H33" s="29"/>
      <c r="I33" s="36"/>
    </row>
    <row r="34" spans="1:9" s="8" customFormat="1" x14ac:dyDescent="0.35">
      <c r="A34" s="10">
        <v>29</v>
      </c>
      <c r="B34" s="14" t="s">
        <v>1352</v>
      </c>
      <c r="C34" s="6" t="s">
        <v>1353</v>
      </c>
      <c r="D34" s="1" t="s">
        <v>1354</v>
      </c>
      <c r="E34" s="14"/>
      <c r="F34" s="14"/>
      <c r="G34" s="1"/>
      <c r="H34" s="29"/>
      <c r="I34" s="36"/>
    </row>
    <row r="35" spans="1:9" s="8" customFormat="1" x14ac:dyDescent="0.35">
      <c r="A35" s="10">
        <v>30</v>
      </c>
      <c r="B35" s="14" t="s">
        <v>1355</v>
      </c>
      <c r="C35" s="6" t="s">
        <v>1356</v>
      </c>
      <c r="D35" s="1"/>
      <c r="E35" s="14"/>
      <c r="F35" s="14"/>
      <c r="G35" s="1"/>
      <c r="H35" s="29"/>
      <c r="I35" s="36"/>
    </row>
    <row r="36" spans="1:9" s="8" customFormat="1" x14ac:dyDescent="0.35">
      <c r="A36" s="10">
        <v>31</v>
      </c>
      <c r="B36" s="14" t="s">
        <v>1357</v>
      </c>
      <c r="C36" s="6" t="s">
        <v>1358</v>
      </c>
      <c r="D36" s="1" t="s">
        <v>1288</v>
      </c>
      <c r="E36" s="14"/>
      <c r="F36" s="14"/>
      <c r="G36" s="1"/>
      <c r="H36" s="29"/>
      <c r="I36" s="36"/>
    </row>
    <row r="37" spans="1:9" s="8" customFormat="1" x14ac:dyDescent="0.35">
      <c r="A37" s="70" t="s">
        <v>1359</v>
      </c>
      <c r="B37" s="81" t="s">
        <v>1359</v>
      </c>
      <c r="C37" s="71"/>
      <c r="D37" s="71"/>
      <c r="E37" s="72"/>
      <c r="F37" s="71"/>
      <c r="G37" s="1"/>
      <c r="H37" s="29"/>
      <c r="I37" s="36"/>
    </row>
    <row r="38" spans="1:9" s="8" customFormat="1" ht="186.75" customHeight="1" x14ac:dyDescent="0.35">
      <c r="A38" s="10">
        <v>32</v>
      </c>
      <c r="B38" s="1" t="s">
        <v>1360</v>
      </c>
      <c r="C38" s="107" t="s">
        <v>1361</v>
      </c>
      <c r="D38" s="29" t="s">
        <v>1362</v>
      </c>
      <c r="E38" s="5" t="s">
        <v>1363</v>
      </c>
      <c r="F38" s="5" t="s">
        <v>1364</v>
      </c>
      <c r="G38" s="1"/>
      <c r="H38" s="29"/>
      <c r="I38" s="36"/>
    </row>
    <row r="39" spans="1:9" s="8" customFormat="1" ht="15" customHeight="1" x14ac:dyDescent="0.35">
      <c r="A39" s="87" t="s">
        <v>1365</v>
      </c>
      <c r="B39" s="83"/>
      <c r="C39" s="84"/>
      <c r="D39" s="85"/>
      <c r="E39" s="86"/>
      <c r="F39" s="86"/>
      <c r="G39" s="1"/>
      <c r="H39" s="29"/>
      <c r="I39" s="36"/>
    </row>
    <row r="40" spans="1:9" s="8" customFormat="1" ht="15" customHeight="1" x14ac:dyDescent="0.35">
      <c r="A40" s="10">
        <v>33</v>
      </c>
      <c r="B40" s="1" t="s">
        <v>1366</v>
      </c>
      <c r="C40" s="35" t="s">
        <v>1367</v>
      </c>
      <c r="D40" s="29" t="s">
        <v>1365</v>
      </c>
      <c r="E40" s="5" t="s">
        <v>1368</v>
      </c>
      <c r="F40" s="5" t="s">
        <v>1369</v>
      </c>
      <c r="G40" s="1"/>
      <c r="H40" s="29"/>
      <c r="I40" s="36"/>
    </row>
    <row r="41" spans="1:9" s="8" customFormat="1" ht="37.5" customHeight="1" x14ac:dyDescent="0.35">
      <c r="A41" s="10">
        <v>34</v>
      </c>
      <c r="B41" s="82" t="s">
        <v>1370</v>
      </c>
      <c r="C41" s="107" t="s">
        <v>1371</v>
      </c>
      <c r="D41" s="29" t="s">
        <v>1372</v>
      </c>
      <c r="E41" s="5" t="s">
        <v>1373</v>
      </c>
      <c r="F41" s="5" t="s">
        <v>1374</v>
      </c>
      <c r="G41" s="1"/>
      <c r="H41" s="29"/>
      <c r="I41" s="36"/>
    </row>
    <row r="42" spans="1:9" s="8" customFormat="1" ht="15" customHeight="1" x14ac:dyDescent="0.35">
      <c r="A42" s="112" t="s">
        <v>1375</v>
      </c>
      <c r="B42" s="25"/>
      <c r="C42" s="110"/>
      <c r="D42" s="111"/>
      <c r="E42" s="26"/>
      <c r="F42" s="26"/>
      <c r="G42" s="1"/>
      <c r="H42" s="29"/>
      <c r="I42" s="36"/>
    </row>
    <row r="43" spans="1:9" s="8" customFormat="1" ht="27.75" customHeight="1" x14ac:dyDescent="0.35">
      <c r="A43" s="10">
        <v>35</v>
      </c>
      <c r="B43" s="8" t="s">
        <v>1376</v>
      </c>
      <c r="C43" s="6" t="s">
        <v>1377</v>
      </c>
      <c r="D43" s="5" t="s">
        <v>1378</v>
      </c>
      <c r="E43" s="36" t="s">
        <v>1379</v>
      </c>
      <c r="F43" s="5" t="s">
        <v>1380</v>
      </c>
      <c r="G43" s="1"/>
      <c r="H43" s="29"/>
      <c r="I43" s="36"/>
    </row>
    <row r="44" spans="1:9" s="54" customFormat="1" ht="15" customHeight="1" x14ac:dyDescent="0.35">
      <c r="A44" s="59" t="s">
        <v>1381</v>
      </c>
      <c r="B44" s="58" t="s">
        <v>1276</v>
      </c>
      <c r="C44" s="58" t="s">
        <v>1382</v>
      </c>
      <c r="D44" s="58" t="s">
        <v>1383</v>
      </c>
      <c r="E44" s="58" t="s">
        <v>1384</v>
      </c>
      <c r="F44" s="58" t="s">
        <v>1385</v>
      </c>
      <c r="G44" s="58" t="s">
        <v>1386</v>
      </c>
      <c r="H44" s="58" t="s">
        <v>1387</v>
      </c>
      <c r="I44" s="58" t="s">
        <v>1388</v>
      </c>
    </row>
    <row r="45" spans="1:9" s="13" customFormat="1" ht="58" x14ac:dyDescent="0.35">
      <c r="A45" s="54">
        <v>36</v>
      </c>
      <c r="B45" s="61" t="s">
        <v>45</v>
      </c>
      <c r="C45" s="11" t="s">
        <v>1389</v>
      </c>
      <c r="D45" s="12" t="s">
        <v>1390</v>
      </c>
      <c r="E45" s="12" t="s">
        <v>1391</v>
      </c>
      <c r="F45" s="12" t="s">
        <v>1392</v>
      </c>
      <c r="G45" s="12" t="s">
        <v>1393</v>
      </c>
      <c r="H45" s="12" t="s">
        <v>1394</v>
      </c>
      <c r="I45" s="12" t="s">
        <v>1395</v>
      </c>
    </row>
    <row r="46" spans="1:9" s="13" customFormat="1" ht="116" x14ac:dyDescent="0.35">
      <c r="A46" s="54">
        <v>37</v>
      </c>
      <c r="B46" s="62" t="s">
        <v>54</v>
      </c>
      <c r="C46" s="11" t="s">
        <v>1396</v>
      </c>
      <c r="D46" s="12" t="s">
        <v>1397</v>
      </c>
      <c r="E46" s="12" t="s">
        <v>1398</v>
      </c>
      <c r="F46" s="13" t="s">
        <v>1399</v>
      </c>
      <c r="G46" s="13" t="s">
        <v>1400</v>
      </c>
      <c r="H46" s="12" t="s">
        <v>1401</v>
      </c>
      <c r="I46" s="13" t="s">
        <v>1402</v>
      </c>
    </row>
    <row r="47" spans="1:9" s="13" customFormat="1" x14ac:dyDescent="0.35">
      <c r="A47" s="54">
        <v>38</v>
      </c>
      <c r="B47" s="52" t="s">
        <v>37</v>
      </c>
      <c r="C47" s="53" t="s">
        <v>1403</v>
      </c>
    </row>
    <row r="48" spans="1:9" s="13" customFormat="1" x14ac:dyDescent="0.35">
      <c r="A48" s="54">
        <v>39</v>
      </c>
      <c r="B48" s="52" t="s">
        <v>121</v>
      </c>
      <c r="D48" s="52"/>
    </row>
    <row r="49" spans="1:9" s="13" customFormat="1" ht="145" x14ac:dyDescent="0.35">
      <c r="A49" s="54">
        <v>40</v>
      </c>
      <c r="B49" s="63" t="s">
        <v>1404</v>
      </c>
      <c r="C49" s="11" t="s">
        <v>1405</v>
      </c>
      <c r="D49" s="63" t="s">
        <v>1406</v>
      </c>
      <c r="E49" s="63" t="s">
        <v>1407</v>
      </c>
      <c r="F49" s="63" t="s">
        <v>1408</v>
      </c>
      <c r="G49" s="63" t="s">
        <v>1393</v>
      </c>
      <c r="H49" s="63" t="s">
        <v>1409</v>
      </c>
      <c r="I49" s="13" t="s">
        <v>1410</v>
      </c>
    </row>
    <row r="50" spans="1:9" s="13" customFormat="1" x14ac:dyDescent="0.35">
      <c r="A50" s="54"/>
      <c r="B50" s="63"/>
      <c r="C50" s="11"/>
      <c r="D50" s="63"/>
      <c r="E50" s="63"/>
      <c r="F50" s="63"/>
      <c r="G50" s="63"/>
      <c r="H50" s="63"/>
      <c r="I50" s="63"/>
    </row>
    <row r="51" spans="1:9" s="13" customFormat="1" x14ac:dyDescent="0.35">
      <c r="A51" s="54"/>
      <c r="B51" s="63"/>
      <c r="C51" s="11"/>
      <c r="D51" s="63"/>
      <c r="E51" s="63"/>
      <c r="F51" s="63"/>
      <c r="G51" s="63"/>
      <c r="H51" s="63"/>
      <c r="I51" s="63"/>
    </row>
    <row r="52" spans="1:9" s="13" customFormat="1" x14ac:dyDescent="0.35">
      <c r="A52" s="54"/>
      <c r="B52" s="63"/>
      <c r="C52" s="11"/>
      <c r="D52" s="63"/>
      <c r="E52" s="63"/>
      <c r="F52" s="63"/>
      <c r="G52" s="63"/>
      <c r="H52" s="63"/>
      <c r="I52" s="63"/>
    </row>
    <row r="53" spans="1:9" x14ac:dyDescent="0.35">
      <c r="A53" s="22"/>
    </row>
    <row r="54" spans="1:9" x14ac:dyDescent="0.35">
      <c r="A54" s="22"/>
      <c r="C54" s="1"/>
    </row>
    <row r="55" spans="1:9" x14ac:dyDescent="0.35">
      <c r="A55" s="22"/>
      <c r="C55" s="1"/>
    </row>
    <row r="56" spans="1:9" x14ac:dyDescent="0.35">
      <c r="A56" s="22"/>
      <c r="C56" s="1"/>
    </row>
    <row r="57" spans="1:9" x14ac:dyDescent="0.35">
      <c r="A57" s="22"/>
      <c r="C57" s="1"/>
    </row>
    <row r="58" spans="1:9" x14ac:dyDescent="0.35">
      <c r="A58" s="22"/>
      <c r="B58" s="1" t="s">
        <v>1411</v>
      </c>
    </row>
    <row r="59" spans="1:9" x14ac:dyDescent="0.35">
      <c r="A59" s="22"/>
    </row>
    <row r="60" spans="1:9" x14ac:dyDescent="0.35">
      <c r="A60" s="22"/>
      <c r="B60" s="4"/>
    </row>
    <row r="61" spans="1:9" x14ac:dyDescent="0.35">
      <c r="A61" s="22"/>
    </row>
    <row r="62" spans="1:9" x14ac:dyDescent="0.35">
      <c r="A62" s="22"/>
    </row>
    <row r="63" spans="1:9" x14ac:dyDescent="0.35">
      <c r="A63" s="22"/>
    </row>
    <row r="64" spans="1:9" x14ac:dyDescent="0.35">
      <c r="A64" s="22"/>
    </row>
    <row r="65" spans="1:1" x14ac:dyDescent="0.35">
      <c r="A65" s="22"/>
    </row>
    <row r="66" spans="1:1" x14ac:dyDescent="0.35">
      <c r="A66" s="22"/>
    </row>
    <row r="67" spans="1:1" x14ac:dyDescent="0.35">
      <c r="A67" s="22"/>
    </row>
    <row r="68" spans="1:1" x14ac:dyDescent="0.35">
      <c r="A68" s="22"/>
    </row>
    <row r="69" spans="1:1" x14ac:dyDescent="0.35">
      <c r="A69" s="22"/>
    </row>
    <row r="70" spans="1:1" x14ac:dyDescent="0.35">
      <c r="A70" s="22"/>
    </row>
    <row r="71" spans="1:1" x14ac:dyDescent="0.35">
      <c r="A71" s="22"/>
    </row>
    <row r="72" spans="1:1" x14ac:dyDescent="0.35">
      <c r="A72" s="22"/>
    </row>
    <row r="73" spans="1:1" x14ac:dyDescent="0.35">
      <c r="A73" s="22"/>
    </row>
    <row r="74" spans="1:1" x14ac:dyDescent="0.35">
      <c r="A74" s="22"/>
    </row>
    <row r="75" spans="1:1" x14ac:dyDescent="0.35">
      <c r="A75" s="22"/>
    </row>
    <row r="76" spans="1:1" x14ac:dyDescent="0.35">
      <c r="A76" s="22"/>
    </row>
    <row r="77" spans="1:1" x14ac:dyDescent="0.35">
      <c r="A77" s="22"/>
    </row>
    <row r="78" spans="1:1" x14ac:dyDescent="0.35">
      <c r="A78" s="22"/>
    </row>
    <row r="79" spans="1:1" x14ac:dyDescent="0.35">
      <c r="A79" s="22"/>
    </row>
    <row r="80" spans="1:1" x14ac:dyDescent="0.35">
      <c r="A80" s="22"/>
    </row>
    <row r="81" spans="1:2" x14ac:dyDescent="0.35">
      <c r="A81" s="22"/>
    </row>
    <row r="82" spans="1:2" x14ac:dyDescent="0.35">
      <c r="A82" s="22"/>
    </row>
    <row r="83" spans="1:2" x14ac:dyDescent="0.35">
      <c r="A83" s="22"/>
    </row>
    <row r="84" spans="1:2" x14ac:dyDescent="0.35">
      <c r="A84" s="22"/>
    </row>
    <row r="85" spans="1:2" x14ac:dyDescent="0.35">
      <c r="A85" s="22"/>
    </row>
    <row r="86" spans="1:2" x14ac:dyDescent="0.35">
      <c r="A86" s="22"/>
      <c r="B86" s="4"/>
    </row>
    <row r="87" spans="1:2" x14ac:dyDescent="0.35">
      <c r="A87" s="22"/>
    </row>
    <row r="88" spans="1:2" x14ac:dyDescent="0.35">
      <c r="A88" s="22"/>
    </row>
  </sheetData>
  <sortState xmlns:xlrd2="http://schemas.microsoft.com/office/spreadsheetml/2017/richdata2" ref="B1:E18">
    <sortCondition ref="B2:B18"/>
  </sortState>
  <hyperlinks>
    <hyperlink ref="C3" r:id="rId1" xr:uid="{00000000-0004-0000-0400-000000000000}"/>
    <hyperlink ref="C15" r:id="rId2" xr:uid="{00000000-0004-0000-0400-000001000000}"/>
    <hyperlink ref="C7" r:id="rId3" xr:uid="{00000000-0004-0000-0400-000002000000}"/>
    <hyperlink ref="C5" r:id="rId4" xr:uid="{00000000-0004-0000-0400-000003000000}"/>
    <hyperlink ref="C18" r:id="rId5" xr:uid="{00000000-0004-0000-0400-000004000000}"/>
    <hyperlink ref="C8" r:id="rId6" xr:uid="{00000000-0004-0000-0400-000005000000}"/>
    <hyperlink ref="C6" r:id="rId7" xr:uid="{00000000-0004-0000-0400-000006000000}"/>
    <hyperlink ref="C17" r:id="rId8" xr:uid="{00000000-0004-0000-0400-000007000000}"/>
    <hyperlink ref="C10" r:id="rId9" xr:uid="{00000000-0004-0000-0400-000008000000}"/>
    <hyperlink ref="C12" r:id="rId10" xr:uid="{00000000-0004-0000-0400-000009000000}"/>
    <hyperlink ref="C13" r:id="rId11" xr:uid="{00000000-0004-0000-0400-00000A000000}"/>
    <hyperlink ref="C11" r:id="rId12" xr:uid="{00000000-0004-0000-0400-00000B000000}"/>
    <hyperlink ref="C14" r:id="rId13" xr:uid="{00000000-0004-0000-0400-00000C000000}"/>
    <hyperlink ref="C38" r:id="rId14" xr:uid="{00000000-0004-0000-0400-00000D000000}"/>
    <hyperlink ref="C45" r:id="rId15" xr:uid="{00000000-0004-0000-0400-00000E000000}"/>
    <hyperlink ref="C46" r:id="rId16" xr:uid="{00000000-0004-0000-0400-00000F000000}"/>
    <hyperlink ref="C20" r:id="rId17" xr:uid="{00000000-0004-0000-0400-000010000000}"/>
    <hyperlink ref="C21" r:id="rId18" xr:uid="{00000000-0004-0000-0400-000011000000}"/>
    <hyperlink ref="C34" r:id="rId19" xr:uid="{00000000-0004-0000-0400-000012000000}"/>
    <hyperlink ref="C35" r:id="rId20" xr:uid="{00000000-0004-0000-0400-000013000000}"/>
    <hyperlink ref="C36" r:id="rId21" xr:uid="{00000000-0004-0000-0400-000014000000}"/>
    <hyperlink ref="C47" r:id="rId22" xr:uid="{00000000-0004-0000-0400-000015000000}"/>
    <hyperlink ref="C49" r:id="rId23" display="mailto:darshan.arayakandy@capgemini.com" xr:uid="{00000000-0004-0000-0400-000016000000}"/>
    <hyperlink ref="C32" r:id="rId24" xr:uid="{00000000-0004-0000-0400-000017000000}"/>
    <hyperlink ref="C43" r:id="rId25" xr:uid="{00000000-0004-0000-0400-000018000000}"/>
    <hyperlink ref="C40" r:id="rId26" xr:uid="{00000000-0004-0000-0400-000019000000}"/>
    <hyperlink ref="C41" r:id="rId27" xr:uid="{00000000-0004-0000-0400-00001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76"/>
  <sheetViews>
    <sheetView workbookViewId="0">
      <pane ySplit="1" topLeftCell="A18" activePane="bottomLeft" state="frozen"/>
      <selection pane="bottomLeft" activeCell="B18" sqref="B18"/>
    </sheetView>
  </sheetViews>
  <sheetFormatPr defaultColWidth="9.1796875" defaultRowHeight="14.5" x14ac:dyDescent="0.35"/>
  <cols>
    <col min="1" max="1" width="9.1796875" style="22"/>
    <col min="2" max="2" width="72" style="1" customWidth="1"/>
    <col min="3" max="3" width="14.1796875" style="1" hidden="1" customWidth="1"/>
    <col min="4" max="4" width="30" style="1" customWidth="1"/>
    <col min="5" max="5" width="12.26953125" style="1" customWidth="1"/>
    <col min="6" max="6" width="7.81640625" style="1" customWidth="1"/>
    <col min="7" max="7" width="10.26953125" style="1" bestFit="1" customWidth="1"/>
    <col min="8" max="8" width="22" style="1" customWidth="1"/>
    <col min="9" max="9" width="30" style="1" customWidth="1"/>
    <col min="10" max="10" width="23.7265625" style="1" customWidth="1"/>
    <col min="11" max="11" width="21.54296875" style="1" customWidth="1"/>
    <col min="12" max="16384" width="9.1796875" style="1"/>
  </cols>
  <sheetData>
    <row r="1" spans="1:11" x14ac:dyDescent="0.35">
      <c r="A1" s="31" t="s">
        <v>3</v>
      </c>
      <c r="B1" s="31" t="s">
        <v>1412</v>
      </c>
      <c r="C1" s="31" t="s">
        <v>1413</v>
      </c>
      <c r="D1" s="31" t="s">
        <v>1414</v>
      </c>
      <c r="E1" s="31" t="s">
        <v>1415</v>
      </c>
      <c r="F1" s="31" t="s">
        <v>1416</v>
      </c>
      <c r="G1" s="31" t="s">
        <v>1417</v>
      </c>
      <c r="H1" s="108" t="s">
        <v>1418</v>
      </c>
      <c r="I1" s="31" t="s">
        <v>22</v>
      </c>
      <c r="J1" s="31" t="s">
        <v>1419</v>
      </c>
      <c r="K1" s="31" t="s">
        <v>1420</v>
      </c>
    </row>
    <row r="2" spans="1:11" hidden="1" x14ac:dyDescent="0.35">
      <c r="A2" s="30">
        <v>1</v>
      </c>
      <c r="B2" s="33" t="s">
        <v>1421</v>
      </c>
      <c r="C2" s="33"/>
      <c r="D2" s="33"/>
      <c r="E2" s="33"/>
      <c r="F2" s="30">
        <v>2</v>
      </c>
      <c r="G2" s="30">
        <v>0</v>
      </c>
      <c r="H2" s="30"/>
      <c r="I2" s="33"/>
      <c r="J2" s="33"/>
      <c r="K2" s="33"/>
    </row>
    <row r="3" spans="1:11" s="4" customFormat="1" hidden="1" x14ac:dyDescent="0.35">
      <c r="A3" s="38" t="s">
        <v>1422</v>
      </c>
      <c r="B3" s="39"/>
      <c r="C3" s="39"/>
      <c r="D3" s="39"/>
      <c r="E3" s="39"/>
      <c r="F3" s="38"/>
      <c r="G3" s="38">
        <f>G2</f>
        <v>0</v>
      </c>
      <c r="H3" s="38"/>
      <c r="I3" s="39"/>
      <c r="J3" s="39"/>
      <c r="K3" s="39"/>
    </row>
    <row r="4" spans="1:11" s="4" customFormat="1" ht="21" x14ac:dyDescent="0.35">
      <c r="A4" s="113" t="s">
        <v>1423</v>
      </c>
      <c r="B4" s="114"/>
      <c r="C4" s="114"/>
      <c r="D4" s="114"/>
      <c r="E4" s="114"/>
      <c r="F4" s="115"/>
      <c r="G4" s="115"/>
      <c r="H4" s="115"/>
      <c r="I4" s="114"/>
      <c r="J4" s="116"/>
      <c r="K4" s="117"/>
    </row>
    <row r="5" spans="1:11" s="140" customFormat="1" ht="15" customHeight="1" x14ac:dyDescent="0.35">
      <c r="A5" s="207">
        <v>1.1000000000000001</v>
      </c>
      <c r="B5" s="208" t="s">
        <v>1424</v>
      </c>
      <c r="C5" s="209"/>
      <c r="D5" s="210" t="s">
        <v>26</v>
      </c>
      <c r="E5" s="210" t="s">
        <v>1425</v>
      </c>
      <c r="F5" s="211">
        <v>1</v>
      </c>
      <c r="G5" s="212">
        <v>2787.8</v>
      </c>
      <c r="H5" s="208" t="s">
        <v>1426</v>
      </c>
      <c r="I5" s="208" t="s">
        <v>1427</v>
      </c>
      <c r="J5" s="213" t="s">
        <v>1428</v>
      </c>
      <c r="K5" s="214" t="s">
        <v>1429</v>
      </c>
    </row>
    <row r="6" spans="1:11" s="140" customFormat="1" ht="15" customHeight="1" x14ac:dyDescent="0.25">
      <c r="A6" s="359">
        <v>1.2</v>
      </c>
      <c r="B6" s="360" t="s">
        <v>1430</v>
      </c>
      <c r="C6" s="361"/>
      <c r="D6" s="362" t="s">
        <v>26</v>
      </c>
      <c r="E6" s="365" t="s">
        <v>1431</v>
      </c>
      <c r="F6" s="363" t="s">
        <v>26</v>
      </c>
      <c r="G6" s="366">
        <v>3079.26</v>
      </c>
      <c r="H6" s="364" t="s">
        <v>1426</v>
      </c>
      <c r="I6" s="364" t="s">
        <v>1427</v>
      </c>
      <c r="J6" s="367" t="s">
        <v>1428</v>
      </c>
      <c r="K6" s="368" t="s">
        <v>1429</v>
      </c>
    </row>
    <row r="7" spans="1:11" s="140" customFormat="1" ht="15" customHeight="1" x14ac:dyDescent="0.35">
      <c r="A7" s="181" t="s">
        <v>1432</v>
      </c>
      <c r="B7" s="169"/>
      <c r="C7" s="170"/>
      <c r="D7" s="178"/>
      <c r="E7" s="178"/>
      <c r="F7" s="172"/>
      <c r="G7" s="177"/>
      <c r="H7" s="169"/>
      <c r="I7" s="169"/>
      <c r="J7" s="179"/>
      <c r="K7" s="180"/>
    </row>
    <row r="8" spans="1:11" s="140" customFormat="1" ht="15.75" customHeight="1" x14ac:dyDescent="0.35">
      <c r="A8" s="168">
        <v>2</v>
      </c>
      <c r="B8" s="169" t="s">
        <v>1433</v>
      </c>
      <c r="C8" s="170"/>
      <c r="D8" s="169" t="s">
        <v>1434</v>
      </c>
      <c r="E8" s="171" t="s">
        <v>1435</v>
      </c>
      <c r="F8" s="172">
        <v>1</v>
      </c>
      <c r="G8" s="172">
        <v>5049</v>
      </c>
      <c r="H8" s="173" t="s">
        <v>1436</v>
      </c>
      <c r="I8" s="169" t="s">
        <v>1437</v>
      </c>
      <c r="J8" s="174" t="s">
        <v>1438</v>
      </c>
      <c r="K8" s="175" t="s">
        <v>1439</v>
      </c>
    </row>
    <row r="9" spans="1:11" s="140" customFormat="1" ht="15" customHeight="1" x14ac:dyDescent="0.35">
      <c r="A9" s="168">
        <v>2.1</v>
      </c>
      <c r="B9" s="169" t="s">
        <v>1440</v>
      </c>
      <c r="C9" s="170"/>
      <c r="D9" s="169" t="s">
        <v>1441</v>
      </c>
      <c r="E9" s="171"/>
      <c r="F9" s="172">
        <v>1</v>
      </c>
      <c r="G9" s="172">
        <v>180</v>
      </c>
      <c r="H9" s="173"/>
      <c r="I9" s="169"/>
      <c r="J9" s="174" t="s">
        <v>1442</v>
      </c>
      <c r="K9" s="176" t="s">
        <v>1443</v>
      </c>
    </row>
    <row r="10" spans="1:11" s="140" customFormat="1" ht="15" customHeight="1" x14ac:dyDescent="0.35">
      <c r="A10" s="168">
        <v>2.2000000000000002</v>
      </c>
      <c r="B10" s="169" t="s">
        <v>1444</v>
      </c>
      <c r="C10" s="170"/>
      <c r="D10" s="169" t="s">
        <v>1445</v>
      </c>
      <c r="E10" s="171"/>
      <c r="F10" s="172">
        <v>1</v>
      </c>
      <c r="G10" s="177">
        <v>256.5</v>
      </c>
      <c r="H10" s="173"/>
      <c r="I10" s="169"/>
      <c r="J10" s="174" t="s">
        <v>1446</v>
      </c>
      <c r="K10" s="176" t="s">
        <v>1443</v>
      </c>
    </row>
    <row r="11" spans="1:11" s="140" customFormat="1" ht="15" customHeight="1" x14ac:dyDescent="0.35">
      <c r="A11" s="168">
        <v>2.2999999999999998</v>
      </c>
      <c r="B11" s="169" t="s">
        <v>1447</v>
      </c>
      <c r="C11" s="170"/>
      <c r="D11" s="169" t="s">
        <v>1448</v>
      </c>
      <c r="E11" s="171"/>
      <c r="F11" s="172">
        <v>2</v>
      </c>
      <c r="G11" s="172">
        <f>33*F11</f>
        <v>66</v>
      </c>
      <c r="H11" s="173"/>
      <c r="I11" s="169"/>
      <c r="J11" s="174"/>
      <c r="K11" s="176" t="s">
        <v>1449</v>
      </c>
    </row>
    <row r="12" spans="1:11" s="140" customFormat="1" ht="15" customHeight="1" x14ac:dyDescent="0.35">
      <c r="A12" s="168">
        <v>2.4</v>
      </c>
      <c r="B12" s="169" t="s">
        <v>1450</v>
      </c>
      <c r="C12" s="170"/>
      <c r="D12" s="169" t="s">
        <v>1451</v>
      </c>
      <c r="E12" s="171"/>
      <c r="F12" s="172">
        <v>2</v>
      </c>
      <c r="G12" s="172">
        <f>20*F12</f>
        <v>40</v>
      </c>
      <c r="H12" s="173"/>
      <c r="I12" s="169"/>
      <c r="J12" s="174"/>
      <c r="K12" s="176" t="s">
        <v>1449</v>
      </c>
    </row>
    <row r="13" spans="1:11" s="140" customFormat="1" ht="15" customHeight="1" x14ac:dyDescent="0.35">
      <c r="A13" s="168">
        <v>2.5</v>
      </c>
      <c r="B13" s="169" t="s">
        <v>1452</v>
      </c>
      <c r="C13" s="170"/>
      <c r="D13" s="169" t="s">
        <v>1453</v>
      </c>
      <c r="E13" s="171"/>
      <c r="F13" s="172">
        <v>1</v>
      </c>
      <c r="G13" s="172">
        <v>24</v>
      </c>
      <c r="H13" s="173"/>
      <c r="I13" s="169"/>
      <c r="J13" s="174"/>
      <c r="K13" s="176"/>
    </row>
    <row r="14" spans="1:11" s="140" customFormat="1" ht="15" customHeight="1" x14ac:dyDescent="0.35">
      <c r="A14" s="168">
        <v>2.6</v>
      </c>
      <c r="B14" s="169" t="s">
        <v>1454</v>
      </c>
      <c r="C14" s="170"/>
      <c r="D14" s="169" t="s">
        <v>1455</v>
      </c>
      <c r="E14" s="171"/>
      <c r="F14" s="172">
        <v>1</v>
      </c>
      <c r="G14" s="172">
        <v>21</v>
      </c>
      <c r="H14" s="173"/>
      <c r="I14" s="169"/>
      <c r="J14" s="174" t="s">
        <v>1456</v>
      </c>
      <c r="K14" s="176" t="s">
        <v>1443</v>
      </c>
    </row>
    <row r="15" spans="1:11" s="140" customFormat="1" ht="15" customHeight="1" x14ac:dyDescent="0.35">
      <c r="A15" s="168">
        <v>2.7</v>
      </c>
      <c r="B15" s="169" t="s">
        <v>1457</v>
      </c>
      <c r="C15" s="170"/>
      <c r="D15" s="169" t="s">
        <v>1458</v>
      </c>
      <c r="E15" s="171"/>
      <c r="F15" s="172">
        <v>1</v>
      </c>
      <c r="G15" s="172">
        <v>42</v>
      </c>
      <c r="H15" s="173"/>
      <c r="I15" s="169"/>
      <c r="J15" s="174"/>
      <c r="K15" s="176"/>
    </row>
    <row r="16" spans="1:11" s="140" customFormat="1" ht="15" customHeight="1" x14ac:dyDescent="0.35">
      <c r="A16" s="168">
        <v>2.8</v>
      </c>
      <c r="B16" s="169" t="s">
        <v>1459</v>
      </c>
      <c r="C16" s="170"/>
      <c r="D16" s="169" t="s">
        <v>1460</v>
      </c>
      <c r="E16" s="171"/>
      <c r="F16" s="172">
        <v>1</v>
      </c>
      <c r="G16" s="172">
        <v>21</v>
      </c>
      <c r="H16" s="173"/>
      <c r="I16" s="169"/>
      <c r="J16" s="174" t="s">
        <v>1461</v>
      </c>
      <c r="K16" s="176" t="s">
        <v>1443</v>
      </c>
    </row>
    <row r="17" spans="1:11" s="140" customFormat="1" ht="15" customHeight="1" x14ac:dyDescent="0.35">
      <c r="A17" s="168">
        <v>2.9</v>
      </c>
      <c r="B17" s="169" t="s">
        <v>1462</v>
      </c>
      <c r="C17" s="170"/>
      <c r="D17" s="169" t="s">
        <v>1463</v>
      </c>
      <c r="E17" s="171"/>
      <c r="F17" s="172">
        <v>1</v>
      </c>
      <c r="G17" s="177">
        <v>6.1</v>
      </c>
      <c r="H17" s="173"/>
      <c r="I17" s="169"/>
      <c r="J17" s="174"/>
      <c r="K17" s="176"/>
    </row>
    <row r="18" spans="1:11" s="140" customFormat="1" ht="15" customHeight="1" x14ac:dyDescent="0.35">
      <c r="A18" s="168">
        <v>2.11</v>
      </c>
      <c r="B18" s="169" t="s">
        <v>1464</v>
      </c>
      <c r="C18" s="170"/>
      <c r="D18" s="169" t="s">
        <v>1465</v>
      </c>
      <c r="E18" s="171"/>
      <c r="F18" s="172">
        <v>10</v>
      </c>
      <c r="G18" s="177">
        <f>0.72*F18</f>
        <v>7.1999999999999993</v>
      </c>
      <c r="H18" s="173"/>
      <c r="I18" s="169"/>
      <c r="J18" s="174"/>
      <c r="K18" s="176"/>
    </row>
    <row r="19" spans="1:11" s="140" customFormat="1" ht="15" customHeight="1" x14ac:dyDescent="0.35">
      <c r="A19" s="198">
        <v>2.12</v>
      </c>
      <c r="B19" s="199" t="s">
        <v>1466</v>
      </c>
      <c r="C19" s="200"/>
      <c r="D19" s="199" t="s">
        <v>1467</v>
      </c>
      <c r="E19" s="201"/>
      <c r="F19" s="202">
        <v>1</v>
      </c>
      <c r="G19" s="203">
        <v>11.12</v>
      </c>
      <c r="H19" s="204"/>
      <c r="I19" s="199" t="s">
        <v>1468</v>
      </c>
      <c r="J19" s="205">
        <f>SUM(G8:G19)</f>
        <v>5723.92</v>
      </c>
      <c r="K19" s="206"/>
    </row>
    <row r="20" spans="1:11" s="185" customFormat="1" ht="15" customHeight="1" x14ac:dyDescent="0.35">
      <c r="A20" s="182" t="s">
        <v>1469</v>
      </c>
      <c r="B20" s="183"/>
      <c r="C20" s="183"/>
      <c r="D20" s="183"/>
      <c r="E20" s="183"/>
      <c r="F20" s="183"/>
      <c r="G20" s="183"/>
      <c r="H20" s="183"/>
      <c r="I20" s="183"/>
      <c r="J20" s="138"/>
      <c r="K20" s="139"/>
    </row>
    <row r="21" spans="1:11" s="185" customFormat="1" ht="15" customHeight="1" x14ac:dyDescent="0.35">
      <c r="A21" s="184"/>
      <c r="B21" s="183" t="s">
        <v>1470</v>
      </c>
      <c r="C21" s="183"/>
      <c r="D21" s="183"/>
      <c r="E21" s="183"/>
      <c r="F21" s="183"/>
      <c r="G21" s="183"/>
      <c r="H21" s="183"/>
      <c r="I21" s="183"/>
      <c r="J21" s="138"/>
      <c r="K21" s="139"/>
    </row>
    <row r="22" spans="1:11" s="185" customFormat="1" ht="15" customHeight="1" x14ac:dyDescent="0.35">
      <c r="A22" s="184"/>
      <c r="B22" s="183" t="s">
        <v>1471</v>
      </c>
      <c r="C22" s="183"/>
      <c r="D22" s="183"/>
      <c r="E22" s="183"/>
      <c r="F22" s="183"/>
      <c r="G22" s="183"/>
      <c r="H22" s="183"/>
      <c r="I22" s="183"/>
      <c r="J22" s="138"/>
      <c r="K22" s="139"/>
    </row>
    <row r="23" spans="1:11" s="185" customFormat="1" ht="15" customHeight="1" x14ac:dyDescent="0.35">
      <c r="A23" s="184"/>
      <c r="B23" s="183" t="s">
        <v>1472</v>
      </c>
      <c r="C23" s="183"/>
      <c r="D23" s="183"/>
      <c r="E23" s="183"/>
      <c r="F23" s="183"/>
      <c r="G23" s="183"/>
      <c r="H23" s="183"/>
      <c r="I23" s="183"/>
      <c r="J23" s="138"/>
      <c r="K23" s="139"/>
    </row>
    <row r="24" spans="1:11" ht="15" customHeight="1" x14ac:dyDescent="0.35">
      <c r="A24" s="135">
        <v>3.1</v>
      </c>
      <c r="B24" s="186" t="s">
        <v>1473</v>
      </c>
      <c r="C24" s="156"/>
      <c r="D24" s="157" t="s">
        <v>1474</v>
      </c>
      <c r="E24" s="158"/>
      <c r="F24" s="136">
        <v>2</v>
      </c>
      <c r="G24" s="159">
        <v>21.12</v>
      </c>
      <c r="H24" s="160"/>
      <c r="I24" s="187" t="s">
        <v>1475</v>
      </c>
      <c r="J24" s="163" t="s">
        <v>1476</v>
      </c>
      <c r="K24" s="139"/>
    </row>
    <row r="25" spans="1:11" ht="15" customHeight="1" x14ac:dyDescent="0.35">
      <c r="A25" s="135">
        <v>3.2</v>
      </c>
      <c r="B25" s="157" t="s">
        <v>1477</v>
      </c>
      <c r="C25" s="156"/>
      <c r="D25" s="157" t="s">
        <v>1478</v>
      </c>
      <c r="E25" s="158"/>
      <c r="F25" s="136">
        <v>4</v>
      </c>
      <c r="G25" s="159">
        <v>5</v>
      </c>
      <c r="H25" s="160"/>
      <c r="I25" s="161" t="s">
        <v>1479</v>
      </c>
      <c r="J25" s="163" t="s">
        <v>1480</v>
      </c>
      <c r="K25" s="139"/>
    </row>
    <row r="26" spans="1:11" ht="15" customHeight="1" x14ac:dyDescent="0.35">
      <c r="A26" s="135">
        <v>3.3</v>
      </c>
      <c r="B26" s="157" t="s">
        <v>1481</v>
      </c>
      <c r="C26" s="156"/>
      <c r="D26" s="157" t="s">
        <v>1482</v>
      </c>
      <c r="E26" s="158"/>
      <c r="F26" s="136">
        <v>2</v>
      </c>
      <c r="G26" s="159">
        <v>109</v>
      </c>
      <c r="H26" s="160"/>
      <c r="I26" s="157"/>
      <c r="J26" s="163" t="s">
        <v>1483</v>
      </c>
      <c r="K26" s="139"/>
    </row>
    <row r="27" spans="1:11" s="13" customFormat="1" ht="15" customHeight="1" x14ac:dyDescent="0.35">
      <c r="A27" s="135">
        <v>3.4</v>
      </c>
      <c r="B27" s="157" t="s">
        <v>1484</v>
      </c>
      <c r="C27" s="156"/>
      <c r="D27" s="157" t="s">
        <v>1485</v>
      </c>
      <c r="E27" s="158"/>
      <c r="F27" s="136">
        <v>1</v>
      </c>
      <c r="G27" s="159">
        <v>345</v>
      </c>
      <c r="H27" s="160"/>
      <c r="I27" s="162"/>
      <c r="J27" s="163" t="s">
        <v>1486</v>
      </c>
      <c r="K27" s="139"/>
    </row>
    <row r="28" spans="1:11" s="13" customFormat="1" ht="15" customHeight="1" x14ac:dyDescent="0.35">
      <c r="A28" s="135">
        <v>3.5</v>
      </c>
      <c r="B28" s="164" t="s">
        <v>1487</v>
      </c>
      <c r="C28" s="156"/>
      <c r="D28" s="165" t="s">
        <v>1488</v>
      </c>
      <c r="E28" s="164"/>
      <c r="F28" s="166">
        <v>1</v>
      </c>
      <c r="G28" s="167">
        <v>106</v>
      </c>
      <c r="H28" s="160"/>
      <c r="I28" s="162"/>
      <c r="J28" s="163" t="s">
        <v>1486</v>
      </c>
      <c r="K28" s="139"/>
    </row>
    <row r="29" spans="1:11" s="13" customFormat="1" ht="15" customHeight="1" x14ac:dyDescent="0.35">
      <c r="A29" s="135">
        <v>3.6</v>
      </c>
      <c r="B29" s="164" t="s">
        <v>1489</v>
      </c>
      <c r="C29" s="156"/>
      <c r="D29" s="165" t="s">
        <v>1490</v>
      </c>
      <c r="E29" s="164"/>
      <c r="F29" s="166">
        <v>1</v>
      </c>
      <c r="G29" s="167">
        <v>93.3</v>
      </c>
      <c r="H29" s="160"/>
      <c r="I29" s="162"/>
      <c r="J29" s="163"/>
      <c r="K29" s="139" t="s">
        <v>1443</v>
      </c>
    </row>
    <row r="30" spans="1:11" s="13" customFormat="1" ht="15" customHeight="1" x14ac:dyDescent="0.35">
      <c r="A30" s="135">
        <v>3.7</v>
      </c>
      <c r="B30" s="164" t="s">
        <v>1491</v>
      </c>
      <c r="C30" s="156"/>
      <c r="D30" s="165" t="s">
        <v>1492</v>
      </c>
      <c r="E30" s="164"/>
      <c r="F30" s="166">
        <v>4</v>
      </c>
      <c r="G30" s="167">
        <v>102.52</v>
      </c>
      <c r="H30" s="160"/>
      <c r="I30" s="162"/>
      <c r="J30" s="163"/>
      <c r="K30" s="139" t="s">
        <v>1443</v>
      </c>
    </row>
    <row r="31" spans="1:11" s="13" customFormat="1" ht="15" customHeight="1" x14ac:dyDescent="0.35">
      <c r="A31" s="135">
        <v>3.8</v>
      </c>
      <c r="B31" s="164" t="s">
        <v>1493</v>
      </c>
      <c r="C31" s="156"/>
      <c r="D31" s="165" t="s">
        <v>1494</v>
      </c>
      <c r="E31" s="164"/>
      <c r="F31" s="166">
        <v>1</v>
      </c>
      <c r="G31" s="167">
        <v>5.43</v>
      </c>
      <c r="H31" s="160"/>
      <c r="I31" s="162"/>
      <c r="J31" s="163"/>
      <c r="K31" s="139" t="s">
        <v>1443</v>
      </c>
    </row>
    <row r="32" spans="1:11" s="13" customFormat="1" ht="15" customHeight="1" x14ac:dyDescent="0.35">
      <c r="A32" s="135">
        <v>3.9</v>
      </c>
      <c r="B32" s="164" t="s">
        <v>1495</v>
      </c>
      <c r="C32" s="156"/>
      <c r="D32" s="165" t="s">
        <v>1496</v>
      </c>
      <c r="E32" s="164"/>
      <c r="F32" s="166">
        <v>4</v>
      </c>
      <c r="G32" s="167">
        <v>79.12</v>
      </c>
      <c r="H32" s="160"/>
      <c r="I32" s="162"/>
      <c r="J32" s="163"/>
      <c r="K32" s="139" t="s">
        <v>1443</v>
      </c>
    </row>
    <row r="33" spans="1:11" s="13" customFormat="1" ht="15" customHeight="1" x14ac:dyDescent="0.35">
      <c r="A33" s="134" t="s">
        <v>1497</v>
      </c>
      <c r="B33" s="164" t="s">
        <v>1498</v>
      </c>
      <c r="C33" s="156"/>
      <c r="D33" s="165" t="s">
        <v>1499</v>
      </c>
      <c r="E33" s="164"/>
      <c r="F33" s="166">
        <v>4</v>
      </c>
      <c r="G33" s="167">
        <v>79.12</v>
      </c>
      <c r="H33" s="160"/>
      <c r="I33" s="162"/>
      <c r="J33" s="163"/>
      <c r="K33" s="139" t="s">
        <v>1443</v>
      </c>
    </row>
    <row r="34" spans="1:11" s="13" customFormat="1" ht="15" customHeight="1" x14ac:dyDescent="0.35">
      <c r="A34" s="135">
        <v>3.11</v>
      </c>
      <c r="B34" s="164" t="s">
        <v>1500</v>
      </c>
      <c r="C34" s="156"/>
      <c r="D34" s="165" t="s">
        <v>1501</v>
      </c>
      <c r="E34" s="164"/>
      <c r="F34" s="166">
        <v>1</v>
      </c>
      <c r="G34" s="167">
        <v>13.16</v>
      </c>
      <c r="H34" s="160"/>
      <c r="I34" s="162"/>
      <c r="J34" s="163"/>
      <c r="K34" s="139" t="s">
        <v>1443</v>
      </c>
    </row>
    <row r="35" spans="1:11" s="13" customFormat="1" ht="15" customHeight="1" x14ac:dyDescent="0.35">
      <c r="A35" s="135">
        <v>3.12</v>
      </c>
      <c r="B35" s="164" t="s">
        <v>1502</v>
      </c>
      <c r="C35" s="156"/>
      <c r="D35" s="165" t="s">
        <v>1503</v>
      </c>
      <c r="E35" s="164"/>
      <c r="F35" s="166">
        <v>4</v>
      </c>
      <c r="G35" s="167">
        <v>84.48</v>
      </c>
      <c r="H35" s="160"/>
      <c r="I35" s="162"/>
      <c r="J35" s="163"/>
      <c r="K35" s="139" t="s">
        <v>1443</v>
      </c>
    </row>
    <row r="36" spans="1:11" s="13" customFormat="1" ht="15" customHeight="1" x14ac:dyDescent="0.35">
      <c r="A36" s="135">
        <v>3.13</v>
      </c>
      <c r="B36" s="164" t="s">
        <v>1504</v>
      </c>
      <c r="C36" s="156"/>
      <c r="D36" s="165" t="s">
        <v>1505</v>
      </c>
      <c r="E36" s="164"/>
      <c r="F36" s="166">
        <v>10</v>
      </c>
      <c r="G36" s="167">
        <v>7.2</v>
      </c>
      <c r="H36" s="160"/>
      <c r="I36" s="162"/>
      <c r="J36" s="163"/>
      <c r="K36" s="139" t="s">
        <v>1443</v>
      </c>
    </row>
    <row r="37" spans="1:11" s="13" customFormat="1" ht="15" customHeight="1" x14ac:dyDescent="0.35">
      <c r="A37" s="135">
        <v>3.14</v>
      </c>
      <c r="B37" s="164" t="s">
        <v>1506</v>
      </c>
      <c r="C37" s="156"/>
      <c r="D37" s="165" t="s">
        <v>1507</v>
      </c>
      <c r="E37" s="164"/>
      <c r="F37" s="166">
        <v>1</v>
      </c>
      <c r="G37" s="167">
        <v>9.61</v>
      </c>
      <c r="H37" s="160"/>
      <c r="I37" s="162"/>
      <c r="J37" s="163"/>
      <c r="K37" s="139" t="s">
        <v>1443</v>
      </c>
    </row>
    <row r="38" spans="1:11" s="13" customFormat="1" ht="15" customHeight="1" x14ac:dyDescent="0.35">
      <c r="A38" s="135">
        <v>3.15</v>
      </c>
      <c r="B38" s="164" t="s">
        <v>1508</v>
      </c>
      <c r="C38" s="156"/>
      <c r="D38" s="165" t="s">
        <v>1509</v>
      </c>
      <c r="E38" s="164"/>
      <c r="F38" s="166">
        <v>1</v>
      </c>
      <c r="G38" s="167">
        <v>6.98</v>
      </c>
      <c r="H38" s="160"/>
      <c r="I38" s="162"/>
      <c r="J38" s="163"/>
      <c r="K38" s="139" t="s">
        <v>1443</v>
      </c>
    </row>
    <row r="39" spans="1:11" s="13" customFormat="1" ht="15" customHeight="1" x14ac:dyDescent="0.35">
      <c r="A39" s="135">
        <v>3.16</v>
      </c>
      <c r="B39" s="164" t="s">
        <v>1510</v>
      </c>
      <c r="C39" s="156"/>
      <c r="D39" s="165" t="s">
        <v>1511</v>
      </c>
      <c r="E39" s="164"/>
      <c r="F39" s="166">
        <v>1</v>
      </c>
      <c r="G39" s="167">
        <v>1.04</v>
      </c>
      <c r="H39" s="160"/>
      <c r="I39" s="162"/>
      <c r="J39" s="163"/>
      <c r="K39" s="139" t="s">
        <v>1443</v>
      </c>
    </row>
    <row r="40" spans="1:11" s="13" customFormat="1" ht="15" customHeight="1" x14ac:dyDescent="0.35">
      <c r="A40" s="135">
        <v>3.17</v>
      </c>
      <c r="B40" s="164" t="s">
        <v>1512</v>
      </c>
      <c r="C40" s="156"/>
      <c r="D40" s="165" t="s">
        <v>1513</v>
      </c>
      <c r="E40" s="164"/>
      <c r="F40" s="166">
        <v>1</v>
      </c>
      <c r="G40" s="167">
        <v>5.82</v>
      </c>
      <c r="H40" s="160"/>
      <c r="I40" s="162"/>
      <c r="J40" s="163"/>
      <c r="K40" s="139" t="s">
        <v>1443</v>
      </c>
    </row>
    <row r="41" spans="1:11" s="13" customFormat="1" ht="15" customHeight="1" x14ac:dyDescent="0.35">
      <c r="A41" s="135">
        <v>3.18</v>
      </c>
      <c r="B41" s="164" t="s">
        <v>1514</v>
      </c>
      <c r="C41" s="156"/>
      <c r="D41" s="165" t="s">
        <v>1515</v>
      </c>
      <c r="E41" s="164"/>
      <c r="F41" s="166">
        <v>1</v>
      </c>
      <c r="G41" s="167">
        <v>3.55</v>
      </c>
      <c r="H41" s="160"/>
      <c r="I41" s="162"/>
      <c r="J41" s="163"/>
      <c r="K41" s="139" t="s">
        <v>1443</v>
      </c>
    </row>
    <row r="42" spans="1:11" s="13" customFormat="1" ht="15" customHeight="1" x14ac:dyDescent="0.35">
      <c r="A42" s="135">
        <v>3.19</v>
      </c>
      <c r="B42" s="164" t="s">
        <v>1516</v>
      </c>
      <c r="C42" s="156"/>
      <c r="D42" s="165" t="s">
        <v>1517</v>
      </c>
      <c r="E42" s="164"/>
      <c r="F42" s="166">
        <v>1</v>
      </c>
      <c r="G42" s="167">
        <v>12.69</v>
      </c>
      <c r="H42" s="160"/>
      <c r="I42" s="215"/>
      <c r="J42" s="163"/>
      <c r="K42" s="139" t="s">
        <v>1443</v>
      </c>
    </row>
    <row r="43" spans="1:11" s="13" customFormat="1" ht="15" customHeight="1" x14ac:dyDescent="0.35">
      <c r="A43" s="134" t="s">
        <v>1518</v>
      </c>
      <c r="B43" s="164" t="s">
        <v>1519</v>
      </c>
      <c r="C43" s="156"/>
      <c r="D43" s="165" t="s">
        <v>1520</v>
      </c>
      <c r="E43" s="164"/>
      <c r="F43" s="166">
        <v>1</v>
      </c>
      <c r="G43" s="167">
        <v>256.5</v>
      </c>
      <c r="H43" s="160"/>
      <c r="I43" s="162"/>
      <c r="J43" s="163"/>
      <c r="K43" s="139" t="s">
        <v>1443</v>
      </c>
    </row>
    <row r="44" spans="1:11" s="13" customFormat="1" ht="15" customHeight="1" x14ac:dyDescent="0.35">
      <c r="A44" s="135">
        <v>3.21</v>
      </c>
      <c r="B44" s="164" t="s">
        <v>1521</v>
      </c>
      <c r="C44" s="156"/>
      <c r="D44" s="165" t="s">
        <v>1522</v>
      </c>
      <c r="E44" s="164"/>
      <c r="F44" s="166">
        <v>1</v>
      </c>
      <c r="G44" s="167">
        <v>21</v>
      </c>
      <c r="H44" s="160"/>
      <c r="I44" s="162"/>
      <c r="J44" s="163"/>
      <c r="K44" s="139" t="s">
        <v>1443</v>
      </c>
    </row>
    <row r="45" spans="1:11" s="13" customFormat="1" ht="15" customHeight="1" x14ac:dyDescent="0.35">
      <c r="A45" s="135">
        <v>3.22</v>
      </c>
      <c r="B45" s="188" t="s">
        <v>1523</v>
      </c>
      <c r="C45" s="156"/>
      <c r="D45" s="157" t="s">
        <v>1524</v>
      </c>
      <c r="E45" s="158"/>
      <c r="F45" s="136">
        <v>1</v>
      </c>
      <c r="G45" s="159">
        <v>241.87</v>
      </c>
      <c r="H45" s="160"/>
      <c r="I45" s="162"/>
      <c r="J45" s="163"/>
      <c r="K45" s="139" t="s">
        <v>1525</v>
      </c>
    </row>
    <row r="46" spans="1:11" s="13" customFormat="1" ht="15" customHeight="1" x14ac:dyDescent="0.35">
      <c r="A46" s="135">
        <v>3.23</v>
      </c>
      <c r="B46" s="158" t="s">
        <v>1526</v>
      </c>
      <c r="C46" s="156"/>
      <c r="D46" s="157" t="s">
        <v>1527</v>
      </c>
      <c r="E46" s="158"/>
      <c r="F46" s="136">
        <v>1</v>
      </c>
      <c r="G46" s="159">
        <v>57.3</v>
      </c>
      <c r="H46" s="160"/>
      <c r="I46" s="162"/>
      <c r="J46" s="163"/>
      <c r="K46" s="139" t="s">
        <v>1525</v>
      </c>
    </row>
    <row r="47" spans="1:11" s="13" customFormat="1" ht="15" customHeight="1" x14ac:dyDescent="0.35">
      <c r="A47" s="135">
        <v>3.24</v>
      </c>
      <c r="B47" s="158" t="s">
        <v>1528</v>
      </c>
      <c r="C47" s="156"/>
      <c r="D47" s="157" t="s">
        <v>1529</v>
      </c>
      <c r="E47" s="158"/>
      <c r="F47" s="136" t="s">
        <v>1530</v>
      </c>
      <c r="G47" s="159">
        <v>2.38</v>
      </c>
      <c r="H47" s="160"/>
      <c r="I47" s="162"/>
      <c r="J47" s="163"/>
      <c r="K47" s="139" t="s">
        <v>1525</v>
      </c>
    </row>
    <row r="48" spans="1:11" s="13" customFormat="1" ht="15" customHeight="1" x14ac:dyDescent="0.35">
      <c r="A48" s="135">
        <v>3.25</v>
      </c>
      <c r="B48" s="158" t="s">
        <v>1531</v>
      </c>
      <c r="C48" s="156"/>
      <c r="D48" s="157" t="s">
        <v>1532</v>
      </c>
      <c r="E48" s="158"/>
      <c r="F48" s="136" t="s">
        <v>1530</v>
      </c>
      <c r="G48" s="159">
        <v>57.6</v>
      </c>
      <c r="H48" s="160"/>
      <c r="I48" s="157"/>
      <c r="J48" s="163"/>
      <c r="K48" s="139" t="s">
        <v>1525</v>
      </c>
    </row>
    <row r="49" spans="1:11" s="13" customFormat="1" ht="15" customHeight="1" x14ac:dyDescent="0.35">
      <c r="A49" s="135">
        <v>3.26</v>
      </c>
      <c r="B49" s="158" t="s">
        <v>1533</v>
      </c>
      <c r="C49" s="156"/>
      <c r="D49" s="157" t="s">
        <v>1534</v>
      </c>
      <c r="E49" s="158"/>
      <c r="F49" s="136">
        <v>2</v>
      </c>
      <c r="G49" s="159">
        <v>26</v>
      </c>
      <c r="H49" s="160"/>
      <c r="I49" s="157"/>
      <c r="J49" s="163"/>
      <c r="K49" s="139" t="s">
        <v>1525</v>
      </c>
    </row>
    <row r="50" spans="1:11" s="13" customFormat="1" ht="15" customHeight="1" x14ac:dyDescent="0.35">
      <c r="A50" s="135">
        <v>3.27</v>
      </c>
      <c r="B50" s="232" t="s">
        <v>1535</v>
      </c>
      <c r="C50" s="156"/>
      <c r="D50" s="157" t="s">
        <v>1536</v>
      </c>
      <c r="E50" s="158"/>
      <c r="F50" s="136">
        <v>1</v>
      </c>
      <c r="G50" s="159">
        <v>30.43</v>
      </c>
      <c r="H50" s="160"/>
      <c r="I50" s="157"/>
      <c r="J50" s="163"/>
      <c r="K50" s="139" t="s">
        <v>1525</v>
      </c>
    </row>
    <row r="51" spans="1:11" s="13" customFormat="1" ht="15" customHeight="1" x14ac:dyDescent="0.35">
      <c r="A51" s="135">
        <v>3.28</v>
      </c>
      <c r="B51" s="232" t="s">
        <v>1537</v>
      </c>
      <c r="C51" s="156"/>
      <c r="D51" s="157" t="s">
        <v>1538</v>
      </c>
      <c r="E51" s="158"/>
      <c r="F51" s="136">
        <v>1</v>
      </c>
      <c r="G51" s="159">
        <v>63.96</v>
      </c>
      <c r="H51" s="160"/>
      <c r="I51" s="157"/>
      <c r="J51" s="163"/>
      <c r="K51" s="139" t="s">
        <v>1525</v>
      </c>
    </row>
    <row r="52" spans="1:11" s="13" customFormat="1" ht="15" customHeight="1" x14ac:dyDescent="0.35">
      <c r="A52" s="189">
        <v>3.29</v>
      </c>
      <c r="B52" s="190" t="s">
        <v>1539</v>
      </c>
      <c r="C52" s="191"/>
      <c r="D52" s="192" t="s">
        <v>1540</v>
      </c>
      <c r="E52" s="190"/>
      <c r="F52" s="193">
        <v>2</v>
      </c>
      <c r="G52" s="194">
        <v>19.7</v>
      </c>
      <c r="H52" s="195"/>
      <c r="I52" s="192"/>
      <c r="J52" s="196"/>
      <c r="K52" s="197" t="s">
        <v>1525</v>
      </c>
    </row>
    <row r="53" spans="1:11" s="140" customFormat="1" ht="15" customHeight="1" x14ac:dyDescent="0.35">
      <c r="A53" s="141">
        <v>4</v>
      </c>
      <c r="B53" s="142" t="s">
        <v>1541</v>
      </c>
      <c r="C53" s="143"/>
      <c r="D53" s="142" t="s">
        <v>1542</v>
      </c>
      <c r="E53" s="142" t="s">
        <v>1543</v>
      </c>
      <c r="F53" s="141">
        <v>3</v>
      </c>
      <c r="G53" s="144">
        <v>1353.75</v>
      </c>
      <c r="H53" s="145" t="s">
        <v>1436</v>
      </c>
      <c r="I53" s="142" t="s">
        <v>1544</v>
      </c>
      <c r="J53" s="146" t="s">
        <v>1545</v>
      </c>
      <c r="K53" s="147" t="s">
        <v>1546</v>
      </c>
    </row>
    <row r="54" spans="1:11" s="140" customFormat="1" ht="15" customHeight="1" x14ac:dyDescent="0.35">
      <c r="A54" s="141">
        <v>5</v>
      </c>
      <c r="B54" s="143" t="s">
        <v>1547</v>
      </c>
      <c r="C54" s="143"/>
      <c r="D54" s="142" t="s">
        <v>26</v>
      </c>
      <c r="E54" s="142" t="s">
        <v>26</v>
      </c>
      <c r="F54" s="141">
        <v>1</v>
      </c>
      <c r="G54" s="141">
        <v>0</v>
      </c>
      <c r="H54" s="148" t="s">
        <v>26</v>
      </c>
      <c r="I54" s="142" t="s">
        <v>1548</v>
      </c>
      <c r="J54" s="149"/>
      <c r="K54" s="143" t="s">
        <v>1549</v>
      </c>
    </row>
    <row r="55" spans="1:11" s="140" customFormat="1" ht="15" customHeight="1" x14ac:dyDescent="0.35">
      <c r="A55" s="141">
        <v>6</v>
      </c>
      <c r="B55" s="150" t="s">
        <v>1550</v>
      </c>
      <c r="C55" s="150"/>
      <c r="D55" s="150" t="s">
        <v>26</v>
      </c>
      <c r="E55" s="150" t="s">
        <v>26</v>
      </c>
      <c r="F55" s="141">
        <v>1</v>
      </c>
      <c r="G55" s="141">
        <v>0</v>
      </c>
      <c r="H55" s="148" t="s">
        <v>26</v>
      </c>
      <c r="I55" s="142" t="s">
        <v>1551</v>
      </c>
      <c r="J55" s="149"/>
      <c r="K55" s="143" t="s">
        <v>1043</v>
      </c>
    </row>
    <row r="56" spans="1:11" s="140" customFormat="1" ht="15" customHeight="1" x14ac:dyDescent="0.35">
      <c r="A56" s="141">
        <v>7</v>
      </c>
      <c r="B56" s="151" t="s">
        <v>1552</v>
      </c>
      <c r="C56" s="150"/>
      <c r="D56" s="150" t="s">
        <v>1553</v>
      </c>
      <c r="E56" s="150" t="s">
        <v>26</v>
      </c>
      <c r="F56" s="141">
        <v>1</v>
      </c>
      <c r="G56" s="141">
        <v>621</v>
      </c>
      <c r="H56" s="142" t="s">
        <v>1426</v>
      </c>
      <c r="J56" s="146" t="s">
        <v>1554</v>
      </c>
      <c r="K56" s="143" t="s">
        <v>1555</v>
      </c>
    </row>
    <row r="57" spans="1:11" s="140" customFormat="1" ht="15" customHeight="1" x14ac:dyDescent="0.35">
      <c r="A57" s="141">
        <v>8</v>
      </c>
      <c r="B57" s="150" t="s">
        <v>1556</v>
      </c>
      <c r="C57" s="150"/>
      <c r="D57" s="150" t="s">
        <v>1557</v>
      </c>
      <c r="E57" s="150" t="s">
        <v>26</v>
      </c>
      <c r="F57" s="141">
        <v>2</v>
      </c>
      <c r="G57" s="141">
        <f>109*F57</f>
        <v>218</v>
      </c>
      <c r="H57" s="142" t="s">
        <v>1426</v>
      </c>
      <c r="J57" s="146" t="s">
        <v>1554</v>
      </c>
      <c r="K57" s="143" t="s">
        <v>1555</v>
      </c>
    </row>
    <row r="58" spans="1:11" s="140" customFormat="1" ht="15" customHeight="1" x14ac:dyDescent="0.35">
      <c r="A58" s="141">
        <v>9</v>
      </c>
      <c r="B58" s="151" t="s">
        <v>1558</v>
      </c>
      <c r="C58" s="150"/>
      <c r="D58" s="150" t="s">
        <v>1559</v>
      </c>
      <c r="E58" s="150" t="s">
        <v>26</v>
      </c>
      <c r="F58" s="141">
        <v>1</v>
      </c>
      <c r="G58" s="144">
        <v>382.95</v>
      </c>
      <c r="H58" s="142" t="s">
        <v>1426</v>
      </c>
      <c r="I58" s="142" t="s">
        <v>1560</v>
      </c>
      <c r="J58" s="146" t="s">
        <v>1561</v>
      </c>
      <c r="K58" s="143" t="s">
        <v>1555</v>
      </c>
    </row>
    <row r="59" spans="1:11" s="140" customFormat="1" ht="15" customHeight="1" x14ac:dyDescent="0.35">
      <c r="A59" s="141">
        <v>10</v>
      </c>
      <c r="B59" s="150" t="s">
        <v>1562</v>
      </c>
      <c r="C59" s="150"/>
      <c r="D59" s="150" t="s">
        <v>1563</v>
      </c>
      <c r="E59" s="150" t="s">
        <v>26</v>
      </c>
      <c r="F59" s="141">
        <v>1</v>
      </c>
      <c r="G59" s="141">
        <v>70</v>
      </c>
      <c r="H59" s="142" t="s">
        <v>1426</v>
      </c>
      <c r="I59" s="143"/>
      <c r="J59" s="146" t="s">
        <v>1564</v>
      </c>
      <c r="K59" s="143" t="s">
        <v>1555</v>
      </c>
    </row>
    <row r="60" spans="1:11" s="140" customFormat="1" ht="15" customHeight="1" x14ac:dyDescent="0.35">
      <c r="A60" s="141">
        <v>11</v>
      </c>
      <c r="B60" s="150" t="s">
        <v>1565</v>
      </c>
      <c r="C60" s="150"/>
      <c r="D60" s="150" t="s">
        <v>1566</v>
      </c>
      <c r="E60" s="150" t="s">
        <v>26</v>
      </c>
      <c r="F60" s="141">
        <v>1</v>
      </c>
      <c r="G60" s="141">
        <v>40</v>
      </c>
      <c r="H60" s="142" t="s">
        <v>1426</v>
      </c>
      <c r="I60" s="143"/>
      <c r="J60" s="146" t="s">
        <v>1567</v>
      </c>
      <c r="K60" s="143" t="s">
        <v>1555</v>
      </c>
    </row>
    <row r="61" spans="1:11" s="140" customFormat="1" ht="15" customHeight="1" x14ac:dyDescent="0.35">
      <c r="A61" s="141">
        <v>12</v>
      </c>
      <c r="B61" s="150" t="s">
        <v>1568</v>
      </c>
      <c r="C61" s="150"/>
      <c r="D61" s="150" t="s">
        <v>1569</v>
      </c>
      <c r="E61" s="150" t="s">
        <v>26</v>
      </c>
      <c r="F61" s="141">
        <v>2</v>
      </c>
      <c r="G61" s="141">
        <v>36</v>
      </c>
      <c r="H61" s="142" t="s">
        <v>1426</v>
      </c>
      <c r="I61" s="143"/>
      <c r="J61" s="146" t="s">
        <v>1570</v>
      </c>
      <c r="K61" s="143" t="s">
        <v>1555</v>
      </c>
    </row>
    <row r="62" spans="1:11" s="140" customFormat="1" ht="15" customHeight="1" x14ac:dyDescent="0.35">
      <c r="A62" s="141">
        <v>13</v>
      </c>
      <c r="B62" s="140" t="s">
        <v>1571</v>
      </c>
      <c r="D62" s="140" t="s">
        <v>26</v>
      </c>
      <c r="E62" s="140" t="s">
        <v>26</v>
      </c>
      <c r="F62" s="152">
        <v>1</v>
      </c>
      <c r="G62" s="152">
        <v>0</v>
      </c>
      <c r="H62" s="109" t="s">
        <v>26</v>
      </c>
      <c r="I62" s="142" t="s">
        <v>1572</v>
      </c>
      <c r="J62" s="153"/>
      <c r="K62" s="143" t="s">
        <v>1043</v>
      </c>
    </row>
    <row r="63" spans="1:11" s="140" customFormat="1" ht="15" customHeight="1" x14ac:dyDescent="0.35">
      <c r="A63" s="141">
        <v>14</v>
      </c>
      <c r="B63" s="143" t="s">
        <v>1573</v>
      </c>
      <c r="C63" s="143"/>
      <c r="D63" s="154" t="s">
        <v>994</v>
      </c>
      <c r="E63" s="154" t="s">
        <v>994</v>
      </c>
      <c r="F63" s="141">
        <v>3</v>
      </c>
      <c r="G63" s="141">
        <v>50</v>
      </c>
      <c r="H63" s="142" t="s">
        <v>1426</v>
      </c>
      <c r="I63" s="155" t="s">
        <v>1574</v>
      </c>
      <c r="J63" s="149"/>
      <c r="K63" s="143" t="s">
        <v>1575</v>
      </c>
    </row>
    <row r="64" spans="1:11" s="140" customFormat="1" ht="15" customHeight="1" x14ac:dyDescent="0.35">
      <c r="A64" s="141">
        <v>15</v>
      </c>
      <c r="B64" s="143" t="s">
        <v>1576</v>
      </c>
      <c r="C64" s="143"/>
      <c r="D64" s="154" t="s">
        <v>994</v>
      </c>
      <c r="E64" s="154" t="s">
        <v>994</v>
      </c>
      <c r="F64" s="141">
        <v>3</v>
      </c>
      <c r="G64" s="141">
        <v>0</v>
      </c>
      <c r="H64" s="142" t="s">
        <v>1426</v>
      </c>
      <c r="I64" s="142" t="s">
        <v>1577</v>
      </c>
      <c r="J64" s="149"/>
      <c r="K64" s="143" t="s">
        <v>1575</v>
      </c>
    </row>
    <row r="65" spans="1:11" s="140" customFormat="1" ht="15" customHeight="1" x14ac:dyDescent="0.35">
      <c r="A65" s="141">
        <v>16</v>
      </c>
      <c r="B65" s="143" t="s">
        <v>1578</v>
      </c>
      <c r="C65" s="143"/>
      <c r="D65" s="154" t="s">
        <v>1579</v>
      </c>
      <c r="E65" s="154"/>
      <c r="F65" s="141">
        <v>2</v>
      </c>
      <c r="G65" s="141">
        <v>11.98</v>
      </c>
      <c r="H65" s="142"/>
      <c r="I65" s="142" t="s">
        <v>1580</v>
      </c>
      <c r="J65" s="149"/>
      <c r="K65" s="143"/>
    </row>
    <row r="66" spans="1:11" s="4" customFormat="1" ht="21" x14ac:dyDescent="0.35">
      <c r="A66" s="137" t="s">
        <v>1581</v>
      </c>
      <c r="B66" s="9"/>
      <c r="C66" s="9"/>
      <c r="D66" s="9"/>
      <c r="E66" s="9"/>
      <c r="F66" s="98"/>
      <c r="G66" s="101">
        <f>SUM(G5:G64)</f>
        <v>16229.560000000007</v>
      </c>
      <c r="H66" s="101"/>
      <c r="I66" s="9"/>
      <c r="J66" s="99"/>
      <c r="K66" s="9"/>
    </row>
    <row r="67" spans="1:11" s="28" customFormat="1" x14ac:dyDescent="0.35">
      <c r="A67" s="3"/>
      <c r="F67" s="3"/>
      <c r="G67" s="128"/>
      <c r="H67" s="128"/>
      <c r="J67" s="92"/>
    </row>
    <row r="68" spans="1:11" s="28" customFormat="1" ht="21" x14ac:dyDescent="0.35">
      <c r="A68" s="132" t="s">
        <v>1582</v>
      </c>
      <c r="B68" s="74"/>
      <c r="C68" s="74"/>
      <c r="D68" s="74"/>
      <c r="E68" s="74"/>
      <c r="F68" s="129"/>
      <c r="G68" s="130"/>
      <c r="H68" s="130"/>
      <c r="I68" s="74"/>
      <c r="J68" s="131"/>
      <c r="K68" s="74"/>
    </row>
    <row r="69" spans="1:11" s="4" customFormat="1" ht="21" x14ac:dyDescent="0.35">
      <c r="A69" s="79" t="s">
        <v>1583</v>
      </c>
      <c r="B69" s="39"/>
      <c r="C69" s="39"/>
      <c r="D69" s="39"/>
      <c r="E69" s="39"/>
      <c r="F69" s="38"/>
      <c r="G69" s="38"/>
      <c r="H69" s="38"/>
      <c r="I69" s="39"/>
      <c r="J69" s="89"/>
      <c r="K69" s="39"/>
    </row>
    <row r="70" spans="1:11" s="28" customFormat="1" x14ac:dyDescent="0.35">
      <c r="A70" s="45">
        <v>1</v>
      </c>
      <c r="B70" s="36" t="s">
        <v>1584</v>
      </c>
      <c r="C70" s="48"/>
      <c r="D70" s="48"/>
      <c r="E70" s="49" t="s">
        <v>1585</v>
      </c>
      <c r="F70" s="10">
        <v>1</v>
      </c>
      <c r="G70" s="43">
        <v>2400</v>
      </c>
      <c r="H70" s="43"/>
      <c r="I70" s="44" t="s">
        <v>1586</v>
      </c>
      <c r="J70" s="90"/>
      <c r="K70" s="8" t="s">
        <v>1587</v>
      </c>
    </row>
    <row r="71" spans="1:11" s="28" customFormat="1" ht="29" x14ac:dyDescent="0.35">
      <c r="A71" s="45">
        <v>2</v>
      </c>
      <c r="B71" s="36" t="s">
        <v>1588</v>
      </c>
      <c r="C71" s="48"/>
      <c r="D71" s="8" t="s">
        <v>1589</v>
      </c>
      <c r="E71" s="8" t="s">
        <v>1590</v>
      </c>
      <c r="F71" s="10">
        <v>1</v>
      </c>
      <c r="G71" s="10">
        <v>5049</v>
      </c>
      <c r="H71" s="10"/>
      <c r="I71" s="44" t="s">
        <v>1586</v>
      </c>
      <c r="J71" s="92"/>
    </row>
    <row r="72" spans="1:11" s="28" customFormat="1" ht="29" x14ac:dyDescent="0.35">
      <c r="A72" s="45">
        <v>3</v>
      </c>
      <c r="B72" s="36" t="s">
        <v>1591</v>
      </c>
      <c r="C72" s="48"/>
      <c r="D72" s="8" t="s">
        <v>1592</v>
      </c>
      <c r="E72" s="8" t="s">
        <v>1590</v>
      </c>
      <c r="F72" s="10">
        <v>1</v>
      </c>
      <c r="G72" s="10">
        <v>257</v>
      </c>
      <c r="H72" s="10"/>
      <c r="I72" s="44" t="s">
        <v>1586</v>
      </c>
      <c r="J72" s="92"/>
    </row>
    <row r="73" spans="1:11" s="28" customFormat="1" x14ac:dyDescent="0.35">
      <c r="A73" s="45">
        <v>4</v>
      </c>
      <c r="B73" s="36" t="s">
        <v>1593</v>
      </c>
      <c r="C73" s="48"/>
      <c r="D73" s="8" t="s">
        <v>1594</v>
      </c>
      <c r="E73" s="8" t="s">
        <v>1590</v>
      </c>
      <c r="F73" s="10">
        <v>1</v>
      </c>
      <c r="G73" s="10">
        <v>290</v>
      </c>
      <c r="H73" s="10"/>
      <c r="I73" s="44" t="s">
        <v>1586</v>
      </c>
      <c r="J73" s="92"/>
    </row>
    <row r="74" spans="1:11" s="28" customFormat="1" x14ac:dyDescent="0.35">
      <c r="A74" s="45">
        <v>5</v>
      </c>
      <c r="B74" s="36" t="s">
        <v>1595</v>
      </c>
      <c r="C74" s="48"/>
      <c r="D74" s="8" t="s">
        <v>1596</v>
      </c>
      <c r="E74" s="8" t="s">
        <v>1590</v>
      </c>
      <c r="F74" s="10">
        <v>1</v>
      </c>
      <c r="G74" s="10">
        <v>847</v>
      </c>
      <c r="H74" s="10"/>
      <c r="I74" s="44" t="s">
        <v>1586</v>
      </c>
      <c r="J74" s="92"/>
    </row>
    <row r="75" spans="1:11" s="28" customFormat="1" x14ac:dyDescent="0.35">
      <c r="A75" s="45">
        <v>6</v>
      </c>
      <c r="B75" s="36" t="s">
        <v>1597</v>
      </c>
      <c r="C75" s="48"/>
      <c r="D75" s="8" t="s">
        <v>1598</v>
      </c>
      <c r="E75" s="8" t="s">
        <v>1590</v>
      </c>
      <c r="F75" s="10">
        <v>1</v>
      </c>
      <c r="G75" s="10">
        <v>1490</v>
      </c>
      <c r="H75" s="10"/>
      <c r="I75" s="44" t="s">
        <v>1586</v>
      </c>
      <c r="J75" s="92"/>
      <c r="K75" s="28">
        <f>SUM(G77:G84)</f>
        <v>3662.1</v>
      </c>
    </row>
    <row r="76" spans="1:11" s="28" customFormat="1" x14ac:dyDescent="0.35">
      <c r="A76" s="45">
        <v>7</v>
      </c>
      <c r="B76" s="8" t="s">
        <v>1599</v>
      </c>
      <c r="C76" s="48"/>
      <c r="D76" s="8" t="s">
        <v>1600</v>
      </c>
      <c r="E76" s="8" t="s">
        <v>1590</v>
      </c>
      <c r="F76" s="10">
        <v>1</v>
      </c>
      <c r="G76" s="43">
        <v>241.6</v>
      </c>
      <c r="H76" s="43"/>
      <c r="I76" s="44" t="s">
        <v>1586</v>
      </c>
      <c r="J76" s="92"/>
    </row>
    <row r="77" spans="1:11" s="28" customFormat="1" x14ac:dyDescent="0.35">
      <c r="A77" s="45">
        <v>8</v>
      </c>
      <c r="B77" s="44" t="s">
        <v>1601</v>
      </c>
      <c r="C77" s="44" t="s">
        <v>1602</v>
      </c>
      <c r="D77" s="44" t="s">
        <v>1603</v>
      </c>
      <c r="E77" s="44"/>
      <c r="F77" s="45">
        <v>1</v>
      </c>
      <c r="G77" s="102">
        <v>142</v>
      </c>
      <c r="H77" s="102"/>
      <c r="I77" s="103" t="s">
        <v>1348</v>
      </c>
      <c r="J77" s="92"/>
    </row>
    <row r="78" spans="1:11" s="28" customFormat="1" x14ac:dyDescent="0.35">
      <c r="A78" s="45">
        <v>9</v>
      </c>
      <c r="B78" s="78" t="s">
        <v>1604</v>
      </c>
      <c r="C78" s="44" t="s">
        <v>1605</v>
      </c>
      <c r="D78" s="44" t="s">
        <v>1606</v>
      </c>
      <c r="E78" s="44"/>
      <c r="F78" s="45">
        <v>6</v>
      </c>
      <c r="G78" s="104">
        <v>304.8</v>
      </c>
      <c r="H78" s="104"/>
      <c r="I78" s="103" t="s">
        <v>1348</v>
      </c>
      <c r="J78" s="92"/>
    </row>
    <row r="79" spans="1:11" s="28" customFormat="1" x14ac:dyDescent="0.35">
      <c r="A79" s="45">
        <v>10</v>
      </c>
      <c r="B79" s="44" t="s">
        <v>1607</v>
      </c>
      <c r="C79" s="44" t="s">
        <v>1608</v>
      </c>
      <c r="D79" s="44" t="s">
        <v>1609</v>
      </c>
      <c r="E79" s="44"/>
      <c r="F79" s="45">
        <v>4</v>
      </c>
      <c r="G79" s="104">
        <v>223.2</v>
      </c>
      <c r="H79" s="104"/>
      <c r="I79" s="103" t="s">
        <v>1348</v>
      </c>
      <c r="J79" s="92"/>
    </row>
    <row r="80" spans="1:11" s="28" customFormat="1" x14ac:dyDescent="0.35">
      <c r="A80" s="45">
        <v>11</v>
      </c>
      <c r="B80" s="44" t="s">
        <v>1610</v>
      </c>
      <c r="C80" s="44" t="s">
        <v>1611</v>
      </c>
      <c r="D80" s="44" t="s">
        <v>1612</v>
      </c>
      <c r="E80" s="44"/>
      <c r="F80" s="45">
        <v>2</v>
      </c>
      <c r="G80" s="102">
        <v>348</v>
      </c>
      <c r="H80" s="102"/>
      <c r="I80" s="103" t="s">
        <v>1348</v>
      </c>
      <c r="J80" s="92"/>
    </row>
    <row r="81" spans="1:11" s="28" customFormat="1" x14ac:dyDescent="0.35">
      <c r="A81" s="45">
        <v>12</v>
      </c>
      <c r="B81" s="44" t="s">
        <v>1613</v>
      </c>
      <c r="C81" s="44" t="s">
        <v>1611</v>
      </c>
      <c r="D81" s="44" t="s">
        <v>1614</v>
      </c>
      <c r="E81" s="44"/>
      <c r="F81" s="45">
        <v>2</v>
      </c>
      <c r="G81" s="102">
        <v>348</v>
      </c>
      <c r="H81" s="102"/>
      <c r="I81" s="103" t="s">
        <v>1348</v>
      </c>
      <c r="J81" s="92"/>
    </row>
    <row r="82" spans="1:11" s="28" customFormat="1" x14ac:dyDescent="0.35">
      <c r="A82" s="45">
        <v>13</v>
      </c>
      <c r="B82" s="44" t="s">
        <v>1615</v>
      </c>
      <c r="C82" s="44" t="s">
        <v>1616</v>
      </c>
      <c r="D82" s="44" t="s">
        <v>1617</v>
      </c>
      <c r="E82" s="44"/>
      <c r="F82" s="45">
        <v>6</v>
      </c>
      <c r="G82" s="104">
        <v>1146</v>
      </c>
      <c r="H82" s="104"/>
      <c r="I82" s="103" t="s">
        <v>1348</v>
      </c>
      <c r="J82" s="92"/>
    </row>
    <row r="83" spans="1:11" s="28" customFormat="1" x14ac:dyDescent="0.35">
      <c r="A83" s="45">
        <v>14</v>
      </c>
      <c r="B83" s="44" t="s">
        <v>1618</v>
      </c>
      <c r="C83" s="44" t="s">
        <v>1616</v>
      </c>
      <c r="D83" s="44" t="s">
        <v>1619</v>
      </c>
      <c r="E83" s="44"/>
      <c r="F83" s="45">
        <v>6</v>
      </c>
      <c r="G83" s="104">
        <v>1146</v>
      </c>
      <c r="H83" s="104"/>
      <c r="I83" s="103" t="s">
        <v>1348</v>
      </c>
      <c r="J83" s="92"/>
    </row>
    <row r="84" spans="1:11" s="28" customFormat="1" x14ac:dyDescent="0.35">
      <c r="A84" s="45">
        <v>15</v>
      </c>
      <c r="B84" s="44" t="s">
        <v>1620</v>
      </c>
      <c r="C84" s="44" t="s">
        <v>1621</v>
      </c>
      <c r="D84" s="44" t="s">
        <v>1622</v>
      </c>
      <c r="E84" s="44"/>
      <c r="F84" s="45">
        <v>1</v>
      </c>
      <c r="G84" s="104">
        <v>4.0999999999999996</v>
      </c>
      <c r="H84" s="104"/>
      <c r="I84" s="103" t="s">
        <v>1348</v>
      </c>
      <c r="J84" s="92"/>
    </row>
    <row r="85" spans="1:11" s="28" customFormat="1" x14ac:dyDescent="0.35">
      <c r="A85" s="45">
        <v>16</v>
      </c>
      <c r="B85" s="78" t="s">
        <v>1623</v>
      </c>
      <c r="C85" s="44"/>
      <c r="D85" s="44"/>
      <c r="E85" s="44"/>
      <c r="F85" s="45"/>
      <c r="G85" s="3"/>
      <c r="H85" s="3"/>
      <c r="I85" s="44" t="s">
        <v>994</v>
      </c>
      <c r="J85" s="91" t="s">
        <v>1624</v>
      </c>
    </row>
    <row r="86" spans="1:11" s="28" customFormat="1" x14ac:dyDescent="0.35">
      <c r="A86" s="45"/>
      <c r="B86" s="78"/>
      <c r="C86" s="44"/>
      <c r="D86" s="44"/>
      <c r="E86" s="44"/>
      <c r="F86" s="45"/>
      <c r="G86" s="3"/>
      <c r="H86" s="3"/>
      <c r="I86" s="44"/>
      <c r="J86" s="91"/>
    </row>
    <row r="87" spans="1:11" s="28" customFormat="1" x14ac:dyDescent="0.35">
      <c r="A87" s="45">
        <v>17</v>
      </c>
      <c r="B87" s="44" t="s">
        <v>1625</v>
      </c>
      <c r="C87" s="44" t="s">
        <v>1626</v>
      </c>
      <c r="D87" s="44"/>
      <c r="E87" s="44"/>
      <c r="F87" s="45"/>
      <c r="G87" s="45">
        <v>100</v>
      </c>
      <c r="H87" s="45"/>
      <c r="I87" s="49" t="s">
        <v>1627</v>
      </c>
      <c r="J87" s="92"/>
    </row>
    <row r="88" spans="1:11" x14ac:dyDescent="0.35">
      <c r="A88" s="45">
        <v>18</v>
      </c>
      <c r="B88" s="50" t="s">
        <v>1628</v>
      </c>
      <c r="C88" s="50"/>
      <c r="D88" s="50"/>
      <c r="E88" s="50"/>
      <c r="F88" s="22"/>
      <c r="G88" s="22">
        <v>0</v>
      </c>
      <c r="H88" s="22"/>
      <c r="I88" s="8" t="s">
        <v>1629</v>
      </c>
      <c r="J88" s="123"/>
    </row>
    <row r="89" spans="1:11" x14ac:dyDescent="0.35">
      <c r="A89" s="45">
        <v>19</v>
      </c>
      <c r="B89" s="50" t="s">
        <v>1630</v>
      </c>
      <c r="C89" s="50"/>
      <c r="D89" s="50"/>
      <c r="E89" s="50"/>
      <c r="F89" s="22"/>
      <c r="G89" s="22">
        <v>0</v>
      </c>
      <c r="H89" s="22"/>
      <c r="I89" s="8" t="s">
        <v>1631</v>
      </c>
      <c r="J89" s="123"/>
    </row>
    <row r="90" spans="1:11" x14ac:dyDescent="0.35">
      <c r="A90" s="45">
        <v>20</v>
      </c>
      <c r="B90" s="1" t="s">
        <v>1573</v>
      </c>
      <c r="F90" s="22">
        <v>2</v>
      </c>
      <c r="G90" s="22">
        <v>0</v>
      </c>
      <c r="H90" s="22"/>
      <c r="I90" s="1" t="s">
        <v>1632</v>
      </c>
      <c r="J90" s="123"/>
    </row>
    <row r="91" spans="1:11" ht="30" customHeight="1" x14ac:dyDescent="0.35">
      <c r="A91" s="45">
        <v>21</v>
      </c>
      <c r="B91" s="1" t="s">
        <v>1633</v>
      </c>
      <c r="D91" s="1" t="s">
        <v>1634</v>
      </c>
      <c r="F91" s="22">
        <v>1</v>
      </c>
      <c r="G91" s="22">
        <v>475</v>
      </c>
      <c r="H91" s="22"/>
      <c r="I91" s="44" t="s">
        <v>1635</v>
      </c>
      <c r="J91" s="106" t="s">
        <v>1636</v>
      </c>
    </row>
    <row r="92" spans="1:11" x14ac:dyDescent="0.35">
      <c r="A92" s="45">
        <v>22</v>
      </c>
      <c r="B92" s="1" t="s">
        <v>1637</v>
      </c>
      <c r="F92" s="22">
        <v>1</v>
      </c>
      <c r="G92" s="22">
        <v>0</v>
      </c>
      <c r="H92" s="22"/>
      <c r="I92" s="36" t="s">
        <v>1638</v>
      </c>
      <c r="J92" s="123"/>
    </row>
    <row r="93" spans="1:11" x14ac:dyDescent="0.35">
      <c r="A93" s="45">
        <v>23</v>
      </c>
      <c r="B93" s="8" t="s">
        <v>1576</v>
      </c>
      <c r="C93" s="8"/>
      <c r="D93" s="8"/>
      <c r="E93" s="8"/>
      <c r="F93" s="10">
        <v>3</v>
      </c>
      <c r="G93" s="10">
        <v>0</v>
      </c>
      <c r="H93" s="10"/>
      <c r="I93" s="44" t="s">
        <v>1586</v>
      </c>
      <c r="J93" s="123"/>
    </row>
    <row r="94" spans="1:11" x14ac:dyDescent="0.35">
      <c r="A94" s="98" t="s">
        <v>1581</v>
      </c>
      <c r="B94" s="9"/>
      <c r="C94" s="9"/>
      <c r="D94" s="9"/>
      <c r="E94" s="9"/>
      <c r="F94" s="98"/>
      <c r="G94" s="101">
        <f>SUM(G70:G92)</f>
        <v>14811.7</v>
      </c>
      <c r="H94" s="101"/>
      <c r="I94" s="9"/>
      <c r="J94" s="99"/>
      <c r="K94" s="9"/>
    </row>
    <row r="95" spans="1:11" x14ac:dyDescent="0.35">
      <c r="F95" s="22"/>
      <c r="G95" s="22"/>
      <c r="H95" s="22"/>
      <c r="J95" s="123"/>
    </row>
    <row r="96" spans="1:11" x14ac:dyDescent="0.35">
      <c r="A96" s="46" t="s">
        <v>1639</v>
      </c>
      <c r="B96" s="39"/>
      <c r="C96" s="39"/>
      <c r="D96" s="39"/>
      <c r="E96" s="39"/>
      <c r="F96" s="38"/>
      <c r="G96" s="38"/>
      <c r="H96" s="38"/>
      <c r="I96" s="39"/>
      <c r="J96" s="89"/>
    </row>
    <row r="97" spans="1:10" s="8" customFormat="1" x14ac:dyDescent="0.35">
      <c r="A97" s="45">
        <v>1</v>
      </c>
      <c r="B97" s="44" t="s">
        <v>1640</v>
      </c>
      <c r="C97" s="44" t="s">
        <v>1641</v>
      </c>
      <c r="D97" s="44" t="s">
        <v>1642</v>
      </c>
      <c r="E97" s="44"/>
      <c r="F97" s="45">
        <v>1</v>
      </c>
      <c r="G97" s="3"/>
      <c r="H97" s="3"/>
      <c r="I97" s="28"/>
      <c r="J97" s="92"/>
    </row>
    <row r="98" spans="1:10" s="8" customFormat="1" x14ac:dyDescent="0.35">
      <c r="A98" s="45">
        <v>2</v>
      </c>
      <c r="B98" s="44" t="s">
        <v>1643</v>
      </c>
      <c r="C98" s="44"/>
      <c r="D98" s="44"/>
      <c r="E98" s="44"/>
      <c r="F98" s="45"/>
      <c r="G98" s="3"/>
      <c r="H98" s="3"/>
      <c r="I98" s="28"/>
      <c r="J98" s="92"/>
    </row>
    <row r="99" spans="1:10" s="8" customFormat="1" x14ac:dyDescent="0.35">
      <c r="A99" s="45">
        <v>3</v>
      </c>
      <c r="B99" s="44" t="s">
        <v>1644</v>
      </c>
      <c r="C99" s="44" t="s">
        <v>1605</v>
      </c>
      <c r="D99" s="44" t="s">
        <v>1592</v>
      </c>
      <c r="E99" s="44"/>
      <c r="F99" s="45">
        <v>3</v>
      </c>
      <c r="G99" s="3"/>
      <c r="H99" s="3"/>
      <c r="I99" s="28"/>
      <c r="J99" s="92"/>
    </row>
    <row r="100" spans="1:10" s="8" customFormat="1" x14ac:dyDescent="0.35">
      <c r="A100" s="45">
        <v>4</v>
      </c>
      <c r="B100" s="44" t="s">
        <v>1645</v>
      </c>
      <c r="C100" s="44" t="s">
        <v>1608</v>
      </c>
      <c r="D100" s="44" t="s">
        <v>1646</v>
      </c>
      <c r="E100" s="44"/>
      <c r="F100" s="45">
        <v>2</v>
      </c>
      <c r="G100" s="3"/>
      <c r="H100" s="3"/>
      <c r="I100" s="28"/>
      <c r="J100" s="92"/>
    </row>
    <row r="101" spans="1:10" s="8" customFormat="1" x14ac:dyDescent="0.35">
      <c r="A101" s="45">
        <v>5</v>
      </c>
      <c r="B101" s="44" t="s">
        <v>1647</v>
      </c>
      <c r="C101" s="44" t="s">
        <v>1611</v>
      </c>
      <c r="D101" s="44" t="s">
        <v>1648</v>
      </c>
      <c r="E101" s="44"/>
      <c r="F101" s="45">
        <v>1</v>
      </c>
      <c r="G101" s="3"/>
      <c r="H101" s="3"/>
      <c r="I101" s="28"/>
      <c r="J101" s="92"/>
    </row>
    <row r="102" spans="1:10" s="8" customFormat="1" x14ac:dyDescent="0.35">
      <c r="A102" s="45">
        <v>6</v>
      </c>
      <c r="B102" s="44" t="s">
        <v>1649</v>
      </c>
      <c r="C102" s="44" t="s">
        <v>1616</v>
      </c>
      <c r="D102" s="44" t="s">
        <v>1598</v>
      </c>
      <c r="E102" s="44"/>
      <c r="F102" s="45">
        <v>3</v>
      </c>
      <c r="G102" s="3"/>
      <c r="H102" s="3"/>
      <c r="I102" s="28"/>
      <c r="J102" s="92"/>
    </row>
    <row r="103" spans="1:10" s="8" customFormat="1" x14ac:dyDescent="0.35">
      <c r="A103" s="45">
        <v>7</v>
      </c>
      <c r="B103" s="44" t="s">
        <v>1650</v>
      </c>
      <c r="C103" s="44" t="s">
        <v>1626</v>
      </c>
      <c r="D103" s="44" t="s">
        <v>1651</v>
      </c>
      <c r="E103" s="44"/>
      <c r="F103" s="45">
        <v>1</v>
      </c>
      <c r="G103" s="3"/>
      <c r="H103" s="3"/>
      <c r="I103" s="28"/>
      <c r="J103" s="92"/>
    </row>
    <row r="104" spans="1:10" s="8" customFormat="1" x14ac:dyDescent="0.35">
      <c r="A104" s="45">
        <v>8</v>
      </c>
      <c r="B104" s="44" t="s">
        <v>1652</v>
      </c>
      <c r="C104" s="44" t="s">
        <v>1653</v>
      </c>
      <c r="D104" s="44" t="s">
        <v>1654</v>
      </c>
      <c r="E104" s="44"/>
      <c r="F104" s="45">
        <v>1</v>
      </c>
      <c r="G104" s="3"/>
      <c r="H104" s="3"/>
      <c r="I104" s="28"/>
      <c r="J104" s="92"/>
    </row>
    <row r="105" spans="1:10" s="8" customFormat="1" x14ac:dyDescent="0.35">
      <c r="A105" s="45">
        <v>9</v>
      </c>
      <c r="B105" s="44" t="s">
        <v>1655</v>
      </c>
      <c r="C105" s="44" t="s">
        <v>1656</v>
      </c>
      <c r="D105" s="44" t="s">
        <v>1600</v>
      </c>
      <c r="E105" s="44"/>
      <c r="F105" s="45">
        <v>9</v>
      </c>
      <c r="G105" s="3"/>
      <c r="H105" s="3"/>
      <c r="I105" s="28"/>
      <c r="J105" s="92"/>
    </row>
    <row r="106" spans="1:10" s="8" customFormat="1" x14ac:dyDescent="0.35">
      <c r="A106" s="45">
        <v>10</v>
      </c>
      <c r="B106" s="44" t="s">
        <v>1657</v>
      </c>
      <c r="C106" s="44" t="s">
        <v>1656</v>
      </c>
      <c r="D106" s="44" t="s">
        <v>1451</v>
      </c>
      <c r="E106" s="44"/>
      <c r="F106" s="45">
        <v>1</v>
      </c>
      <c r="G106" s="3"/>
      <c r="H106" s="3"/>
      <c r="I106" s="28"/>
      <c r="J106" s="92"/>
    </row>
    <row r="107" spans="1:10" s="8" customFormat="1" x14ac:dyDescent="0.35">
      <c r="A107" s="45">
        <v>11</v>
      </c>
      <c r="B107" s="44" t="s">
        <v>1658</v>
      </c>
      <c r="C107" s="44" t="s">
        <v>1656</v>
      </c>
      <c r="D107" s="44" t="s">
        <v>1448</v>
      </c>
      <c r="E107" s="44"/>
      <c r="F107" s="45">
        <v>1</v>
      </c>
      <c r="G107" s="3"/>
      <c r="H107" s="3"/>
      <c r="I107" s="28"/>
      <c r="J107" s="92"/>
    </row>
    <row r="108" spans="1:10" x14ac:dyDescent="0.35">
      <c r="A108" s="45">
        <v>12</v>
      </c>
      <c r="B108" s="40" t="s">
        <v>1659</v>
      </c>
      <c r="C108" s="40"/>
      <c r="D108" s="40"/>
      <c r="E108" s="40"/>
      <c r="F108" s="22">
        <v>1</v>
      </c>
      <c r="G108" s="22">
        <v>2400</v>
      </c>
      <c r="H108" s="22"/>
      <c r="I108" s="1" t="s">
        <v>1660</v>
      </c>
      <c r="J108" s="123"/>
    </row>
    <row r="109" spans="1:10" x14ac:dyDescent="0.35">
      <c r="A109" s="45">
        <v>13</v>
      </c>
      <c r="B109" s="50" t="s">
        <v>1628</v>
      </c>
      <c r="C109" s="50"/>
      <c r="D109" s="50"/>
      <c r="E109" s="50"/>
      <c r="F109" s="22"/>
      <c r="G109" s="22">
        <v>0</v>
      </c>
      <c r="H109" s="22"/>
      <c r="I109" s="1" t="s">
        <v>1632</v>
      </c>
      <c r="J109" s="123"/>
    </row>
    <row r="110" spans="1:10" x14ac:dyDescent="0.35">
      <c r="A110" s="45">
        <v>14</v>
      </c>
      <c r="B110" s="50" t="s">
        <v>1630</v>
      </c>
      <c r="C110" s="50"/>
      <c r="D110" s="50"/>
      <c r="E110" s="50"/>
      <c r="F110" s="22"/>
      <c r="G110" s="22">
        <v>0</v>
      </c>
      <c r="H110" s="22"/>
      <c r="I110" s="1" t="s">
        <v>1631</v>
      </c>
      <c r="J110" s="123"/>
    </row>
    <row r="111" spans="1:10" x14ac:dyDescent="0.35">
      <c r="A111" s="45">
        <v>15</v>
      </c>
      <c r="B111" s="1" t="s">
        <v>1573</v>
      </c>
      <c r="F111" s="22">
        <v>2</v>
      </c>
      <c r="G111" s="22"/>
      <c r="H111" s="22"/>
      <c r="J111" s="123"/>
    </row>
    <row r="112" spans="1:10" x14ac:dyDescent="0.35">
      <c r="A112" s="45">
        <v>16</v>
      </c>
      <c r="B112" s="1" t="s">
        <v>1661</v>
      </c>
      <c r="F112" s="22">
        <v>1</v>
      </c>
      <c r="G112" s="22">
        <v>475</v>
      </c>
      <c r="H112" s="22"/>
      <c r="J112" s="93" t="s">
        <v>1545</v>
      </c>
    </row>
    <row r="113" spans="1:11" x14ac:dyDescent="0.35">
      <c r="A113" s="45">
        <v>17</v>
      </c>
      <c r="B113" s="1" t="s">
        <v>1662</v>
      </c>
      <c r="F113" s="22">
        <v>1</v>
      </c>
      <c r="G113" s="22">
        <v>910</v>
      </c>
      <c r="H113" s="22"/>
      <c r="I113" s="1" t="s">
        <v>1663</v>
      </c>
      <c r="J113" s="123"/>
    </row>
    <row r="114" spans="1:11" x14ac:dyDescent="0.35">
      <c r="F114" s="22"/>
      <c r="G114" s="22"/>
      <c r="H114" s="22"/>
      <c r="J114" s="123"/>
    </row>
    <row r="115" spans="1:11" x14ac:dyDescent="0.35">
      <c r="A115" s="46" t="s">
        <v>1664</v>
      </c>
      <c r="B115" s="39"/>
      <c r="C115" s="39"/>
      <c r="D115" s="39"/>
      <c r="E115" s="39"/>
      <c r="F115" s="38"/>
      <c r="G115" s="38"/>
      <c r="H115" s="38"/>
      <c r="I115" s="39"/>
      <c r="J115" s="89"/>
      <c r="K115" s="39"/>
    </row>
    <row r="116" spans="1:11" x14ac:dyDescent="0.35">
      <c r="B116" s="1" t="s">
        <v>1665</v>
      </c>
      <c r="J116" s="93" t="s">
        <v>1666</v>
      </c>
      <c r="K116" s="37" t="s">
        <v>1667</v>
      </c>
    </row>
    <row r="117" spans="1:11" x14ac:dyDescent="0.35">
      <c r="J117" s="93"/>
      <c r="K117" s="37"/>
    </row>
    <row r="118" spans="1:11" x14ac:dyDescent="0.35">
      <c r="A118" s="46" t="s">
        <v>1668</v>
      </c>
      <c r="B118" s="39"/>
      <c r="C118" s="39"/>
      <c r="D118" s="39"/>
      <c r="E118" s="39"/>
      <c r="F118" s="38"/>
      <c r="G118" s="38"/>
      <c r="H118" s="38"/>
      <c r="I118" s="39"/>
      <c r="J118" s="89"/>
      <c r="K118" s="39"/>
    </row>
    <row r="119" spans="1:11" x14ac:dyDescent="0.35">
      <c r="B119" s="1" t="s">
        <v>1669</v>
      </c>
      <c r="F119" s="22">
        <v>1</v>
      </c>
      <c r="J119" s="93"/>
      <c r="K119" s="37"/>
    </row>
    <row r="120" spans="1:11" x14ac:dyDescent="0.35">
      <c r="J120" s="93"/>
      <c r="K120" s="37"/>
    </row>
    <row r="121" spans="1:11" x14ac:dyDescent="0.35">
      <c r="A121" s="46" t="s">
        <v>1670</v>
      </c>
      <c r="B121" s="39"/>
      <c r="C121" s="39"/>
      <c r="D121" s="39"/>
      <c r="E121" s="39"/>
      <c r="F121" s="38"/>
      <c r="G121" s="38"/>
      <c r="H121" s="38"/>
      <c r="I121" s="39"/>
      <c r="J121" s="89"/>
      <c r="K121" s="39"/>
    </row>
    <row r="122" spans="1:11" x14ac:dyDescent="0.35">
      <c r="B122" s="1" t="s">
        <v>1669</v>
      </c>
      <c r="J122" s="93"/>
      <c r="K122" s="37"/>
    </row>
    <row r="123" spans="1:11" x14ac:dyDescent="0.35">
      <c r="J123" s="123"/>
    </row>
    <row r="124" spans="1:11" x14ac:dyDescent="0.35">
      <c r="J124" s="123"/>
    </row>
    <row r="125" spans="1:11" x14ac:dyDescent="0.35">
      <c r="F125" s="22"/>
      <c r="G125" s="22"/>
      <c r="H125" s="22"/>
      <c r="J125" s="123"/>
    </row>
    <row r="126" spans="1:11" x14ac:dyDescent="0.35">
      <c r="A126" s="32" t="s">
        <v>1581</v>
      </c>
      <c r="B126" s="34"/>
      <c r="C126" s="34"/>
      <c r="D126" s="34"/>
      <c r="E126" s="34"/>
      <c r="F126" s="32"/>
      <c r="G126" s="32">
        <f>SUM(G4:G125)</f>
        <v>65879.500000000015</v>
      </c>
      <c r="H126" s="32"/>
      <c r="I126" s="34"/>
      <c r="J126" s="94"/>
      <c r="K126" s="7"/>
    </row>
    <row r="127" spans="1:11" s="8" customFormat="1" x14ac:dyDescent="0.35">
      <c r="A127" s="3"/>
      <c r="B127" s="28"/>
      <c r="C127" s="28"/>
      <c r="D127" s="28"/>
      <c r="E127" s="28"/>
      <c r="F127" s="3"/>
      <c r="G127" s="3"/>
      <c r="H127" s="3"/>
      <c r="I127" s="28"/>
      <c r="J127" s="92"/>
    </row>
    <row r="128" spans="1:11" s="8" customFormat="1" x14ac:dyDescent="0.35">
      <c r="A128" s="46" t="s">
        <v>1671</v>
      </c>
      <c r="B128" s="39"/>
      <c r="C128" s="39"/>
      <c r="D128" s="39"/>
      <c r="E128" s="39"/>
      <c r="F128" s="38"/>
      <c r="G128" s="38"/>
      <c r="H128" s="38"/>
      <c r="I128" s="39"/>
      <c r="J128" s="39"/>
      <c r="K128" s="39"/>
    </row>
    <row r="129" spans="1:11" x14ac:dyDescent="0.35">
      <c r="A129" s="10"/>
      <c r="B129" s="8" t="s">
        <v>1672</v>
      </c>
      <c r="C129" s="8"/>
      <c r="D129" s="8"/>
      <c r="E129" s="8"/>
      <c r="F129" s="10">
        <v>1</v>
      </c>
      <c r="G129" s="10">
        <v>675</v>
      </c>
      <c r="H129" s="10"/>
      <c r="I129" s="8" t="s">
        <v>1673</v>
      </c>
      <c r="J129" s="88"/>
      <c r="K129" s="6" t="s">
        <v>1674</v>
      </c>
    </row>
    <row r="130" spans="1:11" x14ac:dyDescent="0.35">
      <c r="J130" s="123"/>
    </row>
    <row r="131" spans="1:11" x14ac:dyDescent="0.35">
      <c r="A131" s="15" t="s">
        <v>1675</v>
      </c>
      <c r="F131" s="22"/>
      <c r="G131" s="22"/>
      <c r="H131" s="22"/>
      <c r="J131" s="123"/>
    </row>
    <row r="132" spans="1:11" s="4" customFormat="1" x14ac:dyDescent="0.35">
      <c r="A132" s="2"/>
      <c r="B132" s="33" t="s">
        <v>1676</v>
      </c>
      <c r="C132" s="33"/>
      <c r="D132" s="33"/>
      <c r="E132" s="33"/>
      <c r="F132" s="2"/>
      <c r="G132" s="2">
        <f>G129</f>
        <v>675</v>
      </c>
      <c r="H132" s="2"/>
      <c r="J132" s="95"/>
      <c r="K132" s="47"/>
    </row>
    <row r="133" spans="1:11" x14ac:dyDescent="0.35">
      <c r="A133" s="30">
        <v>3</v>
      </c>
      <c r="B133" s="33" t="s">
        <v>1677</v>
      </c>
      <c r="C133" s="33"/>
      <c r="D133" s="33"/>
      <c r="E133" s="33"/>
      <c r="F133" s="30">
        <v>1</v>
      </c>
      <c r="G133" s="30">
        <v>0</v>
      </c>
      <c r="H133" s="30"/>
      <c r="I133" s="33"/>
      <c r="J133" s="96"/>
      <c r="K133" s="33"/>
    </row>
    <row r="134" spans="1:11" x14ac:dyDescent="0.35">
      <c r="A134" s="30">
        <v>4</v>
      </c>
      <c r="B134" s="33" t="s">
        <v>1678</v>
      </c>
      <c r="C134" s="33"/>
      <c r="D134" s="33"/>
      <c r="E134" s="33"/>
      <c r="F134" s="30">
        <v>1</v>
      </c>
      <c r="G134" s="30">
        <v>0</v>
      </c>
      <c r="H134" s="30"/>
      <c r="I134" s="33"/>
      <c r="J134" s="97" t="s">
        <v>1679</v>
      </c>
      <c r="K134" s="33"/>
    </row>
    <row r="135" spans="1:11" s="4" customFormat="1" x14ac:dyDescent="0.35">
      <c r="A135" s="38" t="s">
        <v>1422</v>
      </c>
      <c r="B135" s="39"/>
      <c r="C135" s="39"/>
      <c r="D135" s="39"/>
      <c r="E135" s="39"/>
      <c r="F135" s="38"/>
      <c r="G135" s="38">
        <f>SUM(G133:G134)</f>
        <v>0</v>
      </c>
      <c r="H135" s="38"/>
      <c r="I135" s="39"/>
      <c r="J135" s="89"/>
      <c r="K135" s="39"/>
    </row>
    <row r="136" spans="1:11" x14ac:dyDescent="0.35">
      <c r="A136" s="22">
        <v>5</v>
      </c>
      <c r="B136" s="27" t="s">
        <v>1680</v>
      </c>
      <c r="C136" s="27"/>
      <c r="D136" s="27"/>
      <c r="E136" s="27"/>
      <c r="F136" s="22">
        <v>2</v>
      </c>
      <c r="G136" s="22"/>
      <c r="H136" s="22"/>
      <c r="J136" s="93" t="s">
        <v>1666</v>
      </c>
    </row>
    <row r="137" spans="1:11" x14ac:dyDescent="0.35">
      <c r="A137" s="2" t="s">
        <v>1422</v>
      </c>
      <c r="B137" s="1" t="s">
        <v>1681</v>
      </c>
      <c r="F137" s="22"/>
      <c r="G137" s="22">
        <f>G136</f>
        <v>0</v>
      </c>
      <c r="H137" s="22"/>
      <c r="J137" s="93"/>
      <c r="K137" s="37"/>
    </row>
    <row r="138" spans="1:11" x14ac:dyDescent="0.35">
      <c r="J138" s="123"/>
    </row>
    <row r="139" spans="1:11" x14ac:dyDescent="0.35">
      <c r="J139" s="123"/>
    </row>
    <row r="140" spans="1:11" x14ac:dyDescent="0.35">
      <c r="J140" s="123"/>
    </row>
    <row r="141" spans="1:11" s="4" customFormat="1" x14ac:dyDescent="0.35">
      <c r="A141" s="2" t="s">
        <v>1422</v>
      </c>
      <c r="B141" s="40"/>
      <c r="C141" s="40"/>
      <c r="D141" s="40"/>
      <c r="E141" s="40"/>
      <c r="F141" s="2"/>
      <c r="G141" s="2">
        <f>SUM(G88:G92)</f>
        <v>475</v>
      </c>
      <c r="H141" s="2"/>
      <c r="J141" s="95"/>
      <c r="K141" s="47"/>
    </row>
    <row r="142" spans="1:11" x14ac:dyDescent="0.35">
      <c r="A142" s="30">
        <v>20</v>
      </c>
      <c r="B142" s="33" t="s">
        <v>1682</v>
      </c>
      <c r="C142" s="33"/>
      <c r="D142" s="33"/>
      <c r="E142" s="33"/>
      <c r="F142" s="30">
        <v>1</v>
      </c>
      <c r="G142" s="30"/>
      <c r="H142" s="30"/>
      <c r="I142" s="33"/>
      <c r="J142" s="96"/>
      <c r="K142" s="33"/>
    </row>
    <row r="143" spans="1:11" x14ac:dyDescent="0.35">
      <c r="A143" s="30">
        <v>21</v>
      </c>
      <c r="B143" s="33" t="s">
        <v>1661</v>
      </c>
      <c r="C143" s="33"/>
      <c r="D143" s="33"/>
      <c r="E143" s="33"/>
      <c r="F143" s="30">
        <v>1</v>
      </c>
      <c r="G143" s="30">
        <v>475</v>
      </c>
      <c r="H143" s="30"/>
      <c r="I143" s="33"/>
      <c r="J143" s="97" t="s">
        <v>1545</v>
      </c>
      <c r="K143" s="33"/>
    </row>
    <row r="144" spans="1:11" x14ac:dyDescent="0.35">
      <c r="A144" s="30">
        <v>22</v>
      </c>
      <c r="B144" s="33" t="s">
        <v>1683</v>
      </c>
      <c r="C144" s="33"/>
      <c r="D144" s="33"/>
      <c r="E144" s="33"/>
      <c r="F144" s="30">
        <v>1</v>
      </c>
      <c r="G144" s="30"/>
      <c r="H144" s="30"/>
      <c r="I144" s="33"/>
      <c r="J144" s="33"/>
      <c r="K144" s="33"/>
    </row>
    <row r="145" spans="1:11" x14ac:dyDescent="0.35">
      <c r="A145" s="30">
        <v>23</v>
      </c>
      <c r="B145" s="33" t="s">
        <v>1573</v>
      </c>
      <c r="C145" s="33"/>
      <c r="D145" s="33"/>
      <c r="E145" s="33"/>
      <c r="F145" s="30">
        <v>2</v>
      </c>
      <c r="G145" s="30"/>
      <c r="H145" s="30"/>
      <c r="I145" s="33"/>
      <c r="J145" s="33"/>
      <c r="K145" s="33"/>
    </row>
    <row r="146" spans="1:11" x14ac:dyDescent="0.35">
      <c r="A146" s="30">
        <v>24</v>
      </c>
      <c r="B146" s="33" t="s">
        <v>1662</v>
      </c>
      <c r="C146" s="33"/>
      <c r="D146" s="33"/>
      <c r="E146" s="33"/>
      <c r="F146" s="30">
        <v>1</v>
      </c>
      <c r="G146" s="30">
        <v>910</v>
      </c>
      <c r="H146" s="30"/>
      <c r="I146" s="33" t="s">
        <v>1684</v>
      </c>
      <c r="J146" s="33"/>
      <c r="K146" s="33"/>
    </row>
    <row r="147" spans="1:11" s="4" customFormat="1" x14ac:dyDescent="0.35">
      <c r="A147" s="38" t="s">
        <v>1422</v>
      </c>
      <c r="B147" s="39"/>
      <c r="C147" s="39"/>
      <c r="D147" s="39"/>
      <c r="E147" s="39"/>
      <c r="F147" s="38"/>
      <c r="G147" s="38">
        <f>SUM(G142:G146)</f>
        <v>1385</v>
      </c>
      <c r="H147" s="38"/>
      <c r="I147" s="39"/>
      <c r="J147" s="39"/>
      <c r="K147" s="39"/>
    </row>
    <row r="155" spans="1:11" x14ac:dyDescent="0.35">
      <c r="B155" s="1" t="s">
        <v>1685</v>
      </c>
    </row>
    <row r="157" spans="1:11" x14ac:dyDescent="0.35">
      <c r="A157" s="75" t="s">
        <v>1686</v>
      </c>
      <c r="B157" s="80"/>
      <c r="C157" s="80"/>
      <c r="D157" s="80"/>
      <c r="E157" s="80"/>
      <c r="F157" s="80"/>
      <c r="G157" s="80"/>
      <c r="H157" s="80"/>
      <c r="I157" s="80"/>
      <c r="J157" s="80"/>
      <c r="K157" s="80"/>
    </row>
    <row r="158" spans="1:11" s="4" customFormat="1" x14ac:dyDescent="0.35">
      <c r="A158" s="76"/>
      <c r="B158" s="77" t="s">
        <v>1687</v>
      </c>
      <c r="C158" s="77" t="s">
        <v>1688</v>
      </c>
      <c r="D158" s="80"/>
      <c r="E158" s="80"/>
      <c r="F158" s="77" t="s">
        <v>1412</v>
      </c>
      <c r="G158" s="77"/>
      <c r="H158" s="77"/>
      <c r="I158" s="77" t="s">
        <v>1689</v>
      </c>
      <c r="J158" s="77"/>
      <c r="K158" s="77"/>
    </row>
    <row r="159" spans="1:11" x14ac:dyDescent="0.35">
      <c r="A159" s="22">
        <v>1</v>
      </c>
      <c r="B159" s="1" t="s">
        <v>1690</v>
      </c>
      <c r="C159" s="1" t="s">
        <v>1691</v>
      </c>
      <c r="F159" s="1" t="s">
        <v>1692</v>
      </c>
      <c r="I159" s="1" t="s">
        <v>1693</v>
      </c>
      <c r="K159" s="1" t="s">
        <v>1694</v>
      </c>
    </row>
    <row r="160" spans="1:11" x14ac:dyDescent="0.35">
      <c r="A160" s="22">
        <v>2</v>
      </c>
      <c r="B160" s="1" t="s">
        <v>1695</v>
      </c>
      <c r="C160" s="1" t="s">
        <v>1696</v>
      </c>
      <c r="F160" s="1" t="s">
        <v>1697</v>
      </c>
      <c r="I160" s="1" t="s">
        <v>1698</v>
      </c>
      <c r="K160" s="1" t="s">
        <v>1694</v>
      </c>
    </row>
    <row r="161" spans="1:11" x14ac:dyDescent="0.35">
      <c r="B161" s="1" t="s">
        <v>1699</v>
      </c>
    </row>
    <row r="162" spans="1:11" x14ac:dyDescent="0.35">
      <c r="B162" s="1" t="s">
        <v>1700</v>
      </c>
    </row>
    <row r="164" spans="1:11" x14ac:dyDescent="0.35">
      <c r="B164" s="1" t="s">
        <v>1701</v>
      </c>
    </row>
    <row r="165" spans="1:11" x14ac:dyDescent="0.35">
      <c r="B165" s="6" t="s">
        <v>1702</v>
      </c>
    </row>
    <row r="167" spans="1:11" x14ac:dyDescent="0.35">
      <c r="B167" s="1" t="s">
        <v>1703</v>
      </c>
    </row>
    <row r="171" spans="1:11" x14ac:dyDescent="0.35">
      <c r="A171" s="22" t="s">
        <v>1704</v>
      </c>
    </row>
    <row r="172" spans="1:11" ht="45" customHeight="1" x14ac:dyDescent="0.35">
      <c r="A172" s="10">
        <v>3</v>
      </c>
      <c r="B172" s="36" t="s">
        <v>1705</v>
      </c>
      <c r="C172" s="48"/>
      <c r="D172" s="8" t="s">
        <v>1592</v>
      </c>
      <c r="E172" s="8" t="s">
        <v>1590</v>
      </c>
      <c r="F172" s="10">
        <v>1</v>
      </c>
      <c r="G172" s="10">
        <v>257</v>
      </c>
      <c r="H172" s="10"/>
      <c r="I172" s="36" t="s">
        <v>1706</v>
      </c>
      <c r="J172" s="91"/>
      <c r="K172" s="36" t="s">
        <v>1707</v>
      </c>
    </row>
    <row r="173" spans="1:11" ht="45" customHeight="1" x14ac:dyDescent="0.35">
      <c r="A173" s="10">
        <v>4</v>
      </c>
      <c r="B173" s="36" t="s">
        <v>1593</v>
      </c>
      <c r="C173" s="48"/>
      <c r="D173" s="8" t="s">
        <v>1594</v>
      </c>
      <c r="E173" s="8" t="s">
        <v>1590</v>
      </c>
      <c r="F173" s="10">
        <v>1</v>
      </c>
      <c r="G173" s="10">
        <v>290</v>
      </c>
      <c r="H173" s="10"/>
      <c r="I173" s="36" t="s">
        <v>1706</v>
      </c>
      <c r="J173" s="91"/>
      <c r="K173" s="36" t="s">
        <v>1707</v>
      </c>
    </row>
    <row r="174" spans="1:11" ht="45" customHeight="1" x14ac:dyDescent="0.35">
      <c r="A174" s="10">
        <v>5</v>
      </c>
      <c r="B174" s="36" t="s">
        <v>1595</v>
      </c>
      <c r="C174" s="48"/>
      <c r="D174" s="8" t="s">
        <v>1596</v>
      </c>
      <c r="E174" s="8" t="s">
        <v>1590</v>
      </c>
      <c r="F174" s="10">
        <v>1</v>
      </c>
      <c r="G174" s="10">
        <v>847</v>
      </c>
      <c r="H174" s="10"/>
      <c r="I174" s="36" t="s">
        <v>1706</v>
      </c>
      <c r="J174" s="91"/>
      <c r="K174" s="36" t="s">
        <v>1707</v>
      </c>
    </row>
    <row r="175" spans="1:11" ht="45" customHeight="1" x14ac:dyDescent="0.35">
      <c r="A175" s="10">
        <v>6</v>
      </c>
      <c r="B175" s="36" t="s">
        <v>1597</v>
      </c>
      <c r="C175" s="48"/>
      <c r="D175" s="8" t="s">
        <v>1598</v>
      </c>
      <c r="E175" s="8" t="s">
        <v>1590</v>
      </c>
      <c r="F175" s="10">
        <v>1</v>
      </c>
      <c r="G175" s="10">
        <v>1490</v>
      </c>
      <c r="H175" s="10"/>
      <c r="I175" s="36" t="s">
        <v>1706</v>
      </c>
      <c r="J175" s="91"/>
      <c r="K175" s="36" t="s">
        <v>1707</v>
      </c>
    </row>
    <row r="176" spans="1:11" ht="45" customHeight="1" x14ac:dyDescent="0.35">
      <c r="A176" s="10">
        <v>7</v>
      </c>
      <c r="B176" s="8" t="s">
        <v>1599</v>
      </c>
      <c r="C176" s="48"/>
      <c r="D176" s="8" t="s">
        <v>1600</v>
      </c>
      <c r="E176" s="8" t="s">
        <v>1590</v>
      </c>
      <c r="F176" s="10">
        <v>1</v>
      </c>
      <c r="G176" s="43">
        <v>241.6</v>
      </c>
      <c r="H176" s="43"/>
      <c r="I176" s="36" t="s">
        <v>1706</v>
      </c>
      <c r="J176" s="91"/>
      <c r="K176" s="36" t="s">
        <v>1707</v>
      </c>
    </row>
  </sheetData>
  <hyperlinks>
    <hyperlink ref="J53" r:id="rId1" xr:uid="{00000000-0004-0000-0500-000000000000}"/>
    <hyperlink ref="J134" r:id="rId2" xr:uid="{00000000-0004-0000-0500-000001000000}"/>
    <hyperlink ref="J91" r:id="rId3" display="https://www.kepware.com/en-us/products/kepserverex/drivers/beckhoff-twincat/_x000a__x000a_II)From Beckhoff website -As Kepware  is third party software for them _x000d__x000a_https://infosys.beckhoff.com/english.php?content=../content/1033/appnoteinfosys/html/thirdparty_kepware.htm&amp;id=3025223361849817380_x000d__x000a_" xr:uid="{00000000-0004-0000-0500-000002000000}"/>
    <hyperlink ref="J143" r:id="rId4" xr:uid="{00000000-0004-0000-0500-000003000000}"/>
    <hyperlink ref="J136" r:id="rId5" xr:uid="{00000000-0004-0000-0500-000004000000}"/>
    <hyperlink ref="K116" r:id="rId6" xr:uid="{00000000-0004-0000-0500-000005000000}"/>
    <hyperlink ref="K129" r:id="rId7" xr:uid="{00000000-0004-0000-0500-000006000000}"/>
    <hyperlink ref="J116" r:id="rId8" xr:uid="{00000000-0004-0000-0500-000007000000}"/>
    <hyperlink ref="J112" r:id="rId9" xr:uid="{00000000-0004-0000-0500-000008000000}"/>
    <hyperlink ref="J85" r:id="rId10" xr:uid="{00000000-0004-0000-0500-000009000000}"/>
    <hyperlink ref="B165" r:id="rId11" xr:uid="{00000000-0004-0000-0500-00000A000000}"/>
    <hyperlink ref="K53" r:id="rId12" xr:uid="{00000000-0004-0000-0500-00000B000000}"/>
    <hyperlink ref="J59" r:id="rId13" xr:uid="{00000000-0004-0000-0500-00000C000000}"/>
    <hyperlink ref="J60" r:id="rId14" xr:uid="{00000000-0004-0000-0500-00000D000000}"/>
    <hyperlink ref="J57" r:id="rId15" xr:uid="{00000000-0004-0000-0500-00000E000000}"/>
    <hyperlink ref="J56" r:id="rId16" xr:uid="{00000000-0004-0000-0500-00000F000000}"/>
    <hyperlink ref="J58" r:id="rId17" xr:uid="{00000000-0004-0000-0500-000010000000}"/>
    <hyperlink ref="J61" r:id="rId18" xr:uid="{00000000-0004-0000-0500-000011000000}"/>
    <hyperlink ref="J8" r:id="rId19" xr:uid="{00000000-0004-0000-0500-000012000000}"/>
    <hyperlink ref="J5" r:id="rId20" xr:uid="{00000000-0004-0000-0500-000013000000}"/>
    <hyperlink ref="J9" r:id="rId21" xr:uid="{00000000-0004-0000-0500-000014000000}"/>
    <hyperlink ref="J10" r:id="rId22" xr:uid="{00000000-0004-0000-0500-000015000000}"/>
    <hyperlink ref="J14" r:id="rId23" xr:uid="{00000000-0004-0000-0500-000016000000}"/>
    <hyperlink ref="J16" r:id="rId24" xr:uid="{00000000-0004-0000-0500-000017000000}"/>
    <hyperlink ref="K8" r:id="rId25" xr:uid="{00000000-0004-0000-0500-000018000000}"/>
    <hyperlink ref="J26" r:id="rId26" xr:uid="{00000000-0004-0000-0500-000019000000}"/>
    <hyperlink ref="J25" r:id="rId27" xr:uid="{00000000-0004-0000-0500-00001A000000}"/>
    <hyperlink ref="J24" r:id="rId28" xr:uid="{00000000-0004-0000-0500-00001B000000}"/>
    <hyperlink ref="J28" r:id="rId29" xr:uid="{00000000-0004-0000-0500-00001C000000}"/>
    <hyperlink ref="J27" r:id="rId30" xr:uid="{00000000-0004-0000-0500-00001D000000}"/>
    <hyperlink ref="J6" r:id="rId31" xr:uid="{00000000-0004-0000-0500-00001E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98"/>
  <sheetViews>
    <sheetView workbookViewId="0">
      <pane ySplit="1" topLeftCell="A2" activePane="bottomLeft" state="frozen"/>
      <selection pane="bottomLeft"/>
    </sheetView>
  </sheetViews>
  <sheetFormatPr defaultColWidth="9.1796875" defaultRowHeight="13" x14ac:dyDescent="0.35"/>
  <cols>
    <col min="1" max="1" width="30" style="122" customWidth="1"/>
    <col min="2" max="2" width="55.26953125" style="289" customWidth="1"/>
    <col min="3" max="3" width="14.54296875" style="122" customWidth="1"/>
    <col min="4" max="4" width="16.1796875" style="122" customWidth="1"/>
    <col min="5" max="5" width="58.26953125" style="250" customWidth="1"/>
    <col min="6" max="6" width="17.26953125" style="123" customWidth="1"/>
    <col min="7" max="7" width="15.7265625" style="123" customWidth="1"/>
    <col min="8" max="8" width="16" style="123" customWidth="1"/>
    <col min="9" max="9" width="16.81640625" style="123" customWidth="1"/>
    <col min="10" max="10" width="34.26953125" style="123" customWidth="1"/>
    <col min="11" max="16384" width="9.1796875" style="123"/>
  </cols>
  <sheetData>
    <row r="1" spans="1:13" ht="26" x14ac:dyDescent="0.35">
      <c r="A1" s="225" t="s">
        <v>1073</v>
      </c>
      <c r="B1" s="262" t="s">
        <v>1708</v>
      </c>
      <c r="C1" s="124" t="s">
        <v>1709</v>
      </c>
      <c r="D1" s="124" t="s">
        <v>7</v>
      </c>
      <c r="E1" s="262" t="s">
        <v>1710</v>
      </c>
      <c r="F1" s="224" t="s">
        <v>1711</v>
      </c>
      <c r="G1" s="126" t="s">
        <v>1712</v>
      </c>
      <c r="H1" s="226" t="s">
        <v>22</v>
      </c>
      <c r="I1" s="225" t="s">
        <v>1713</v>
      </c>
      <c r="K1" s="133"/>
      <c r="L1" s="133"/>
      <c r="M1" s="133"/>
    </row>
    <row r="2" spans="1:13" ht="18.5" x14ac:dyDescent="0.35">
      <c r="A2" s="375" t="s">
        <v>1714</v>
      </c>
      <c r="B2" s="376"/>
      <c r="C2" s="374"/>
      <c r="D2" s="374"/>
      <c r="E2" s="376"/>
      <c r="F2" s="373"/>
      <c r="G2" s="374"/>
      <c r="H2" s="377"/>
      <c r="I2" s="373"/>
      <c r="K2" s="133"/>
      <c r="L2" s="133"/>
      <c r="M2" s="133"/>
    </row>
    <row r="3" spans="1:13" x14ac:dyDescent="0.35">
      <c r="A3" s="220">
        <v>44095</v>
      </c>
      <c r="B3" s="263" t="s">
        <v>1715</v>
      </c>
      <c r="C3" s="318"/>
      <c r="D3" s="318"/>
      <c r="E3" s="290"/>
      <c r="F3" s="218"/>
      <c r="G3" s="218"/>
      <c r="H3" s="218"/>
      <c r="I3" s="218"/>
    </row>
    <row r="4" spans="1:13" x14ac:dyDescent="0.35">
      <c r="A4" s="217"/>
      <c r="B4" s="264" t="s">
        <v>1716</v>
      </c>
    </row>
    <row r="5" spans="1:13" ht="39" x14ac:dyDescent="0.35">
      <c r="A5" s="217"/>
      <c r="B5" s="250" t="s">
        <v>1717</v>
      </c>
      <c r="E5" s="233" t="s">
        <v>1718</v>
      </c>
    </row>
    <row r="6" spans="1:13" x14ac:dyDescent="0.35">
      <c r="A6" s="217"/>
      <c r="B6" s="250"/>
    </row>
    <row r="7" spans="1:13" x14ac:dyDescent="0.35">
      <c r="A7" s="217"/>
      <c r="B7" s="265" t="s">
        <v>1719</v>
      </c>
      <c r="C7" s="319"/>
      <c r="D7" s="319"/>
    </row>
    <row r="8" spans="1:13" x14ac:dyDescent="0.35">
      <c r="A8" s="217"/>
      <c r="B8" s="250" t="s">
        <v>1720</v>
      </c>
    </row>
    <row r="9" spans="1:13" x14ac:dyDescent="0.35">
      <c r="A9" s="217"/>
      <c r="B9" s="250" t="s">
        <v>1721</v>
      </c>
    </row>
    <row r="10" spans="1:13" x14ac:dyDescent="0.35">
      <c r="A10" s="217"/>
      <c r="B10" s="250" t="s">
        <v>1722</v>
      </c>
    </row>
    <row r="11" spans="1:13" x14ac:dyDescent="0.35">
      <c r="A11" s="217"/>
      <c r="B11" s="250" t="s">
        <v>1723</v>
      </c>
    </row>
    <row r="12" spans="1:13" x14ac:dyDescent="0.35">
      <c r="A12" s="220">
        <v>44096</v>
      </c>
      <c r="B12" s="263" t="s">
        <v>1715</v>
      </c>
      <c r="C12" s="318"/>
      <c r="D12" s="318"/>
      <c r="E12" s="290"/>
      <c r="F12" s="218"/>
      <c r="G12" s="218"/>
      <c r="H12" s="218"/>
      <c r="I12" s="218"/>
    </row>
    <row r="13" spans="1:13" x14ac:dyDescent="0.35">
      <c r="A13" s="217"/>
      <c r="B13" s="264" t="s">
        <v>1724</v>
      </c>
      <c r="E13" s="282"/>
    </row>
    <row r="14" spans="1:13" x14ac:dyDescent="0.35">
      <c r="A14" s="217"/>
      <c r="B14" s="264" t="s">
        <v>1725</v>
      </c>
      <c r="E14" s="282"/>
    </row>
    <row r="15" spans="1:13" x14ac:dyDescent="0.35">
      <c r="A15" s="217"/>
      <c r="B15" s="264"/>
      <c r="E15" s="282"/>
    </row>
    <row r="16" spans="1:13" x14ac:dyDescent="0.35">
      <c r="A16" s="217"/>
      <c r="B16" s="266" t="s">
        <v>1726</v>
      </c>
      <c r="C16" s="319"/>
      <c r="D16" s="319"/>
      <c r="E16" s="282"/>
    </row>
    <row r="17" spans="1:9" x14ac:dyDescent="0.35">
      <c r="A17" s="217"/>
      <c r="B17" s="250" t="s">
        <v>1721</v>
      </c>
      <c r="E17" s="282" t="s">
        <v>1727</v>
      </c>
    </row>
    <row r="18" spans="1:9" x14ac:dyDescent="0.35">
      <c r="A18" s="217"/>
      <c r="B18" s="250" t="s">
        <v>1728</v>
      </c>
      <c r="E18" s="282" t="s">
        <v>1729</v>
      </c>
    </row>
    <row r="19" spans="1:9" x14ac:dyDescent="0.35">
      <c r="A19" s="217"/>
      <c r="B19" s="250" t="s">
        <v>1722</v>
      </c>
      <c r="E19" s="282" t="s">
        <v>1730</v>
      </c>
    </row>
    <row r="20" spans="1:9" x14ac:dyDescent="0.35">
      <c r="A20" s="217"/>
      <c r="B20" s="250" t="s">
        <v>1723</v>
      </c>
      <c r="E20" s="282" t="s">
        <v>1731</v>
      </c>
    </row>
    <row r="21" spans="1:9" x14ac:dyDescent="0.35">
      <c r="A21" s="217"/>
      <c r="B21" s="250"/>
      <c r="E21" s="282"/>
    </row>
    <row r="22" spans="1:9" x14ac:dyDescent="0.35">
      <c r="A22" s="219"/>
      <c r="B22" s="265" t="s">
        <v>1732</v>
      </c>
      <c r="C22" s="319"/>
      <c r="D22" s="319"/>
      <c r="E22" s="282"/>
    </row>
    <row r="23" spans="1:9" x14ac:dyDescent="0.35">
      <c r="A23" s="217"/>
      <c r="B23" s="250" t="s">
        <v>1733</v>
      </c>
      <c r="E23" s="250" t="s">
        <v>1734</v>
      </c>
    </row>
    <row r="24" spans="1:9" x14ac:dyDescent="0.35">
      <c r="A24" s="220">
        <v>44097</v>
      </c>
      <c r="B24" s="263" t="s">
        <v>1715</v>
      </c>
      <c r="C24" s="318"/>
      <c r="D24" s="318"/>
      <c r="E24" s="290"/>
      <c r="F24" s="218"/>
      <c r="G24" s="218"/>
      <c r="H24" s="218"/>
      <c r="I24" s="218"/>
    </row>
    <row r="25" spans="1:9" x14ac:dyDescent="0.35">
      <c r="A25" s="217"/>
      <c r="B25" s="264"/>
    </row>
    <row r="26" spans="1:9" x14ac:dyDescent="0.35">
      <c r="A26" s="217"/>
      <c r="B26" s="250" t="s">
        <v>1735</v>
      </c>
      <c r="E26" s="250" t="s">
        <v>1736</v>
      </c>
    </row>
    <row r="27" spans="1:9" x14ac:dyDescent="0.35">
      <c r="A27" s="217"/>
      <c r="B27" s="250" t="s">
        <v>1722</v>
      </c>
    </row>
    <row r="28" spans="1:9" x14ac:dyDescent="0.35">
      <c r="A28" s="217"/>
      <c r="B28" s="250" t="s">
        <v>1723</v>
      </c>
    </row>
    <row r="29" spans="1:9" x14ac:dyDescent="0.35">
      <c r="A29" s="217"/>
      <c r="B29" s="250" t="s">
        <v>1737</v>
      </c>
    </row>
    <row r="30" spans="1:9" x14ac:dyDescent="0.35">
      <c r="A30" s="217"/>
      <c r="B30" s="250"/>
    </row>
    <row r="31" spans="1:9" ht="225" customHeight="1" x14ac:dyDescent="0.35">
      <c r="A31" s="217"/>
      <c r="B31" s="267" t="s">
        <v>1738</v>
      </c>
      <c r="C31" s="320"/>
      <c r="D31" s="320"/>
      <c r="E31" s="233" t="s">
        <v>1739</v>
      </c>
    </row>
    <row r="32" spans="1:9" x14ac:dyDescent="0.35">
      <c r="A32" s="220">
        <v>44098</v>
      </c>
      <c r="B32" s="263" t="s">
        <v>1715</v>
      </c>
      <c r="C32" s="318"/>
      <c r="D32" s="318"/>
      <c r="E32" s="290"/>
      <c r="F32" s="218"/>
      <c r="G32" s="218"/>
      <c r="H32" s="218"/>
      <c r="I32" s="218"/>
    </row>
    <row r="33" spans="1:5" x14ac:dyDescent="0.35">
      <c r="A33" s="217"/>
      <c r="B33" s="250"/>
    </row>
    <row r="34" spans="1:5" x14ac:dyDescent="0.35">
      <c r="A34" s="217"/>
      <c r="B34" s="250" t="s">
        <v>1740</v>
      </c>
    </row>
    <row r="35" spans="1:5" x14ac:dyDescent="0.35">
      <c r="A35" s="217"/>
      <c r="B35" s="250"/>
    </row>
    <row r="36" spans="1:5" x14ac:dyDescent="0.35">
      <c r="A36" s="217"/>
      <c r="B36" s="266" t="s">
        <v>1741</v>
      </c>
      <c r="C36" s="319"/>
      <c r="D36" s="319"/>
    </row>
    <row r="37" spans="1:5" x14ac:dyDescent="0.35">
      <c r="A37" s="217"/>
      <c r="B37" s="250" t="s">
        <v>1735</v>
      </c>
    </row>
    <row r="38" spans="1:5" x14ac:dyDescent="0.35">
      <c r="A38" s="217"/>
      <c r="B38" s="250" t="s">
        <v>1742</v>
      </c>
      <c r="E38" s="250" t="s">
        <v>1743</v>
      </c>
    </row>
    <row r="39" spans="1:5" x14ac:dyDescent="0.35">
      <c r="A39" s="217"/>
      <c r="B39" s="250" t="s">
        <v>1733</v>
      </c>
    </row>
    <row r="40" spans="1:5" x14ac:dyDescent="0.35">
      <c r="A40" s="217"/>
      <c r="B40" s="250"/>
    </row>
    <row r="41" spans="1:5" x14ac:dyDescent="0.35">
      <c r="A41" s="217"/>
      <c r="B41" s="268" t="s">
        <v>1744</v>
      </c>
      <c r="C41" s="321"/>
      <c r="D41" s="321"/>
    </row>
    <row r="42" spans="1:5" ht="39" x14ac:dyDescent="0.35">
      <c r="A42" s="217"/>
      <c r="B42" s="269" t="s">
        <v>1745</v>
      </c>
      <c r="C42" s="322"/>
      <c r="D42" s="322"/>
      <c r="E42" s="233" t="s">
        <v>1746</v>
      </c>
    </row>
    <row r="43" spans="1:5" x14ac:dyDescent="0.35">
      <c r="A43" s="217"/>
      <c r="B43" s="269" t="s">
        <v>1733</v>
      </c>
      <c r="C43" s="322"/>
      <c r="D43" s="322"/>
      <c r="E43" s="233" t="s">
        <v>1747</v>
      </c>
    </row>
    <row r="44" spans="1:5" x14ac:dyDescent="0.35">
      <c r="A44" s="217"/>
      <c r="B44" s="269" t="s">
        <v>1742</v>
      </c>
      <c r="C44" s="322"/>
      <c r="D44" s="322"/>
      <c r="E44" s="233" t="s">
        <v>1747</v>
      </c>
    </row>
    <row r="45" spans="1:5" x14ac:dyDescent="0.35">
      <c r="A45" s="217"/>
      <c r="B45" s="269" t="s">
        <v>1748</v>
      </c>
      <c r="C45" s="322"/>
      <c r="D45" s="322"/>
      <c r="E45" s="233" t="s">
        <v>1749</v>
      </c>
    </row>
    <row r="46" spans="1:5" ht="104" x14ac:dyDescent="0.35">
      <c r="A46" s="217"/>
      <c r="B46" s="269" t="s">
        <v>1750</v>
      </c>
      <c r="C46" s="322"/>
      <c r="D46" s="322"/>
      <c r="E46" s="233" t="s">
        <v>1751</v>
      </c>
    </row>
    <row r="47" spans="1:5" ht="52" x14ac:dyDescent="0.35">
      <c r="A47" s="217"/>
      <c r="B47" s="269" t="s">
        <v>1752</v>
      </c>
      <c r="C47" s="322"/>
      <c r="D47" s="322"/>
      <c r="E47" s="233" t="s">
        <v>1753</v>
      </c>
    </row>
    <row r="48" spans="1:5" ht="39" x14ac:dyDescent="0.35">
      <c r="A48" s="217"/>
      <c r="B48" s="269" t="s">
        <v>1754</v>
      </c>
      <c r="C48" s="322"/>
      <c r="D48" s="322"/>
      <c r="E48" s="233" t="s">
        <v>1755</v>
      </c>
    </row>
    <row r="49" spans="1:9" x14ac:dyDescent="0.35">
      <c r="A49" s="217"/>
      <c r="B49" s="268"/>
      <c r="C49" s="321"/>
      <c r="D49" s="321"/>
    </row>
    <row r="50" spans="1:9" x14ac:dyDescent="0.35">
      <c r="A50" s="220">
        <v>44099</v>
      </c>
      <c r="B50" s="263" t="s">
        <v>1715</v>
      </c>
      <c r="C50" s="318"/>
      <c r="D50" s="318"/>
      <c r="E50" s="290"/>
      <c r="F50" s="218"/>
      <c r="G50" s="218"/>
      <c r="H50" s="218"/>
      <c r="I50" s="218"/>
    </row>
    <row r="51" spans="1:9" x14ac:dyDescent="0.35">
      <c r="A51" s="217"/>
      <c r="B51" s="268"/>
      <c r="C51" s="321"/>
      <c r="D51" s="321"/>
    </row>
    <row r="52" spans="1:9" x14ac:dyDescent="0.35">
      <c r="A52" s="217"/>
      <c r="B52" s="270" t="s">
        <v>1756</v>
      </c>
      <c r="C52" s="323"/>
      <c r="D52" s="323"/>
    </row>
    <row r="53" spans="1:9" x14ac:dyDescent="0.35">
      <c r="A53" s="217"/>
      <c r="B53" s="250" t="s">
        <v>1735</v>
      </c>
      <c r="E53" s="250" t="s">
        <v>1757</v>
      </c>
    </row>
    <row r="54" spans="1:9" x14ac:dyDescent="0.35">
      <c r="A54" s="217"/>
      <c r="B54" s="250" t="s">
        <v>1742</v>
      </c>
      <c r="E54" s="250" t="s">
        <v>1758</v>
      </c>
    </row>
    <row r="55" spans="1:9" x14ac:dyDescent="0.35">
      <c r="A55" s="217"/>
      <c r="B55" s="250" t="s">
        <v>1733</v>
      </c>
      <c r="E55" s="250" t="s">
        <v>1759</v>
      </c>
    </row>
    <row r="56" spans="1:9" x14ac:dyDescent="0.35">
      <c r="A56" s="217"/>
      <c r="B56" s="268"/>
      <c r="C56" s="321"/>
      <c r="D56" s="321"/>
    </row>
    <row r="57" spans="1:9" x14ac:dyDescent="0.35">
      <c r="A57" s="217"/>
      <c r="B57" s="270" t="s">
        <v>1760</v>
      </c>
      <c r="C57" s="323"/>
      <c r="D57" s="323"/>
      <c r="E57" s="250" t="s">
        <v>1761</v>
      </c>
    </row>
    <row r="58" spans="1:9" x14ac:dyDescent="0.35">
      <c r="A58" s="217"/>
      <c r="B58" s="250"/>
    </row>
    <row r="59" spans="1:9" x14ac:dyDescent="0.35">
      <c r="A59" s="217"/>
      <c r="B59" s="271" t="s">
        <v>1762</v>
      </c>
      <c r="C59" s="323"/>
      <c r="D59" s="323"/>
    </row>
    <row r="60" spans="1:9" x14ac:dyDescent="0.35">
      <c r="A60" s="217"/>
      <c r="B60" s="267" t="s">
        <v>1763</v>
      </c>
      <c r="C60" s="320"/>
      <c r="D60" s="320"/>
      <c r="E60" s="250" t="s">
        <v>1764</v>
      </c>
    </row>
    <row r="61" spans="1:9" x14ac:dyDescent="0.35">
      <c r="A61" s="217"/>
      <c r="B61" s="267" t="s">
        <v>1765</v>
      </c>
      <c r="C61" s="320"/>
      <c r="D61" s="320"/>
    </row>
    <row r="62" spans="1:9" x14ac:dyDescent="0.35">
      <c r="A62" s="217"/>
      <c r="B62" s="250" t="s">
        <v>1765</v>
      </c>
    </row>
    <row r="63" spans="1:9" x14ac:dyDescent="0.35">
      <c r="A63" s="217"/>
      <c r="B63" s="267" t="s">
        <v>1766</v>
      </c>
      <c r="C63" s="320"/>
      <c r="D63" s="320"/>
    </row>
    <row r="64" spans="1:9" x14ac:dyDescent="0.35">
      <c r="A64" s="217"/>
      <c r="B64" s="267"/>
      <c r="C64" s="320"/>
      <c r="D64" s="320"/>
    </row>
    <row r="65" spans="1:9" x14ac:dyDescent="0.35">
      <c r="A65" s="220">
        <v>44102</v>
      </c>
      <c r="B65" s="263" t="s">
        <v>1715</v>
      </c>
      <c r="C65" s="318"/>
      <c r="D65" s="318"/>
      <c r="E65" s="290"/>
      <c r="F65" s="218"/>
      <c r="G65" s="218"/>
      <c r="H65" s="218"/>
      <c r="I65" s="218"/>
    </row>
    <row r="66" spans="1:9" x14ac:dyDescent="0.35">
      <c r="A66" s="217"/>
      <c r="B66" s="268"/>
      <c r="C66" s="321"/>
      <c r="D66" s="321"/>
    </row>
    <row r="67" spans="1:9" x14ac:dyDescent="0.35">
      <c r="A67" s="217"/>
      <c r="B67" s="270" t="s">
        <v>1767</v>
      </c>
      <c r="C67" s="323"/>
      <c r="D67" s="323"/>
    </row>
    <row r="68" spans="1:9" ht="91" x14ac:dyDescent="0.35">
      <c r="A68" s="217"/>
      <c r="B68" s="250" t="s">
        <v>1768</v>
      </c>
      <c r="E68" s="233" t="s">
        <v>1769</v>
      </c>
    </row>
    <row r="69" spans="1:9" ht="78" x14ac:dyDescent="0.35">
      <c r="A69" s="217"/>
      <c r="B69" s="127" t="s">
        <v>1770</v>
      </c>
      <c r="C69" s="324"/>
      <c r="D69" s="324"/>
      <c r="E69" s="233" t="s">
        <v>1771</v>
      </c>
    </row>
    <row r="70" spans="1:9" x14ac:dyDescent="0.35">
      <c r="A70" s="217"/>
      <c r="B70" s="267" t="s">
        <v>1772</v>
      </c>
      <c r="C70" s="320"/>
      <c r="D70" s="320"/>
    </row>
    <row r="71" spans="1:9" x14ac:dyDescent="0.35">
      <c r="A71" s="217"/>
      <c r="B71" s="268"/>
      <c r="C71" s="321"/>
      <c r="D71" s="321"/>
    </row>
    <row r="72" spans="1:9" x14ac:dyDescent="0.35">
      <c r="A72" s="217"/>
      <c r="B72" s="271" t="s">
        <v>1762</v>
      </c>
      <c r="C72" s="323"/>
      <c r="D72" s="323"/>
    </row>
    <row r="73" spans="1:9" x14ac:dyDescent="0.35">
      <c r="A73" s="217"/>
      <c r="B73" s="267" t="s">
        <v>1765</v>
      </c>
      <c r="C73" s="320"/>
      <c r="D73" s="320"/>
    </row>
    <row r="74" spans="1:9" x14ac:dyDescent="0.35">
      <c r="A74" s="217"/>
      <c r="B74" s="267"/>
      <c r="C74" s="320"/>
      <c r="D74" s="320"/>
    </row>
    <row r="75" spans="1:9" x14ac:dyDescent="0.35">
      <c r="A75" s="217"/>
      <c r="B75" s="271" t="s">
        <v>1773</v>
      </c>
      <c r="C75" s="323"/>
      <c r="D75" s="323"/>
    </row>
    <row r="76" spans="1:9" x14ac:dyDescent="0.35">
      <c r="A76" s="217"/>
      <c r="B76" s="267" t="s">
        <v>1774</v>
      </c>
      <c r="C76" s="320"/>
      <c r="D76" s="320"/>
    </row>
    <row r="77" spans="1:9" x14ac:dyDescent="0.35">
      <c r="A77" s="217"/>
      <c r="B77" s="267" t="s">
        <v>1775</v>
      </c>
      <c r="C77" s="320"/>
      <c r="D77" s="320"/>
    </row>
    <row r="78" spans="1:9" x14ac:dyDescent="0.35">
      <c r="A78" s="217"/>
      <c r="B78" s="267" t="s">
        <v>1776</v>
      </c>
      <c r="C78" s="320"/>
      <c r="D78" s="320"/>
    </row>
    <row r="79" spans="1:9" x14ac:dyDescent="0.35">
      <c r="A79" s="217"/>
      <c r="B79" s="267" t="s">
        <v>1777</v>
      </c>
      <c r="C79" s="320"/>
      <c r="D79" s="320"/>
    </row>
    <row r="80" spans="1:9" x14ac:dyDescent="0.35">
      <c r="A80" s="216"/>
      <c r="B80" s="264"/>
    </row>
    <row r="81" spans="1:9" x14ac:dyDescent="0.35">
      <c r="A81" s="220">
        <v>44103</v>
      </c>
      <c r="B81" s="263" t="s">
        <v>1778</v>
      </c>
      <c r="C81" s="318"/>
      <c r="D81" s="318"/>
      <c r="E81" s="290"/>
      <c r="F81" s="218"/>
      <c r="G81" s="218"/>
      <c r="H81" s="218"/>
      <c r="I81" s="218"/>
    </row>
    <row r="82" spans="1:9" x14ac:dyDescent="0.35">
      <c r="A82" s="216"/>
      <c r="B82" s="264"/>
    </row>
    <row r="83" spans="1:9" x14ac:dyDescent="0.35">
      <c r="A83" s="216"/>
      <c r="B83" s="265" t="s">
        <v>1719</v>
      </c>
      <c r="C83" s="319"/>
      <c r="D83" s="319"/>
    </row>
    <row r="84" spans="1:9" ht="30" customHeight="1" x14ac:dyDescent="0.35">
      <c r="A84" s="242">
        <v>1</v>
      </c>
      <c r="B84" s="272" t="s">
        <v>1779</v>
      </c>
      <c r="C84" s="325"/>
      <c r="D84" s="325"/>
      <c r="E84" s="244" t="s">
        <v>1780</v>
      </c>
      <c r="F84" s="252" t="s">
        <v>1781</v>
      </c>
      <c r="G84" s="243"/>
      <c r="H84" s="243"/>
      <c r="I84" s="246" t="s">
        <v>242</v>
      </c>
    </row>
    <row r="85" spans="1:9" ht="30" customHeight="1" x14ac:dyDescent="0.35">
      <c r="A85" s="216"/>
      <c r="B85" s="265"/>
      <c r="C85" s="319"/>
      <c r="D85" s="319"/>
    </row>
    <row r="86" spans="1:9" ht="15" customHeight="1" x14ac:dyDescent="0.35">
      <c r="A86" s="235">
        <v>2</v>
      </c>
      <c r="B86" s="273" t="s">
        <v>1782</v>
      </c>
      <c r="C86" s="326"/>
      <c r="D86" s="326"/>
      <c r="E86" s="291" t="s">
        <v>1783</v>
      </c>
      <c r="F86" s="256" t="s">
        <v>1784</v>
      </c>
      <c r="G86" s="236"/>
      <c r="H86" s="236"/>
      <c r="I86" s="245" t="s">
        <v>45</v>
      </c>
    </row>
    <row r="87" spans="1:9" ht="15" customHeight="1" x14ac:dyDescent="0.35">
      <c r="A87" s="237"/>
      <c r="B87" s="274" t="s">
        <v>1785</v>
      </c>
      <c r="C87" s="327"/>
      <c r="D87" s="327"/>
      <c r="E87" s="292" t="s">
        <v>1786</v>
      </c>
      <c r="F87" s="133"/>
      <c r="G87" s="133"/>
      <c r="H87" s="133"/>
      <c r="I87" s="238"/>
    </row>
    <row r="88" spans="1:9" ht="15" customHeight="1" x14ac:dyDescent="0.35">
      <c r="A88" s="237"/>
      <c r="B88" s="274" t="s">
        <v>1787</v>
      </c>
      <c r="C88" s="327"/>
      <c r="D88" s="327"/>
      <c r="E88" s="292" t="s">
        <v>1788</v>
      </c>
      <c r="F88" s="133"/>
      <c r="G88" s="133"/>
      <c r="H88" s="133"/>
      <c r="I88" s="238"/>
    </row>
    <row r="89" spans="1:9" ht="15" customHeight="1" x14ac:dyDescent="0.35">
      <c r="A89" s="237"/>
      <c r="B89" s="274" t="s">
        <v>1789</v>
      </c>
      <c r="C89" s="327"/>
      <c r="D89" s="327"/>
      <c r="E89" s="249" t="s">
        <v>1790</v>
      </c>
      <c r="F89" s="133"/>
      <c r="G89" s="133"/>
      <c r="H89" s="133"/>
      <c r="I89" s="238"/>
    </row>
    <row r="90" spans="1:9" ht="15" customHeight="1" x14ac:dyDescent="0.35">
      <c r="A90" s="237"/>
      <c r="B90" s="274" t="s">
        <v>1791</v>
      </c>
      <c r="C90" s="327"/>
      <c r="D90" s="327"/>
      <c r="E90" s="292" t="s">
        <v>1792</v>
      </c>
      <c r="F90" s="133"/>
      <c r="G90" s="133"/>
      <c r="H90" s="133"/>
      <c r="I90" s="238"/>
    </row>
    <row r="91" spans="1:9" ht="15" customHeight="1" x14ac:dyDescent="0.35">
      <c r="A91" s="237"/>
      <c r="B91" s="274" t="s">
        <v>1793</v>
      </c>
      <c r="C91" s="327"/>
      <c r="D91" s="327"/>
      <c r="E91" s="292" t="s">
        <v>1794</v>
      </c>
      <c r="F91" s="133"/>
      <c r="G91" s="133"/>
      <c r="H91" s="133"/>
      <c r="I91" s="238"/>
    </row>
    <row r="92" spans="1:9" ht="15" customHeight="1" x14ac:dyDescent="0.35">
      <c r="A92" s="237"/>
      <c r="B92" s="274" t="s">
        <v>1795</v>
      </c>
      <c r="C92" s="327"/>
      <c r="D92" s="327"/>
      <c r="E92" s="292" t="s">
        <v>1796</v>
      </c>
      <c r="F92" s="133"/>
      <c r="G92" s="133"/>
      <c r="H92" s="133"/>
      <c r="I92" s="238"/>
    </row>
    <row r="93" spans="1:9" ht="15" customHeight="1" x14ac:dyDescent="0.35">
      <c r="A93" s="237"/>
      <c r="B93" s="274" t="s">
        <v>1797</v>
      </c>
      <c r="C93" s="327"/>
      <c r="D93" s="327"/>
      <c r="E93" s="292" t="s">
        <v>1798</v>
      </c>
      <c r="F93" s="133"/>
      <c r="G93" s="133"/>
      <c r="H93" s="133"/>
      <c r="I93" s="238"/>
    </row>
    <row r="94" spans="1:9" ht="15" customHeight="1" x14ac:dyDescent="0.35">
      <c r="A94" s="237"/>
      <c r="B94" s="274" t="s">
        <v>1799</v>
      </c>
      <c r="C94" s="327"/>
      <c r="D94" s="327"/>
      <c r="E94" s="292" t="s">
        <v>1792</v>
      </c>
      <c r="F94" s="133"/>
      <c r="G94" s="133"/>
      <c r="H94" s="133"/>
      <c r="I94" s="238"/>
    </row>
    <row r="95" spans="1:9" ht="15" customHeight="1" x14ac:dyDescent="0.35">
      <c r="A95" s="239"/>
      <c r="B95" s="275" t="s">
        <v>1800</v>
      </c>
      <c r="C95" s="328"/>
      <c r="D95" s="328"/>
      <c r="E95" s="293" t="s">
        <v>1801</v>
      </c>
      <c r="F95" s="240"/>
      <c r="G95" s="240"/>
      <c r="H95" s="240"/>
      <c r="I95" s="241"/>
    </row>
    <row r="96" spans="1:9" ht="30" customHeight="1" x14ac:dyDescent="0.35">
      <c r="B96" s="264"/>
    </row>
    <row r="97" spans="1:9" ht="15" customHeight="1" x14ac:dyDescent="0.35">
      <c r="A97" s="235">
        <v>3</v>
      </c>
      <c r="B97" s="273" t="s">
        <v>1802</v>
      </c>
      <c r="C97" s="326"/>
      <c r="D97" s="326"/>
      <c r="E97" s="294" t="s">
        <v>1803</v>
      </c>
      <c r="F97" s="256" t="s">
        <v>1784</v>
      </c>
      <c r="G97" s="236"/>
      <c r="H97" s="236"/>
      <c r="I97" s="245" t="s">
        <v>45</v>
      </c>
    </row>
    <row r="98" spans="1:9" ht="15" customHeight="1" x14ac:dyDescent="0.35">
      <c r="A98" s="237"/>
      <c r="B98" s="274" t="s">
        <v>1802</v>
      </c>
      <c r="C98" s="327"/>
      <c r="D98" s="327"/>
      <c r="E98" s="292" t="s">
        <v>1804</v>
      </c>
      <c r="F98" s="133"/>
      <c r="G98" s="133"/>
      <c r="H98" s="133"/>
      <c r="I98" s="238"/>
    </row>
    <row r="99" spans="1:9" ht="15" customHeight="1" x14ac:dyDescent="0.35">
      <c r="A99" s="237"/>
      <c r="B99" s="274" t="s">
        <v>1805</v>
      </c>
      <c r="C99" s="327"/>
      <c r="D99" s="327"/>
      <c r="E99" s="292" t="s">
        <v>1806</v>
      </c>
      <c r="F99" s="133"/>
      <c r="G99" s="133"/>
      <c r="H99" s="133"/>
      <c r="I99" s="238"/>
    </row>
    <row r="100" spans="1:9" ht="15" customHeight="1" x14ac:dyDescent="0.35">
      <c r="A100" s="237"/>
      <c r="B100" s="274" t="s">
        <v>1807</v>
      </c>
      <c r="C100" s="327"/>
      <c r="D100" s="327"/>
      <c r="E100" s="292" t="s">
        <v>1808</v>
      </c>
      <c r="F100" s="133"/>
      <c r="G100" s="133"/>
      <c r="H100" s="133"/>
      <c r="I100" s="238"/>
    </row>
    <row r="101" spans="1:9" ht="15" customHeight="1" x14ac:dyDescent="0.35">
      <c r="A101" s="237">
        <v>4</v>
      </c>
      <c r="B101" s="274" t="s">
        <v>1809</v>
      </c>
      <c r="C101" s="327"/>
      <c r="D101" s="327"/>
      <c r="E101" s="292" t="s">
        <v>1810</v>
      </c>
      <c r="F101" s="133"/>
      <c r="G101" s="133"/>
      <c r="H101" s="133"/>
      <c r="I101" s="253" t="s">
        <v>45</v>
      </c>
    </row>
    <row r="102" spans="1:9" ht="15" customHeight="1" x14ac:dyDescent="0.35">
      <c r="A102" s="237"/>
      <c r="B102" s="274" t="s">
        <v>1811</v>
      </c>
      <c r="C102" s="327"/>
      <c r="D102" s="327"/>
      <c r="E102" s="292" t="s">
        <v>1812</v>
      </c>
      <c r="F102" s="133"/>
      <c r="G102" s="133"/>
      <c r="H102" s="133"/>
      <c r="I102" s="238"/>
    </row>
    <row r="103" spans="1:9" ht="15" customHeight="1" x14ac:dyDescent="0.35">
      <c r="A103" s="239"/>
      <c r="B103" s="275" t="s">
        <v>1813</v>
      </c>
      <c r="C103" s="328"/>
      <c r="D103" s="328"/>
      <c r="E103" s="293" t="s">
        <v>1814</v>
      </c>
      <c r="F103" s="240"/>
      <c r="G103" s="240"/>
      <c r="H103" s="240"/>
      <c r="I103" s="241"/>
    </row>
    <row r="104" spans="1:9" ht="30" customHeight="1" x14ac:dyDescent="0.35">
      <c r="B104" s="264"/>
    </row>
    <row r="105" spans="1:9" ht="30" customHeight="1" x14ac:dyDescent="0.35">
      <c r="A105" s="235">
        <v>5.0999999999999996</v>
      </c>
      <c r="B105" s="276" t="s">
        <v>1815</v>
      </c>
      <c r="C105" s="329"/>
      <c r="D105" s="329"/>
      <c r="E105" s="295" t="s">
        <v>1816</v>
      </c>
      <c r="F105" s="256" t="s">
        <v>1784</v>
      </c>
      <c r="G105" s="236"/>
      <c r="H105" s="236"/>
      <c r="I105" s="245" t="s">
        <v>45</v>
      </c>
    </row>
    <row r="106" spans="1:9" ht="30" customHeight="1" x14ac:dyDescent="0.35">
      <c r="A106" s="237">
        <v>5.2</v>
      </c>
      <c r="B106" s="277" t="s">
        <v>1817</v>
      </c>
      <c r="C106" s="261"/>
      <c r="D106" s="261"/>
      <c r="E106" s="296" t="s">
        <v>1818</v>
      </c>
      <c r="F106" s="257"/>
      <c r="G106" s="133"/>
      <c r="H106" s="133"/>
      <c r="I106" s="253"/>
    </row>
    <row r="107" spans="1:9" ht="30" customHeight="1" x14ac:dyDescent="0.35">
      <c r="A107" s="237">
        <v>5.3</v>
      </c>
      <c r="B107" s="277" t="s">
        <v>1819</v>
      </c>
      <c r="C107" s="261"/>
      <c r="D107" s="261"/>
      <c r="E107" s="296" t="s">
        <v>1820</v>
      </c>
      <c r="F107" s="257"/>
      <c r="G107" s="133"/>
      <c r="H107" s="133"/>
      <c r="I107" s="253"/>
    </row>
    <row r="108" spans="1:9" ht="30" customHeight="1" x14ac:dyDescent="0.35">
      <c r="A108" s="237">
        <v>5.4</v>
      </c>
      <c r="B108" s="277" t="s">
        <v>1821</v>
      </c>
      <c r="C108" s="261"/>
      <c r="D108" s="261"/>
      <c r="E108" s="296" t="s">
        <v>1822</v>
      </c>
      <c r="F108" s="257"/>
      <c r="G108" s="133"/>
      <c r="H108" s="133"/>
      <c r="I108" s="253"/>
    </row>
    <row r="109" spans="1:9" ht="30" customHeight="1" x14ac:dyDescent="0.35">
      <c r="A109" s="239">
        <v>5.5</v>
      </c>
      <c r="B109" s="278" t="s">
        <v>1823</v>
      </c>
      <c r="C109" s="330"/>
      <c r="D109" s="330"/>
      <c r="E109" s="297" t="s">
        <v>1824</v>
      </c>
      <c r="F109" s="258"/>
      <c r="G109" s="240"/>
      <c r="H109" s="240"/>
      <c r="I109" s="259"/>
    </row>
    <row r="110" spans="1:9" ht="30" customHeight="1" x14ac:dyDescent="0.35">
      <c r="A110" s="122">
        <v>6</v>
      </c>
      <c r="B110" s="277" t="s">
        <v>1825</v>
      </c>
      <c r="C110" s="261"/>
      <c r="D110" s="261"/>
      <c r="E110" s="298" t="s">
        <v>1826</v>
      </c>
      <c r="F110" s="254" t="s">
        <v>1781</v>
      </c>
      <c r="I110" s="119" t="s">
        <v>45</v>
      </c>
    </row>
    <row r="111" spans="1:9" ht="30" customHeight="1" x14ac:dyDescent="0.35">
      <c r="A111" s="122">
        <v>7</v>
      </c>
      <c r="B111" s="277" t="s">
        <v>1827</v>
      </c>
      <c r="C111" s="261"/>
      <c r="D111" s="261"/>
      <c r="E111" s="298" t="s">
        <v>1828</v>
      </c>
      <c r="F111" s="254" t="s">
        <v>1781</v>
      </c>
      <c r="I111" s="119" t="s">
        <v>45</v>
      </c>
    </row>
    <row r="112" spans="1:9" ht="30" customHeight="1" x14ac:dyDescent="0.35">
      <c r="A112" s="122">
        <v>8</v>
      </c>
      <c r="B112" s="277" t="s">
        <v>1829</v>
      </c>
      <c r="C112" s="261"/>
      <c r="D112" s="261"/>
      <c r="E112" s="298" t="s">
        <v>1830</v>
      </c>
      <c r="F112" s="255" t="s">
        <v>1781</v>
      </c>
      <c r="I112" s="119" t="s">
        <v>242</v>
      </c>
    </row>
    <row r="113" spans="1:9" ht="30" customHeight="1" x14ac:dyDescent="0.35">
      <c r="A113" s="122">
        <v>9</v>
      </c>
      <c r="B113" s="277" t="s">
        <v>1831</v>
      </c>
      <c r="C113" s="261"/>
      <c r="D113" s="261"/>
      <c r="E113" s="298" t="s">
        <v>1832</v>
      </c>
      <c r="F113" s="252" t="s">
        <v>1781</v>
      </c>
      <c r="I113" s="119" t="s">
        <v>242</v>
      </c>
    </row>
    <row r="114" spans="1:9" ht="15" customHeight="1" x14ac:dyDescent="0.35">
      <c r="A114" s="216"/>
      <c r="B114" s="279"/>
      <c r="C114" s="331"/>
      <c r="D114" s="331"/>
      <c r="E114" s="299"/>
    </row>
    <row r="115" spans="1:9" ht="15" customHeight="1" x14ac:dyDescent="0.35">
      <c r="A115" s="216"/>
      <c r="B115" s="264" t="s">
        <v>1833</v>
      </c>
    </row>
    <row r="116" spans="1:9" ht="30" customHeight="1" x14ac:dyDescent="0.35">
      <c r="A116" s="220">
        <v>18</v>
      </c>
      <c r="B116" s="263" t="s">
        <v>1778</v>
      </c>
      <c r="C116" s="318"/>
      <c r="D116" s="318"/>
      <c r="E116" s="290"/>
      <c r="F116" s="218"/>
      <c r="G116" s="218"/>
      <c r="H116" s="218"/>
      <c r="I116" s="218"/>
    </row>
    <row r="117" spans="1:9" ht="30" customHeight="1" x14ac:dyDescent="0.35">
      <c r="A117" s="123"/>
      <c r="B117" s="264" t="s">
        <v>1834</v>
      </c>
    </row>
    <row r="118" spans="1:9" ht="30" customHeight="1" x14ac:dyDescent="0.35">
      <c r="A118" s="123"/>
      <c r="B118" s="264" t="s">
        <v>1725</v>
      </c>
    </row>
    <row r="119" spans="1:9" ht="30" customHeight="1" x14ac:dyDescent="0.35">
      <c r="A119" s="123"/>
      <c r="B119" s="264"/>
    </row>
    <row r="120" spans="1:9" ht="30" customHeight="1" x14ac:dyDescent="0.35">
      <c r="A120" s="123"/>
      <c r="B120" s="265" t="s">
        <v>1719</v>
      </c>
      <c r="C120" s="319"/>
      <c r="D120" s="319"/>
    </row>
    <row r="121" spans="1:9" ht="30" customHeight="1" x14ac:dyDescent="0.35">
      <c r="A121" s="122">
        <v>10</v>
      </c>
      <c r="B121" s="233" t="s">
        <v>1835</v>
      </c>
      <c r="C121" s="121" t="s">
        <v>1836</v>
      </c>
      <c r="D121" s="118" t="s">
        <v>1837</v>
      </c>
      <c r="E121" s="127" t="s">
        <v>1838</v>
      </c>
      <c r="F121" s="341" t="s">
        <v>1839</v>
      </c>
      <c r="I121" s="123" t="s">
        <v>121</v>
      </c>
    </row>
    <row r="122" spans="1:9" ht="30" customHeight="1" x14ac:dyDescent="0.35">
      <c r="A122" s="122">
        <v>11</v>
      </c>
      <c r="B122" s="346" t="s">
        <v>1840</v>
      </c>
      <c r="E122" s="127" t="s">
        <v>1841</v>
      </c>
      <c r="F122" s="133"/>
    </row>
    <row r="123" spans="1:9" ht="30" customHeight="1" x14ac:dyDescent="0.35">
      <c r="A123" s="122">
        <v>12</v>
      </c>
      <c r="B123" s="233" t="s">
        <v>1842</v>
      </c>
      <c r="C123" s="121" t="s">
        <v>1843</v>
      </c>
      <c r="D123" s="121" t="s">
        <v>1844</v>
      </c>
      <c r="E123" s="127" t="s">
        <v>1845</v>
      </c>
      <c r="F123" s="341" t="s">
        <v>1839</v>
      </c>
      <c r="I123" s="123" t="s">
        <v>121</v>
      </c>
    </row>
    <row r="124" spans="1:9" ht="30" customHeight="1" x14ac:dyDescent="0.35">
      <c r="A124" s="122">
        <v>13</v>
      </c>
      <c r="B124" s="346" t="s">
        <v>1846</v>
      </c>
      <c r="E124" s="127" t="s">
        <v>1847</v>
      </c>
      <c r="F124" s="133"/>
    </row>
    <row r="125" spans="1:9" ht="30" customHeight="1" x14ac:dyDescent="0.35">
      <c r="A125" s="122">
        <v>14</v>
      </c>
      <c r="B125" s="346" t="s">
        <v>1848</v>
      </c>
      <c r="E125" s="127" t="s">
        <v>1849</v>
      </c>
    </row>
    <row r="126" spans="1:9" ht="30" customHeight="1" x14ac:dyDescent="0.35">
      <c r="A126" s="122">
        <v>15</v>
      </c>
      <c r="B126" s="346" t="s">
        <v>1850</v>
      </c>
      <c r="E126" s="127" t="s">
        <v>1851</v>
      </c>
    </row>
    <row r="127" spans="1:9" ht="30" customHeight="1" x14ac:dyDescent="0.35">
      <c r="A127" s="247">
        <v>16</v>
      </c>
      <c r="B127" s="280" t="s">
        <v>1852</v>
      </c>
      <c r="C127" s="332"/>
      <c r="D127" s="332"/>
      <c r="E127" s="300" t="s">
        <v>1853</v>
      </c>
      <c r="F127" s="248"/>
      <c r="G127" s="248"/>
      <c r="H127" s="283" t="s">
        <v>1854</v>
      </c>
    </row>
    <row r="128" spans="1:9" ht="30" customHeight="1" x14ac:dyDescent="0.35">
      <c r="A128" s="122">
        <v>17</v>
      </c>
      <c r="B128" s="283" t="s">
        <v>1855</v>
      </c>
      <c r="C128" s="333"/>
      <c r="D128" s="333"/>
      <c r="E128" s="127" t="s">
        <v>1856</v>
      </c>
    </row>
    <row r="129" spans="1:9" ht="30" customHeight="1" x14ac:dyDescent="0.35">
      <c r="A129" s="122">
        <v>18</v>
      </c>
      <c r="B129" s="283" t="s">
        <v>1857</v>
      </c>
      <c r="C129" s="333" t="s">
        <v>1858</v>
      </c>
      <c r="D129" s="260" t="s">
        <v>1859</v>
      </c>
      <c r="E129" s="127" t="s">
        <v>1860</v>
      </c>
      <c r="F129" s="340"/>
      <c r="I129" s="88" t="s">
        <v>121</v>
      </c>
    </row>
    <row r="130" spans="1:9" ht="30" customHeight="1" x14ac:dyDescent="0.35">
      <c r="A130" s="304">
        <v>19</v>
      </c>
      <c r="B130" s="305" t="s">
        <v>1861</v>
      </c>
      <c r="C130" s="370" t="s">
        <v>1862</v>
      </c>
      <c r="D130" s="338" t="s">
        <v>1863</v>
      </c>
      <c r="E130" s="305" t="s">
        <v>1864</v>
      </c>
      <c r="F130" s="342" t="s">
        <v>1839</v>
      </c>
      <c r="G130" s="306"/>
      <c r="H130" s="306"/>
      <c r="I130" s="307" t="s">
        <v>121</v>
      </c>
    </row>
    <row r="131" spans="1:9" ht="30" customHeight="1" x14ac:dyDescent="0.35">
      <c r="A131" s="308">
        <v>20</v>
      </c>
      <c r="B131" s="309" t="s">
        <v>1865</v>
      </c>
      <c r="C131" s="369" t="s">
        <v>1862</v>
      </c>
      <c r="D131" s="260" t="s">
        <v>1863</v>
      </c>
      <c r="E131" s="310" t="s">
        <v>1866</v>
      </c>
      <c r="F131" s="311"/>
      <c r="G131" s="311"/>
      <c r="H131" s="311"/>
      <c r="I131" s="312" t="s">
        <v>121</v>
      </c>
    </row>
    <row r="132" spans="1:9" ht="30" customHeight="1" x14ac:dyDescent="0.35">
      <c r="A132" s="313">
        <v>21</v>
      </c>
      <c r="B132" s="314" t="s">
        <v>1867</v>
      </c>
      <c r="C132" s="371" t="s">
        <v>1862</v>
      </c>
      <c r="D132" s="339" t="s">
        <v>1863</v>
      </c>
      <c r="E132" s="315" t="s">
        <v>1868</v>
      </c>
      <c r="F132" s="316"/>
      <c r="G132" s="316"/>
      <c r="H132" s="316"/>
      <c r="I132" s="317" t="s">
        <v>121</v>
      </c>
    </row>
    <row r="133" spans="1:9" ht="30" customHeight="1" x14ac:dyDescent="0.35">
      <c r="A133" s="122">
        <v>22</v>
      </c>
      <c r="B133" s="283" t="s">
        <v>1869</v>
      </c>
      <c r="C133" s="333"/>
      <c r="D133" s="333"/>
      <c r="E133" s="301" t="s">
        <v>1870</v>
      </c>
      <c r="F133" s="341" t="s">
        <v>1839</v>
      </c>
    </row>
    <row r="134" spans="1:9" x14ac:dyDescent="0.35">
      <c r="A134" s="123"/>
      <c r="B134" s="250"/>
    </row>
    <row r="135" spans="1:9" x14ac:dyDescent="0.35">
      <c r="A135" s="123"/>
      <c r="B135" s="264" t="s">
        <v>1833</v>
      </c>
    </row>
    <row r="136" spans="1:9" x14ac:dyDescent="0.35">
      <c r="A136" s="123"/>
      <c r="B136" s="250"/>
    </row>
    <row r="137" spans="1:9" x14ac:dyDescent="0.35">
      <c r="A137" s="220">
        <v>44099</v>
      </c>
      <c r="B137" s="263" t="s">
        <v>1778</v>
      </c>
      <c r="C137" s="318"/>
      <c r="D137" s="318"/>
      <c r="E137" s="290"/>
      <c r="F137" s="218"/>
      <c r="G137" s="218"/>
    </row>
    <row r="138" spans="1:9" x14ac:dyDescent="0.35">
      <c r="A138" s="217"/>
      <c r="B138" s="264" t="s">
        <v>1834</v>
      </c>
    </row>
    <row r="139" spans="1:9" x14ac:dyDescent="0.35">
      <c r="A139" s="217"/>
      <c r="B139" s="264"/>
    </row>
    <row r="141" spans="1:9" x14ac:dyDescent="0.35">
      <c r="B141" s="284" t="s">
        <v>1871</v>
      </c>
      <c r="C141" s="334"/>
      <c r="D141" s="334"/>
    </row>
    <row r="142" spans="1:9" x14ac:dyDescent="0.35">
      <c r="B142" s="264" t="s">
        <v>1725</v>
      </c>
    </row>
    <row r="143" spans="1:9" x14ac:dyDescent="0.35">
      <c r="B143" s="264" t="s">
        <v>1872</v>
      </c>
    </row>
    <row r="144" spans="1:9" x14ac:dyDescent="0.35">
      <c r="B144" s="264" t="s">
        <v>1873</v>
      </c>
    </row>
    <row r="145" spans="1:12" x14ac:dyDescent="0.35">
      <c r="B145" s="250"/>
    </row>
    <row r="146" spans="1:12" x14ac:dyDescent="0.35">
      <c r="B146" s="264" t="s">
        <v>1874</v>
      </c>
    </row>
    <row r="147" spans="1:12" x14ac:dyDescent="0.35">
      <c r="B147" s="264" t="s">
        <v>1875</v>
      </c>
    </row>
    <row r="148" spans="1:12" x14ac:dyDescent="0.35">
      <c r="B148" s="264"/>
    </row>
    <row r="149" spans="1:12" x14ac:dyDescent="0.35">
      <c r="B149" s="264" t="s">
        <v>1876</v>
      </c>
    </row>
    <row r="150" spans="1:12" x14ac:dyDescent="0.35">
      <c r="B150" s="250"/>
    </row>
    <row r="151" spans="1:12" x14ac:dyDescent="0.35">
      <c r="B151" s="250" t="s">
        <v>1877</v>
      </c>
    </row>
    <row r="152" spans="1:12" x14ac:dyDescent="0.35">
      <c r="B152" s="264"/>
    </row>
    <row r="153" spans="1:12" x14ac:dyDescent="0.35">
      <c r="A153" s="222" t="s">
        <v>1878</v>
      </c>
      <c r="B153" s="285"/>
      <c r="C153" s="335"/>
      <c r="D153" s="335"/>
      <c r="E153" s="302"/>
      <c r="F153" s="223"/>
      <c r="G153" s="223"/>
      <c r="H153" s="223"/>
      <c r="I153" s="223"/>
      <c r="J153" s="223"/>
    </row>
    <row r="154" spans="1:12" x14ac:dyDescent="0.35">
      <c r="B154" s="264"/>
    </row>
    <row r="155" spans="1:12" ht="26" hidden="1" x14ac:dyDescent="0.35">
      <c r="A155" s="228" t="s">
        <v>1879</v>
      </c>
      <c r="B155" s="286"/>
      <c r="C155" s="336"/>
      <c r="D155" s="336"/>
      <c r="E155" s="303"/>
      <c r="F155" s="229"/>
      <c r="G155" s="229"/>
      <c r="H155" s="229"/>
      <c r="I155" s="229"/>
      <c r="J155" s="229"/>
    </row>
    <row r="156" spans="1:12" ht="39" hidden="1" x14ac:dyDescent="0.35">
      <c r="A156" s="230" t="s">
        <v>1712</v>
      </c>
      <c r="B156" s="287" t="s">
        <v>1880</v>
      </c>
      <c r="C156" s="230"/>
      <c r="D156" s="230"/>
      <c r="E156" s="287" t="s">
        <v>1412</v>
      </c>
      <c r="F156" s="234" t="s">
        <v>1881</v>
      </c>
      <c r="G156" s="230" t="s">
        <v>1882</v>
      </c>
      <c r="H156" s="230" t="s">
        <v>1883</v>
      </c>
      <c r="I156" s="230" t="s">
        <v>1884</v>
      </c>
      <c r="J156" s="230" t="s">
        <v>1885</v>
      </c>
      <c r="K156" s="230" t="s">
        <v>1886</v>
      </c>
      <c r="L156" s="227" t="s">
        <v>1887</v>
      </c>
    </row>
    <row r="157" spans="1:12" hidden="1" x14ac:dyDescent="0.35">
      <c r="A157" s="122">
        <v>1</v>
      </c>
      <c r="B157" s="264" t="s">
        <v>1888</v>
      </c>
      <c r="E157" s="250" t="s">
        <v>1889</v>
      </c>
      <c r="F157" s="123" t="s">
        <v>1890</v>
      </c>
      <c r="G157" s="123" t="s">
        <v>26</v>
      </c>
      <c r="H157" s="123" t="str">
        <f>E157</f>
        <v>VFD -- needs an IP address. Question is should Cantel or Cybertrol set the Etherned IP addredss</v>
      </c>
      <c r="I157" s="123" t="s">
        <v>1891</v>
      </c>
      <c r="J157" s="231">
        <v>44095</v>
      </c>
      <c r="K157" s="231">
        <v>44095</v>
      </c>
    </row>
    <row r="158" spans="1:12" ht="36" hidden="1" customHeight="1" x14ac:dyDescent="0.35">
      <c r="A158" s="122">
        <v>2</v>
      </c>
      <c r="B158" s="264" t="s">
        <v>1892</v>
      </c>
      <c r="E158" s="233" t="s">
        <v>1893</v>
      </c>
      <c r="F158" s="123" t="s">
        <v>1894</v>
      </c>
      <c r="J158" s="231"/>
      <c r="K158" s="231"/>
      <c r="L158" s="123">
        <v>1</v>
      </c>
    </row>
    <row r="159" spans="1:12" ht="56.25" hidden="1" customHeight="1" x14ac:dyDescent="0.35">
      <c r="A159" s="122">
        <v>3</v>
      </c>
      <c r="B159" s="251" t="s">
        <v>1895</v>
      </c>
      <c r="C159" s="121"/>
      <c r="D159" s="121"/>
      <c r="E159" s="233" t="s">
        <v>1896</v>
      </c>
      <c r="F159" s="221" t="s">
        <v>1897</v>
      </c>
      <c r="I159" s="231"/>
      <c r="J159" s="231"/>
    </row>
    <row r="160" spans="1:12" ht="65" hidden="1" x14ac:dyDescent="0.35">
      <c r="A160" s="122">
        <v>4</v>
      </c>
      <c r="B160" s="264" t="s">
        <v>1898</v>
      </c>
      <c r="E160" s="251" t="s">
        <v>1899</v>
      </c>
      <c r="F160" s="123" t="s">
        <v>1890</v>
      </c>
      <c r="I160" s="231"/>
      <c r="J160" s="231"/>
    </row>
    <row r="161" spans="1:10" ht="55.5" hidden="1" customHeight="1" x14ac:dyDescent="0.35">
      <c r="A161" s="122">
        <v>5</v>
      </c>
      <c r="B161" s="264" t="s">
        <v>1900</v>
      </c>
      <c r="E161" s="233" t="s">
        <v>1901</v>
      </c>
      <c r="F161" s="123" t="s">
        <v>1902</v>
      </c>
      <c r="I161" s="231"/>
      <c r="J161" s="231"/>
    </row>
    <row r="162" spans="1:10" ht="26" hidden="1" x14ac:dyDescent="0.35">
      <c r="A162" s="122">
        <v>6</v>
      </c>
      <c r="B162" s="264" t="s">
        <v>1903</v>
      </c>
      <c r="E162" s="233" t="s">
        <v>1904</v>
      </c>
      <c r="F162" s="123" t="s">
        <v>1890</v>
      </c>
      <c r="I162" s="231"/>
      <c r="J162" s="231"/>
    </row>
    <row r="163" spans="1:10" hidden="1" x14ac:dyDescent="0.35">
      <c r="A163" s="122">
        <v>7</v>
      </c>
      <c r="B163" s="264" t="s">
        <v>1905</v>
      </c>
      <c r="E163" s="250" t="s">
        <v>1906</v>
      </c>
      <c r="F163" s="123" t="s">
        <v>1890</v>
      </c>
      <c r="I163" s="231"/>
      <c r="J163" s="231"/>
    </row>
    <row r="164" spans="1:10" ht="39" hidden="1" x14ac:dyDescent="0.35">
      <c r="A164" s="122">
        <v>8</v>
      </c>
      <c r="B164" s="288" t="s">
        <v>1907</v>
      </c>
      <c r="C164" s="337"/>
      <c r="D164" s="337"/>
      <c r="E164" s="233" t="s">
        <v>1908</v>
      </c>
      <c r="F164" s="123" t="s">
        <v>1902</v>
      </c>
      <c r="I164" s="231"/>
      <c r="J164" s="231"/>
    </row>
    <row r="165" spans="1:10" ht="49.5" hidden="1" customHeight="1" x14ac:dyDescent="0.35">
      <c r="A165" s="122">
        <v>9</v>
      </c>
      <c r="B165" s="264" t="s">
        <v>1909</v>
      </c>
      <c r="E165" s="233" t="s">
        <v>1910</v>
      </c>
      <c r="F165" s="123" t="s">
        <v>1890</v>
      </c>
      <c r="I165" s="231"/>
      <c r="J165" s="231"/>
    </row>
    <row r="166" spans="1:10" ht="52" hidden="1" x14ac:dyDescent="0.35">
      <c r="A166" s="122">
        <v>10</v>
      </c>
      <c r="B166" s="264" t="s">
        <v>1911</v>
      </c>
      <c r="E166" s="233" t="s">
        <v>1912</v>
      </c>
      <c r="F166" s="123" t="s">
        <v>1890</v>
      </c>
      <c r="I166" s="231"/>
      <c r="J166" s="231"/>
    </row>
    <row r="167" spans="1:10" ht="31.5" hidden="1" customHeight="1" x14ac:dyDescent="0.35">
      <c r="A167" s="122">
        <v>11</v>
      </c>
      <c r="B167" s="264" t="s">
        <v>1913</v>
      </c>
      <c r="E167" s="233" t="s">
        <v>1914</v>
      </c>
      <c r="F167" s="123" t="s">
        <v>1890</v>
      </c>
      <c r="I167" s="231"/>
      <c r="J167" s="231"/>
    </row>
    <row r="168" spans="1:10" ht="51.75" hidden="1" customHeight="1" x14ac:dyDescent="0.35">
      <c r="A168" s="122">
        <v>12</v>
      </c>
      <c r="B168" s="264" t="s">
        <v>1915</v>
      </c>
      <c r="E168" s="233" t="s">
        <v>1916</v>
      </c>
      <c r="F168" s="123" t="s">
        <v>1894</v>
      </c>
      <c r="I168" s="231"/>
      <c r="J168" s="231"/>
    </row>
    <row r="169" spans="1:10" ht="65" hidden="1" x14ac:dyDescent="0.35">
      <c r="A169" s="122">
        <v>13</v>
      </c>
      <c r="B169" s="264" t="s">
        <v>1917</v>
      </c>
      <c r="E169" s="233" t="s">
        <v>1918</v>
      </c>
      <c r="F169" s="123" t="s">
        <v>1890</v>
      </c>
      <c r="I169" s="231"/>
      <c r="J169" s="231"/>
    </row>
    <row r="170" spans="1:10" ht="30.75" hidden="1" customHeight="1" x14ac:dyDescent="0.35">
      <c r="A170" s="122">
        <v>14</v>
      </c>
      <c r="B170" s="264" t="s">
        <v>1919</v>
      </c>
      <c r="E170" s="233" t="s">
        <v>1920</v>
      </c>
      <c r="F170" s="123" t="s">
        <v>1890</v>
      </c>
      <c r="I170" s="231"/>
      <c r="J170" s="231"/>
    </row>
    <row r="171" spans="1:10" ht="39" hidden="1" x14ac:dyDescent="0.35">
      <c r="A171" s="122">
        <v>15</v>
      </c>
      <c r="B171" s="264" t="s">
        <v>1921</v>
      </c>
      <c r="E171" s="233" t="s">
        <v>1922</v>
      </c>
      <c r="F171" s="123" t="s">
        <v>1890</v>
      </c>
    </row>
    <row r="172" spans="1:10" ht="33" hidden="1" customHeight="1" x14ac:dyDescent="0.35">
      <c r="A172" s="122">
        <v>16</v>
      </c>
      <c r="B172" s="264" t="s">
        <v>1923</v>
      </c>
      <c r="E172" s="233" t="s">
        <v>1924</v>
      </c>
      <c r="F172" s="123" t="s">
        <v>1890</v>
      </c>
    </row>
    <row r="173" spans="1:10" ht="104" hidden="1" x14ac:dyDescent="0.35">
      <c r="A173" s="122">
        <v>16</v>
      </c>
      <c r="B173" s="267" t="s">
        <v>1750</v>
      </c>
      <c r="C173" s="320"/>
      <c r="D173" s="320"/>
      <c r="E173" s="233" t="s">
        <v>1751</v>
      </c>
      <c r="F173" s="123" t="s">
        <v>1902</v>
      </c>
    </row>
    <row r="174" spans="1:10" ht="52" hidden="1" x14ac:dyDescent="0.35">
      <c r="A174" s="122">
        <v>17</v>
      </c>
      <c r="B174" s="267" t="s">
        <v>1752</v>
      </c>
      <c r="C174" s="320"/>
      <c r="D174" s="320"/>
      <c r="E174" s="233" t="s">
        <v>1753</v>
      </c>
      <c r="F174" s="123" t="s">
        <v>1890</v>
      </c>
    </row>
    <row r="175" spans="1:10" ht="27" hidden="1" customHeight="1" x14ac:dyDescent="0.35">
      <c r="A175" s="122">
        <v>18</v>
      </c>
      <c r="B175" s="264" t="s">
        <v>1925</v>
      </c>
      <c r="E175" s="233" t="s">
        <v>1926</v>
      </c>
      <c r="F175" s="123" t="s">
        <v>1902</v>
      </c>
    </row>
    <row r="176" spans="1:10" ht="19.5" hidden="1" customHeight="1" x14ac:dyDescent="0.35">
      <c r="A176" s="122">
        <v>19</v>
      </c>
      <c r="B176" s="264" t="s">
        <v>1927</v>
      </c>
      <c r="E176" s="233" t="s">
        <v>1928</v>
      </c>
      <c r="F176" s="123" t="s">
        <v>1902</v>
      </c>
    </row>
    <row r="177" spans="1:9" ht="26" hidden="1" x14ac:dyDescent="0.35">
      <c r="A177" s="122">
        <v>20</v>
      </c>
      <c r="B177" s="264" t="s">
        <v>1929</v>
      </c>
      <c r="E177" s="233" t="s">
        <v>1930</v>
      </c>
      <c r="F177" s="123" t="s">
        <v>1902</v>
      </c>
    </row>
    <row r="178" spans="1:9" ht="37.5" hidden="1" customHeight="1" x14ac:dyDescent="0.35">
      <c r="A178" s="122">
        <v>21</v>
      </c>
      <c r="B178" s="264" t="s">
        <v>1931</v>
      </c>
      <c r="E178" s="233" t="s">
        <v>1932</v>
      </c>
      <c r="F178" s="123" t="s">
        <v>1902</v>
      </c>
    </row>
    <row r="179" spans="1:9" ht="221" hidden="1" x14ac:dyDescent="0.35">
      <c r="A179" s="122">
        <v>22</v>
      </c>
      <c r="B179" s="264" t="s">
        <v>1933</v>
      </c>
      <c r="E179" s="233" t="s">
        <v>1934</v>
      </c>
      <c r="F179" s="221" t="s">
        <v>1897</v>
      </c>
    </row>
    <row r="180" spans="1:9" hidden="1" x14ac:dyDescent="0.35">
      <c r="A180" s="122">
        <v>23</v>
      </c>
      <c r="B180" s="264" t="s">
        <v>1935</v>
      </c>
      <c r="E180" s="250" t="s">
        <v>1936</v>
      </c>
    </row>
    <row r="181" spans="1:9" ht="26" hidden="1" x14ac:dyDescent="0.35">
      <c r="A181" s="122">
        <v>24</v>
      </c>
      <c r="B181" s="264" t="s">
        <v>1937</v>
      </c>
      <c r="E181" s="233" t="s">
        <v>1938</v>
      </c>
    </row>
    <row r="182" spans="1:9" hidden="1" x14ac:dyDescent="0.35">
      <c r="A182" s="122">
        <v>25</v>
      </c>
      <c r="B182" s="264" t="s">
        <v>1939</v>
      </c>
      <c r="E182" s="250" t="s">
        <v>1940</v>
      </c>
    </row>
    <row r="183" spans="1:9" ht="43.5" hidden="1" customHeight="1" x14ac:dyDescent="0.35">
      <c r="A183" s="122">
        <v>26</v>
      </c>
      <c r="B183" s="264" t="s">
        <v>1941</v>
      </c>
      <c r="E183" s="233" t="s">
        <v>1942</v>
      </c>
    </row>
    <row r="184" spans="1:9" hidden="1" x14ac:dyDescent="0.35">
      <c r="E184" s="249"/>
    </row>
    <row r="186" spans="1:9" ht="117" x14ac:dyDescent="0.35">
      <c r="A186" s="247">
        <v>22</v>
      </c>
      <c r="B186" s="281" t="s">
        <v>1943</v>
      </c>
      <c r="C186" s="332"/>
      <c r="D186" s="332"/>
      <c r="E186" s="343" t="s">
        <v>1944</v>
      </c>
      <c r="F186" s="344" t="s">
        <v>1839</v>
      </c>
      <c r="G186" s="248"/>
      <c r="H186" s="248"/>
      <c r="I186" s="248"/>
    </row>
    <row r="187" spans="1:9" x14ac:dyDescent="0.35">
      <c r="C187" s="216"/>
    </row>
    <row r="188" spans="1:9" x14ac:dyDescent="0.35">
      <c r="B188" s="347" t="s">
        <v>1945</v>
      </c>
      <c r="C188" s="353"/>
      <c r="D188" s="353"/>
      <c r="E188" s="355"/>
    </row>
    <row r="189" spans="1:9" x14ac:dyDescent="0.35">
      <c r="B189" s="348" t="s">
        <v>1946</v>
      </c>
      <c r="C189" s="350"/>
      <c r="D189" s="352"/>
      <c r="E189" s="356"/>
    </row>
    <row r="190" spans="1:9" x14ac:dyDescent="0.35">
      <c r="B190" s="348" t="s">
        <v>1947</v>
      </c>
      <c r="C190" s="350"/>
      <c r="D190" s="352"/>
      <c r="E190" s="356"/>
    </row>
    <row r="191" spans="1:9" x14ac:dyDescent="0.35">
      <c r="B191" s="349" t="s">
        <v>1948</v>
      </c>
      <c r="C191" s="351"/>
      <c r="D191" s="352"/>
      <c r="E191" s="356"/>
    </row>
    <row r="192" spans="1:9" x14ac:dyDescent="0.35">
      <c r="B192" s="348" t="s">
        <v>1949</v>
      </c>
      <c r="C192" s="350"/>
      <c r="D192" s="352"/>
      <c r="E192" s="356"/>
    </row>
    <row r="193" spans="2:5" x14ac:dyDescent="0.35">
      <c r="B193" s="348" t="s">
        <v>1950</v>
      </c>
      <c r="C193" s="350"/>
      <c r="D193" s="352"/>
      <c r="E193" s="356"/>
    </row>
    <row r="194" spans="2:5" x14ac:dyDescent="0.35">
      <c r="B194" s="348" t="s">
        <v>1951</v>
      </c>
      <c r="C194" s="350"/>
      <c r="D194" s="352"/>
      <c r="E194" s="356"/>
    </row>
    <row r="195" spans="2:5" x14ac:dyDescent="0.35">
      <c r="B195" s="348" t="s">
        <v>1952</v>
      </c>
      <c r="C195" s="350"/>
      <c r="D195" s="352"/>
      <c r="E195" s="356"/>
    </row>
    <row r="196" spans="2:5" x14ac:dyDescent="0.35">
      <c r="B196" s="348" t="s">
        <v>1953</v>
      </c>
      <c r="C196" s="350"/>
      <c r="D196" s="350"/>
      <c r="E196" s="356"/>
    </row>
    <row r="197" spans="2:5" x14ac:dyDescent="0.35">
      <c r="B197" s="348" t="s">
        <v>1954</v>
      </c>
      <c r="C197" s="350"/>
      <c r="D197" s="350"/>
      <c r="E197" s="356"/>
    </row>
    <row r="198" spans="2:5" x14ac:dyDescent="0.35">
      <c r="B198" s="357" t="s">
        <v>1955</v>
      </c>
      <c r="C198" s="354"/>
      <c r="D198" s="354"/>
      <c r="E198" s="358"/>
    </row>
  </sheetData>
  <autoFilter ref="A156:F183" xr:uid="{00000000-0009-0000-0000-000006000000}"/>
  <conditionalFormatting sqref="I84">
    <cfRule type="cellIs" dxfId="8" priority="9" operator="equal">
      <formula>"In Assignment State"</formula>
    </cfRule>
  </conditionalFormatting>
  <conditionalFormatting sqref="I112">
    <cfRule type="cellIs" dxfId="7" priority="8" operator="equal">
      <formula>"In Assignment State"</formula>
    </cfRule>
  </conditionalFormatting>
  <conditionalFormatting sqref="I113">
    <cfRule type="cellIs" dxfId="6" priority="7" operator="equal">
      <formula>"In Assignment State"</formula>
    </cfRule>
  </conditionalFormatting>
  <conditionalFormatting sqref="I86">
    <cfRule type="cellIs" dxfId="5" priority="6" operator="equal">
      <formula>"In Assignment State"</formula>
    </cfRule>
  </conditionalFormatting>
  <conditionalFormatting sqref="I97">
    <cfRule type="cellIs" dxfId="4" priority="5" operator="equal">
      <formula>"In Assignment State"</formula>
    </cfRule>
  </conditionalFormatting>
  <conditionalFormatting sqref="I101">
    <cfRule type="cellIs" dxfId="3" priority="4" operator="equal">
      <formula>"In Assignment State"</formula>
    </cfRule>
  </conditionalFormatting>
  <conditionalFormatting sqref="I105:I109">
    <cfRule type="cellIs" dxfId="2" priority="3" operator="equal">
      <formula>"In Assignment State"</formula>
    </cfRule>
  </conditionalFormatting>
  <conditionalFormatting sqref="I110">
    <cfRule type="cellIs" dxfId="1" priority="2" operator="equal">
      <formula>"In Assignment State"</formula>
    </cfRule>
  </conditionalFormatting>
  <conditionalFormatting sqref="I111">
    <cfRule type="cellIs" dxfId="0" priority="1" operator="equal">
      <formula>"In Assignment State"</formula>
    </cfRule>
  </conditionalFormatting>
  <dataValidations count="2">
    <dataValidation type="list" allowBlank="1" showInputMessage="1" showErrorMessage="1" sqref="I84 I105:I113 I101 I97 I86" xr:uid="{00000000-0002-0000-0600-000000000000}">
      <formula1>$B$392:$B$400</formula1>
    </dataValidation>
    <dataValidation allowBlank="1" showInputMessage="1" showErrorMessage="1" sqref="D121 D129" xr:uid="{00000000-0002-0000-06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5B3D9B394EC4469E8C2363BEB10C73" ma:contentTypeVersion="12" ma:contentTypeDescription="Create a new document." ma:contentTypeScope="" ma:versionID="ae8457e0684644c238a250f175aad782">
  <xsd:schema xmlns:xsd="http://www.w3.org/2001/XMLSchema" xmlns:xs="http://www.w3.org/2001/XMLSchema" xmlns:p="http://schemas.microsoft.com/office/2006/metadata/properties" xmlns:ns2="367a48d4-6aed-48c4-8727-06171c63ebc3" xmlns:ns3="3a9029c1-1f02-434b-a8bb-e867d2a3dcc7" targetNamespace="http://schemas.microsoft.com/office/2006/metadata/properties" ma:root="true" ma:fieldsID="0077d0304c56ed4f99704d81f3750d0f" ns2:_="" ns3:_="">
    <xsd:import namespace="367a48d4-6aed-48c4-8727-06171c63ebc3"/>
    <xsd:import namespace="3a9029c1-1f02-434b-a8bb-e867d2a3dcc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7a48d4-6aed-48c4-8727-06171c63eb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a9029c1-1f02-434b-a8bb-e867d2a3dcc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3a9029c1-1f02-434b-a8bb-e867d2a3dcc7">
      <UserInfo>
        <DisplayName>Darshan Arayakandy</DisplayName>
        <AccountId>115</AccountId>
        <AccountType/>
      </UserInfo>
    </SharedWithUsers>
  </documentManagement>
</p:properties>
</file>

<file path=customXml/itemProps1.xml><?xml version="1.0" encoding="utf-8"?>
<ds:datastoreItem xmlns:ds="http://schemas.openxmlformats.org/officeDocument/2006/customXml" ds:itemID="{A9A21D10-BE77-413B-81CC-7E7225B966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7a48d4-6aed-48c4-8727-06171c63ebc3"/>
    <ds:schemaRef ds:uri="3a9029c1-1f02-434b-a8bb-e867d2a3dc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5DD4F-78DA-4532-ACD1-AB37DB2923E6}">
  <ds:schemaRefs>
    <ds:schemaRef ds:uri="http://schemas.microsoft.com/sharepoint/v3/contenttype/forms"/>
  </ds:schemaRefs>
</ds:datastoreItem>
</file>

<file path=customXml/itemProps3.xml><?xml version="1.0" encoding="utf-8"?>
<ds:datastoreItem xmlns:ds="http://schemas.openxmlformats.org/officeDocument/2006/customXml" ds:itemID="{0D07C4E1-A3D2-40A6-90FA-6AEE06F99AE6}">
  <ds:schemaRefs>
    <ds:schemaRef ds:uri="367a48d4-6aed-48c4-8727-06171c63ebc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3a9029c1-1f02-434b-a8bb-e867d2a3dcc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Master_Test_Plan</vt:lpstr>
      <vt:lpstr>Trends</vt:lpstr>
      <vt:lpstr>DV_Inj_Support_Mapping</vt:lpstr>
      <vt:lpstr>Deferred_WebApp_Recipe_Tests</vt:lpstr>
      <vt:lpstr>Contacts</vt:lpstr>
      <vt:lpstr>HW_SW_BOM</vt:lpstr>
      <vt:lpstr>Rev0_SAT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Long</dc:creator>
  <cp:keywords/>
  <dc:description/>
  <cp:lastModifiedBy>Sinha, Abhijeet</cp:lastModifiedBy>
  <cp:revision/>
  <dcterms:created xsi:type="dcterms:W3CDTF">2020-02-05T20:43:47Z</dcterms:created>
  <dcterms:modified xsi:type="dcterms:W3CDTF">2021-03-12T17:34:05Z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0x010100005B3D9B394EC4469E8C2363BEB10C73</vt:lpwstr>
  </property>
</Properties>
</file>