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simpel_arema\"/>
    </mc:Choice>
  </mc:AlternateContent>
  <xr:revisionPtr revIDLastSave="0" documentId="8_{EF67425A-48D2-424D-BF73-0F8838A86E24}" xr6:coauthVersionLast="34" xr6:coauthVersionMax="34" xr10:uidLastSave="{00000000-0000-0000-0000-000000000000}"/>
  <bookViews>
    <workbookView xWindow="32772" yWindow="32772" windowWidth="10260" windowHeight="7716" tabRatio="848" activeTab="3"/>
  </bookViews>
  <sheets>
    <sheet name="PLG TR" sheetId="11" r:id="rId1"/>
    <sheet name="TM" sheetId="4" state="hidden" r:id="rId2"/>
    <sheet name="PB KOLEKTIF" sheetId="34" r:id="rId3"/>
    <sheet name="PLG TM" sheetId="35" r:id="rId4"/>
    <sheet name="Sheet1" sheetId="36" state="hidden" r:id="rId5"/>
    <sheet name="REKAP" sheetId="38" state="hidden" r:id="rId6"/>
  </sheets>
  <externalReferences>
    <externalReference r:id="rId7"/>
    <externalReference r:id="rId8"/>
    <externalReference r:id="rId9"/>
  </externalReferences>
  <definedNames>
    <definedName name="_xlnm._FilterDatabase" localSheetId="2" hidden="1">'PB KOLEKTIF'!$A$10:$BH$127</definedName>
    <definedName name="_xlnm._FilterDatabase" localSheetId="3" hidden="1">'PLG TM'!$A$9:$AR$45</definedName>
    <definedName name="_xlnm._FilterDatabase" localSheetId="0" hidden="1">'PLG TR'!$A$11:$CB$283</definedName>
    <definedName name="a">[1]Sheet1!$C$2:$C$5</definedName>
    <definedName name="jenis_transaksi">Sheet1!$B$2:$B$4</definedName>
    <definedName name="keterangan_kol">Sheet1!$R$3:$S$21</definedName>
    <definedName name="keterangan_tm">Sheet1!$M$3:$M$8</definedName>
    <definedName name="keterangan_tr">Sheet1!$U$3:$V$20</definedName>
    <definedName name="layak">Sheet1!$D$2:$D$3</definedName>
    <definedName name="s">[2]Sheet1!$E$2:$E$5</definedName>
    <definedName name="status_pemohon">Sheet1!$E$2:$E$6</definedName>
    <definedName name="status_perluasan">Sheet1!$C$2:$C$9</definedName>
    <definedName name="unit">Sheet1!$H$2:$H$15</definedName>
    <definedName name="v">[3]Sheet1!$E$2:$E$5</definedName>
  </definedNames>
  <calcPr calcId="179021"/>
</workbook>
</file>

<file path=xl/calcChain.xml><?xml version="1.0" encoding="utf-8"?>
<calcChain xmlns="http://schemas.openxmlformats.org/spreadsheetml/2006/main">
  <c r="AI12" i="11" l="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1" i="11"/>
  <c r="BE32" i="11"/>
  <c r="BE33" i="11"/>
  <c r="BE34" i="11"/>
  <c r="BE35" i="11"/>
  <c r="BE36" i="11"/>
  <c r="BE37" i="11"/>
  <c r="BE38" i="11"/>
  <c r="BE39" i="11"/>
  <c r="BE40" i="11"/>
  <c r="BE41" i="11"/>
  <c r="BE42" i="11"/>
  <c r="BE43" i="11"/>
  <c r="BE44" i="11"/>
  <c r="BE45" i="11"/>
  <c r="BE46" i="11"/>
  <c r="BE47" i="11"/>
  <c r="BE48" i="11"/>
  <c r="BE49" i="11"/>
  <c r="BE50" i="11"/>
  <c r="BE51" i="11"/>
  <c r="BE52" i="11"/>
  <c r="BE53" i="11"/>
  <c r="BE54" i="11"/>
  <c r="BE55" i="11"/>
  <c r="BE56" i="11"/>
  <c r="BE57" i="11"/>
  <c r="BE58" i="11"/>
  <c r="BE59" i="11"/>
  <c r="BE60" i="11"/>
  <c r="BE61" i="11"/>
  <c r="BE62" i="11"/>
  <c r="BE63" i="11"/>
  <c r="BE64" i="11"/>
  <c r="BE65" i="11"/>
  <c r="BE66" i="11"/>
  <c r="BE67" i="11"/>
  <c r="BE68" i="11"/>
  <c r="BE69" i="11"/>
  <c r="BE70" i="11"/>
  <c r="BE71" i="11"/>
  <c r="BE72" i="11"/>
  <c r="BE73" i="11"/>
  <c r="BE74" i="11"/>
  <c r="BE75" i="11"/>
  <c r="BE76" i="11"/>
  <c r="BE77" i="11"/>
  <c r="BE78" i="11"/>
  <c r="BE79" i="11"/>
  <c r="BE80" i="11"/>
  <c r="BE81" i="11"/>
  <c r="BE82" i="11"/>
  <c r="BE83" i="11"/>
  <c r="BE84" i="11"/>
  <c r="BE85" i="11"/>
  <c r="BE86" i="11"/>
  <c r="BE87" i="11"/>
  <c r="BE88" i="11"/>
  <c r="BE89" i="11"/>
  <c r="BE90" i="11"/>
  <c r="BE91" i="11"/>
  <c r="BE92" i="11"/>
  <c r="BE93" i="11"/>
  <c r="BE94" i="11"/>
  <c r="BE95" i="11"/>
  <c r="BE96" i="11"/>
  <c r="BE97" i="11"/>
  <c r="BE98" i="11"/>
  <c r="BE99" i="11"/>
  <c r="BE100" i="11"/>
  <c r="BE101" i="11"/>
  <c r="BE102" i="11"/>
  <c r="BE103" i="11"/>
  <c r="BE104" i="11"/>
  <c r="BE105" i="11"/>
  <c r="BE106" i="11"/>
  <c r="BE107" i="11"/>
  <c r="BE108" i="11"/>
  <c r="BE109" i="11"/>
  <c r="BE110" i="11"/>
  <c r="BE111" i="11"/>
  <c r="BE112" i="11"/>
  <c r="BE113" i="11"/>
  <c r="BE114" i="11"/>
  <c r="BE115" i="11"/>
  <c r="BE116" i="11"/>
  <c r="BE117" i="11"/>
  <c r="BE118" i="11"/>
  <c r="BE119" i="11"/>
  <c r="BE120" i="11"/>
  <c r="BE121" i="11"/>
  <c r="BE122" i="11"/>
  <c r="BE123" i="11"/>
  <c r="BE124" i="11"/>
  <c r="BE125" i="11"/>
  <c r="BE126" i="11"/>
  <c r="BE127" i="11"/>
  <c r="BE128" i="11"/>
  <c r="BE129" i="11"/>
  <c r="BE130" i="11"/>
  <c r="BE131" i="11"/>
  <c r="BE132" i="11"/>
  <c r="BE133" i="11"/>
  <c r="BE134" i="11"/>
  <c r="BE135" i="11"/>
  <c r="BE136" i="11"/>
  <c r="BE137" i="11"/>
  <c r="BE138" i="11"/>
  <c r="BE139" i="11"/>
  <c r="BE140" i="11"/>
  <c r="BE141" i="11"/>
  <c r="BE142" i="11"/>
  <c r="BE143" i="11"/>
  <c r="BE144" i="11"/>
  <c r="BE145" i="11"/>
  <c r="BE146" i="11"/>
  <c r="BE147" i="11"/>
  <c r="BE148" i="11"/>
  <c r="BE149" i="11"/>
  <c r="BE150" i="11"/>
  <c r="BE151" i="11"/>
  <c r="BE152" i="11"/>
  <c r="BE153" i="11"/>
  <c r="BE154" i="11"/>
  <c r="BE155" i="11"/>
  <c r="BE156" i="11"/>
  <c r="BE157" i="11"/>
  <c r="BE158" i="11"/>
  <c r="BE159" i="11"/>
  <c r="BE160" i="11"/>
  <c r="BE161" i="11"/>
  <c r="BE162" i="11"/>
  <c r="BE163" i="11"/>
  <c r="BE164" i="11"/>
  <c r="BE165" i="11"/>
  <c r="BE166" i="11"/>
  <c r="BE167" i="11"/>
  <c r="BE168" i="11"/>
  <c r="BE169" i="11"/>
  <c r="BE170" i="11"/>
  <c r="BE171" i="11"/>
  <c r="BE172" i="11"/>
  <c r="BE173" i="11"/>
  <c r="BE174" i="11"/>
  <c r="BE175" i="11"/>
  <c r="BE176" i="11"/>
  <c r="BE177" i="11"/>
  <c r="BE178" i="11"/>
  <c r="BE179" i="11"/>
  <c r="BE180" i="11"/>
  <c r="BE181" i="11"/>
  <c r="BE182" i="11"/>
  <c r="BE183" i="11"/>
  <c r="BE184" i="11"/>
  <c r="BE185" i="11"/>
  <c r="BE186" i="11"/>
  <c r="BE187" i="11"/>
  <c r="BE188" i="11"/>
  <c r="BE189" i="11"/>
  <c r="BE190" i="11"/>
  <c r="BE191" i="11"/>
  <c r="BE192" i="11"/>
  <c r="BE193" i="11"/>
  <c r="BE194" i="11"/>
  <c r="BE195" i="11"/>
  <c r="BE196" i="11"/>
  <c r="BE197" i="11"/>
  <c r="BE198" i="11"/>
  <c r="BE199" i="11"/>
  <c r="BE200" i="11"/>
  <c r="BE201" i="11"/>
  <c r="BE202" i="11"/>
  <c r="BE203" i="11"/>
  <c r="BE204" i="11"/>
  <c r="BE205" i="11"/>
  <c r="BE206" i="11"/>
  <c r="BE207" i="11"/>
  <c r="BE208" i="11"/>
  <c r="BE209" i="11"/>
  <c r="BE210" i="11"/>
  <c r="BE211" i="11"/>
  <c r="BE212" i="11"/>
  <c r="BE213" i="11"/>
  <c r="BE214" i="11"/>
  <c r="BE215" i="11"/>
  <c r="BE216" i="11"/>
  <c r="BE217" i="11"/>
  <c r="BE218" i="11"/>
  <c r="BE219" i="11"/>
  <c r="BE220" i="11"/>
  <c r="BE221" i="11"/>
  <c r="BE222" i="11"/>
  <c r="BE223" i="11"/>
  <c r="BE224" i="11"/>
  <c r="BE225" i="11"/>
  <c r="BE226" i="11"/>
  <c r="BE227" i="11"/>
  <c r="BE228" i="11"/>
  <c r="BE229" i="11"/>
  <c r="BE230" i="11"/>
  <c r="BE231" i="11"/>
  <c r="BE232" i="11"/>
  <c r="BE233" i="11"/>
  <c r="BE234" i="11"/>
  <c r="BE235" i="11"/>
  <c r="BE236" i="11"/>
  <c r="BE237" i="11"/>
  <c r="BE238" i="11"/>
  <c r="BE239" i="11"/>
  <c r="BE240" i="11"/>
  <c r="BE241" i="11"/>
  <c r="BE242" i="11"/>
  <c r="BE243" i="11"/>
  <c r="BE244" i="11"/>
  <c r="BE245" i="11"/>
  <c r="BE246" i="11"/>
  <c r="BE247" i="11"/>
  <c r="BE248" i="11"/>
  <c r="BE249" i="11"/>
  <c r="BE250" i="11"/>
  <c r="BE251" i="11"/>
  <c r="BE252" i="11"/>
  <c r="BE253" i="11"/>
  <c r="BE254" i="11"/>
  <c r="BE255" i="11"/>
  <c r="BE256" i="11"/>
  <c r="BE257" i="11"/>
  <c r="BE258" i="11"/>
  <c r="BE259" i="11"/>
  <c r="BE260" i="11"/>
  <c r="BE261" i="11"/>
  <c r="BE262" i="11"/>
  <c r="BE263" i="11"/>
  <c r="BE264" i="11"/>
  <c r="BE265" i="11"/>
  <c r="BE266" i="11"/>
  <c r="BE267" i="11"/>
  <c r="BE268" i="11"/>
  <c r="BE269" i="11"/>
  <c r="BE270" i="11"/>
  <c r="BE271" i="11"/>
  <c r="BE272" i="11"/>
  <c r="BE273" i="11"/>
  <c r="BE274" i="11"/>
  <c r="BE275" i="11"/>
  <c r="BE276" i="11"/>
  <c r="BE277" i="11"/>
  <c r="BE278" i="11"/>
  <c r="BE279" i="11"/>
  <c r="BE280" i="11"/>
  <c r="BE281" i="11"/>
  <c r="BE282" i="11"/>
  <c r="BE283" i="11"/>
  <c r="BE284" i="11"/>
  <c r="BE285" i="11"/>
  <c r="BE286" i="11"/>
  <c r="BE287" i="11"/>
  <c r="BE288" i="11"/>
  <c r="BE289" i="11"/>
  <c r="BE290" i="11"/>
  <c r="BE291" i="11"/>
  <c r="BE292" i="11"/>
  <c r="BE293" i="11"/>
  <c r="BE294" i="11"/>
  <c r="BE295" i="11"/>
  <c r="BE296" i="11"/>
  <c r="BE297" i="11"/>
  <c r="BE298" i="11"/>
  <c r="BE299" i="11"/>
  <c r="BE300" i="11"/>
  <c r="BE301" i="11"/>
  <c r="BE302" i="11"/>
  <c r="BE303" i="11"/>
  <c r="BE304" i="11"/>
  <c r="BE305" i="11"/>
  <c r="BE306" i="11"/>
  <c r="BE307" i="11"/>
  <c r="BE308" i="11"/>
  <c r="BE309" i="11"/>
  <c r="BE310" i="11"/>
  <c r="BE311" i="11"/>
  <c r="BE312" i="11"/>
  <c r="BE313" i="11"/>
  <c r="BE314" i="11"/>
  <c r="BE315" i="11"/>
  <c r="BE316" i="11"/>
  <c r="BE317" i="11"/>
  <c r="BE318" i="11"/>
  <c r="BE319" i="11"/>
  <c r="BE320" i="11"/>
  <c r="BE321" i="11"/>
  <c r="BE322" i="11"/>
  <c r="BE323" i="11"/>
  <c r="BE324" i="11"/>
  <c r="BE325" i="11"/>
  <c r="BE326" i="11"/>
  <c r="BE327" i="11"/>
  <c r="BE328" i="11"/>
  <c r="BE329" i="11"/>
  <c r="BE330" i="11"/>
  <c r="BE331" i="11"/>
  <c r="BE332" i="11"/>
  <c r="BE333" i="11"/>
  <c r="BE334" i="11"/>
  <c r="BE335" i="11"/>
  <c r="BE336" i="11"/>
  <c r="BE337" i="11"/>
  <c r="BE338" i="11"/>
  <c r="BE339" i="11"/>
  <c r="BE340" i="11"/>
  <c r="BE341" i="11"/>
  <c r="BE342" i="11"/>
  <c r="BE343" i="11"/>
  <c r="BE344" i="11"/>
  <c r="BE345" i="11"/>
  <c r="BE346" i="11"/>
  <c r="BE347" i="11"/>
  <c r="BE348" i="11"/>
  <c r="BE349" i="11"/>
  <c r="BE350" i="11"/>
  <c r="BE351" i="11"/>
  <c r="BE352" i="11"/>
  <c r="BE353" i="11"/>
  <c r="BE354" i="11"/>
  <c r="BE355" i="11"/>
  <c r="BE356" i="11"/>
  <c r="BE357" i="11"/>
  <c r="BE358" i="11"/>
  <c r="BE359" i="11"/>
  <c r="BE360" i="11"/>
  <c r="BE361" i="11"/>
  <c r="BE362" i="11"/>
  <c r="BE363" i="11"/>
  <c r="BE364" i="11"/>
  <c r="BE365" i="11"/>
  <c r="BE366" i="11"/>
  <c r="BE367" i="11"/>
  <c r="BE368" i="11"/>
  <c r="BE369" i="11"/>
  <c r="BE370" i="11"/>
  <c r="BE371" i="11"/>
  <c r="BE372" i="11"/>
  <c r="BE373" i="11"/>
  <c r="BE374" i="11"/>
  <c r="BE375" i="11"/>
  <c r="BE376" i="11"/>
  <c r="BE377" i="11"/>
  <c r="BE378" i="11"/>
  <c r="BE379" i="11"/>
  <c r="BE380" i="11"/>
  <c r="BE381" i="11"/>
  <c r="BE382" i="11"/>
  <c r="BE383" i="11"/>
  <c r="BE384" i="11"/>
  <c r="BE385" i="11"/>
  <c r="BE386" i="11"/>
  <c r="BE387" i="11"/>
  <c r="BE388" i="11"/>
  <c r="BE389" i="11"/>
  <c r="BE390" i="11"/>
  <c r="BE391" i="11"/>
  <c r="BE392" i="11"/>
  <c r="BE393" i="11"/>
  <c r="BE394" i="11"/>
  <c r="BE395" i="11"/>
  <c r="BE396" i="11"/>
  <c r="BE397" i="11"/>
  <c r="BE398" i="11"/>
  <c r="BE399" i="11"/>
  <c r="BE400" i="11"/>
  <c r="BE401" i="11"/>
  <c r="BE402" i="11"/>
  <c r="BE403" i="11"/>
  <c r="BE404" i="11"/>
  <c r="BE405" i="11"/>
  <c r="BE406" i="11"/>
  <c r="BE407" i="11"/>
  <c r="BE408" i="11"/>
  <c r="BE409" i="11"/>
  <c r="BE410" i="11"/>
  <c r="BE411" i="11"/>
  <c r="BE412" i="11"/>
  <c r="BE413" i="11"/>
  <c r="BE414" i="11"/>
  <c r="BE415" i="11"/>
  <c r="BE416" i="11"/>
  <c r="BE417" i="11"/>
  <c r="BE418" i="11"/>
  <c r="BE419" i="11"/>
  <c r="BE420" i="11"/>
  <c r="BE421" i="11"/>
  <c r="BE422" i="11"/>
  <c r="BE423" i="11"/>
  <c r="BE424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149" i="11"/>
  <c r="AI150" i="11"/>
  <c r="AI151" i="11"/>
  <c r="AI152" i="11"/>
  <c r="AI153" i="11"/>
  <c r="AI154" i="11"/>
  <c r="AI155" i="11"/>
  <c r="AI156" i="11"/>
  <c r="AI157" i="11"/>
  <c r="AI158" i="11"/>
  <c r="AI159" i="11"/>
  <c r="AI160" i="11"/>
  <c r="AI161" i="11"/>
  <c r="AI162" i="11"/>
  <c r="AI163" i="11"/>
  <c r="AI164" i="11"/>
  <c r="AI165" i="11"/>
  <c r="AI166" i="11"/>
  <c r="AI167" i="11"/>
  <c r="AI168" i="11"/>
  <c r="AI169" i="11"/>
  <c r="AI170" i="11"/>
  <c r="AI171" i="11"/>
  <c r="AI172" i="11"/>
  <c r="AI173" i="11"/>
  <c r="AI174" i="11"/>
  <c r="AI175" i="11"/>
  <c r="AI176" i="11"/>
  <c r="AI177" i="11"/>
  <c r="AI178" i="11"/>
  <c r="AI179" i="11"/>
  <c r="AI180" i="11"/>
  <c r="AI181" i="11"/>
  <c r="AI182" i="11"/>
  <c r="AI183" i="11"/>
  <c r="AI184" i="11"/>
  <c r="AI185" i="11"/>
  <c r="AI186" i="11"/>
  <c r="AI187" i="11"/>
  <c r="AI188" i="11"/>
  <c r="AI189" i="11"/>
  <c r="AI190" i="11"/>
  <c r="AI191" i="11"/>
  <c r="AI192" i="11"/>
  <c r="AI193" i="11"/>
  <c r="AI194" i="11"/>
  <c r="AI195" i="11"/>
  <c r="AI196" i="11"/>
  <c r="AI197" i="11"/>
  <c r="AI198" i="11"/>
  <c r="AI199" i="11"/>
  <c r="AI200" i="11"/>
  <c r="AI201" i="11"/>
  <c r="AI202" i="11"/>
  <c r="AI203" i="11"/>
  <c r="AI204" i="11"/>
  <c r="AI205" i="11"/>
  <c r="AI206" i="11"/>
  <c r="AI207" i="11"/>
  <c r="AI208" i="11"/>
  <c r="AI209" i="11"/>
  <c r="AI210" i="11"/>
  <c r="AI211" i="11"/>
  <c r="AI212" i="11"/>
  <c r="AI213" i="11"/>
  <c r="AI214" i="11"/>
  <c r="AI215" i="11"/>
  <c r="AI216" i="11"/>
  <c r="AI217" i="11"/>
  <c r="AI218" i="11"/>
  <c r="AI219" i="11"/>
  <c r="AI220" i="11"/>
  <c r="AI221" i="11"/>
  <c r="AI222" i="11"/>
  <c r="AI223" i="11"/>
  <c r="AI224" i="11"/>
  <c r="AI225" i="11"/>
  <c r="AI226" i="11"/>
  <c r="AI227" i="11"/>
  <c r="AI228" i="11"/>
  <c r="AI229" i="11"/>
  <c r="AI230" i="11"/>
  <c r="AI231" i="11"/>
  <c r="AI232" i="11"/>
  <c r="AI233" i="11"/>
  <c r="AI234" i="11"/>
  <c r="AI235" i="11"/>
  <c r="AI236" i="11"/>
  <c r="AI237" i="11"/>
  <c r="AI238" i="11"/>
  <c r="AI239" i="11"/>
  <c r="AI240" i="11"/>
  <c r="AI241" i="11"/>
  <c r="AI242" i="11"/>
  <c r="AI243" i="11"/>
  <c r="AI244" i="11"/>
  <c r="AI245" i="11"/>
  <c r="AI246" i="11"/>
  <c r="AI247" i="11"/>
  <c r="AI248" i="11"/>
  <c r="AI249" i="11"/>
  <c r="AI250" i="11"/>
  <c r="AI251" i="11"/>
  <c r="AI252" i="11"/>
  <c r="AI253" i="11"/>
  <c r="AI254" i="11"/>
  <c r="AI255" i="11"/>
  <c r="AI256" i="11"/>
  <c r="AI257" i="11"/>
  <c r="AI258" i="11"/>
  <c r="AI259" i="11"/>
  <c r="AI260" i="11"/>
  <c r="AI261" i="11"/>
  <c r="AI262" i="11"/>
  <c r="AI263" i="11"/>
  <c r="AI264" i="11"/>
  <c r="AI265" i="11"/>
  <c r="AI266" i="11"/>
  <c r="AI267" i="11"/>
  <c r="AI268" i="11"/>
  <c r="AI269" i="11"/>
  <c r="AI270" i="11"/>
  <c r="AI271" i="11"/>
  <c r="AI272" i="11"/>
  <c r="AI273" i="11"/>
  <c r="AI274" i="11"/>
  <c r="AI275" i="11"/>
  <c r="AI276" i="11"/>
  <c r="AI277" i="11"/>
  <c r="AI278" i="11"/>
  <c r="AI279" i="11"/>
  <c r="AI280" i="11"/>
  <c r="AI281" i="11"/>
  <c r="AI282" i="11"/>
  <c r="AI283" i="11"/>
  <c r="AI284" i="11"/>
  <c r="AI285" i="11"/>
  <c r="AI286" i="11"/>
  <c r="AI287" i="11"/>
  <c r="AI288" i="11"/>
  <c r="AI289" i="11"/>
  <c r="AI290" i="11"/>
  <c r="AI291" i="11"/>
  <c r="AI292" i="11"/>
  <c r="AI293" i="11"/>
  <c r="AI294" i="11"/>
  <c r="AI295" i="11"/>
  <c r="AI296" i="11"/>
  <c r="AI297" i="11"/>
  <c r="AI298" i="11"/>
  <c r="AI299" i="11"/>
  <c r="AI300" i="11"/>
  <c r="AI301" i="11"/>
  <c r="AI302" i="11"/>
  <c r="AI303" i="11"/>
  <c r="AI304" i="11"/>
  <c r="AI305" i="11"/>
  <c r="AI306" i="11"/>
  <c r="AI307" i="11"/>
  <c r="AI308" i="11"/>
  <c r="AI309" i="11"/>
  <c r="AI310" i="11"/>
  <c r="AI311" i="11"/>
  <c r="AI312" i="11"/>
  <c r="AI313" i="11"/>
  <c r="AI314" i="11"/>
  <c r="AI315" i="11"/>
  <c r="AI316" i="11"/>
  <c r="AI317" i="11"/>
  <c r="AI318" i="11"/>
  <c r="AI319" i="11"/>
  <c r="AI320" i="11"/>
  <c r="AI321" i="11"/>
  <c r="AI322" i="11"/>
  <c r="AI323" i="11"/>
  <c r="AI324" i="11"/>
  <c r="AI325" i="11"/>
  <c r="AI326" i="11"/>
  <c r="AI327" i="11"/>
  <c r="AI328" i="11"/>
  <c r="AI329" i="11"/>
  <c r="AI330" i="11"/>
  <c r="AI331" i="11"/>
  <c r="AI332" i="11"/>
  <c r="AI333" i="11"/>
  <c r="AI334" i="11"/>
  <c r="AI335" i="11"/>
  <c r="AI336" i="11"/>
  <c r="AI337" i="11"/>
  <c r="AI338" i="11"/>
  <c r="AI339" i="11"/>
  <c r="AI340" i="11"/>
  <c r="AI341" i="11"/>
  <c r="AI342" i="11"/>
  <c r="AI343" i="11"/>
  <c r="AI344" i="11"/>
  <c r="AI345" i="11"/>
  <c r="AI346" i="11"/>
  <c r="AI347" i="11"/>
  <c r="AI348" i="11"/>
  <c r="AI349" i="11"/>
  <c r="AI350" i="11"/>
  <c r="AI351" i="11"/>
  <c r="AI352" i="11"/>
  <c r="AI353" i="11"/>
  <c r="AI354" i="11"/>
  <c r="AI355" i="11"/>
  <c r="AI356" i="11"/>
  <c r="AI357" i="11"/>
  <c r="AI358" i="11"/>
  <c r="AI359" i="11"/>
  <c r="AI360" i="11"/>
  <c r="AI361" i="11"/>
  <c r="AI362" i="11"/>
  <c r="AI363" i="11"/>
  <c r="AI364" i="11"/>
  <c r="AI365" i="11"/>
  <c r="AI366" i="11"/>
  <c r="AI367" i="11"/>
  <c r="AI368" i="11"/>
  <c r="AI369" i="11"/>
  <c r="AI370" i="11"/>
  <c r="AI371" i="11"/>
  <c r="AI372" i="11"/>
  <c r="AI373" i="11"/>
  <c r="AI374" i="11"/>
  <c r="AI375" i="11"/>
  <c r="AI376" i="11"/>
  <c r="AI377" i="11"/>
  <c r="AI378" i="11"/>
  <c r="AI379" i="11"/>
  <c r="AI380" i="11"/>
  <c r="AI381" i="11"/>
  <c r="AI382" i="11"/>
  <c r="AI383" i="11"/>
  <c r="AI384" i="11"/>
  <c r="AI385" i="11"/>
  <c r="AI386" i="11"/>
  <c r="AI387" i="11"/>
  <c r="AI388" i="11"/>
  <c r="AI389" i="11"/>
  <c r="AI390" i="11"/>
  <c r="AI391" i="11"/>
  <c r="AI392" i="11"/>
  <c r="AI393" i="11"/>
  <c r="AI394" i="11"/>
  <c r="AI395" i="11"/>
  <c r="AI396" i="11"/>
  <c r="AI397" i="11"/>
  <c r="AI398" i="11"/>
  <c r="AI399" i="11"/>
  <c r="AI400" i="11"/>
  <c r="AI401" i="11"/>
  <c r="AI402" i="11"/>
  <c r="AI403" i="11"/>
  <c r="AI404" i="11"/>
  <c r="AI405" i="11"/>
  <c r="AI406" i="11"/>
  <c r="AI407" i="11"/>
  <c r="AI408" i="11"/>
  <c r="AI409" i="11"/>
  <c r="AI410" i="11"/>
  <c r="AI411" i="11"/>
  <c r="AI412" i="11"/>
  <c r="AI413" i="11"/>
  <c r="AI414" i="11"/>
  <c r="AI415" i="11"/>
  <c r="AI416" i="11"/>
  <c r="AI417" i="11"/>
  <c r="AI418" i="11"/>
  <c r="AI419" i="11"/>
  <c r="AI420" i="11"/>
  <c r="AI421" i="11"/>
  <c r="AI422" i="11"/>
  <c r="AI423" i="11"/>
  <c r="AI424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R316" i="11"/>
  <c r="R317" i="11"/>
  <c r="R318" i="11"/>
  <c r="R319" i="11"/>
  <c r="R320" i="11"/>
  <c r="R321" i="11"/>
  <c r="R322" i="11"/>
  <c r="R323" i="11"/>
  <c r="R324" i="11"/>
  <c r="R325" i="11"/>
  <c r="R326" i="11"/>
  <c r="R327" i="11"/>
  <c r="R328" i="11"/>
  <c r="R329" i="11"/>
  <c r="R330" i="11"/>
  <c r="R331" i="11"/>
  <c r="R332" i="11"/>
  <c r="R333" i="11"/>
  <c r="R334" i="11"/>
  <c r="R335" i="11"/>
  <c r="R336" i="11"/>
  <c r="R337" i="11"/>
  <c r="R338" i="11"/>
  <c r="R339" i="11"/>
  <c r="R340" i="11"/>
  <c r="R341" i="11"/>
  <c r="R342" i="11"/>
  <c r="R343" i="11"/>
  <c r="R344" i="11"/>
  <c r="R345" i="11"/>
  <c r="R346" i="11"/>
  <c r="R347" i="11"/>
  <c r="R348" i="11"/>
  <c r="R349" i="11"/>
  <c r="R350" i="11"/>
  <c r="R351" i="11"/>
  <c r="R352" i="11"/>
  <c r="R353" i="11"/>
  <c r="R354" i="11"/>
  <c r="R355" i="11"/>
  <c r="R356" i="11"/>
  <c r="R357" i="11"/>
  <c r="R358" i="11"/>
  <c r="R359" i="11"/>
  <c r="R360" i="11"/>
  <c r="R361" i="11"/>
  <c r="R362" i="11"/>
  <c r="R363" i="11"/>
  <c r="R364" i="11"/>
  <c r="R365" i="11"/>
  <c r="R366" i="11"/>
  <c r="R367" i="11"/>
  <c r="R368" i="11"/>
  <c r="R369" i="11"/>
  <c r="R370" i="11"/>
  <c r="R371" i="11"/>
  <c r="R372" i="11"/>
  <c r="R373" i="11"/>
  <c r="R374" i="11"/>
  <c r="R375" i="11"/>
  <c r="R376" i="11"/>
  <c r="R377" i="11"/>
  <c r="R378" i="11"/>
  <c r="R379" i="11"/>
  <c r="R380" i="11"/>
  <c r="R381" i="11"/>
  <c r="R382" i="11"/>
  <c r="R383" i="11"/>
  <c r="R384" i="11"/>
  <c r="R385" i="11"/>
  <c r="R386" i="11"/>
  <c r="R387" i="11"/>
  <c r="R388" i="11"/>
  <c r="R389" i="11"/>
  <c r="R390" i="11"/>
  <c r="R391" i="11"/>
  <c r="R392" i="11"/>
  <c r="R393" i="11"/>
  <c r="R394" i="11"/>
  <c r="R395" i="11"/>
  <c r="R396" i="11"/>
  <c r="R397" i="11"/>
  <c r="R398" i="11"/>
  <c r="R399" i="11"/>
  <c r="R400" i="11"/>
  <c r="R401" i="11"/>
  <c r="R402" i="11"/>
  <c r="R403" i="11"/>
  <c r="R404" i="11"/>
  <c r="R405" i="11"/>
  <c r="R406" i="11"/>
  <c r="R407" i="11"/>
  <c r="R408" i="11"/>
  <c r="R409" i="11"/>
  <c r="R410" i="11"/>
  <c r="R411" i="11"/>
  <c r="R412" i="11"/>
  <c r="R413" i="11"/>
  <c r="R414" i="11"/>
  <c r="R415" i="11"/>
  <c r="R416" i="11"/>
  <c r="R417" i="11"/>
  <c r="R418" i="11"/>
  <c r="R419" i="11"/>
  <c r="R420" i="11"/>
  <c r="R421" i="11"/>
  <c r="R422" i="11"/>
  <c r="R423" i="11"/>
  <c r="R424" i="11"/>
  <c r="R12" i="11"/>
  <c r="AQ49" i="35"/>
  <c r="V49" i="35"/>
  <c r="R49" i="35"/>
  <c r="AQ48" i="35"/>
  <c r="V48" i="35"/>
  <c r="R48" i="35"/>
  <c r="AQ47" i="35"/>
  <c r="V47" i="35"/>
  <c r="R47" i="35"/>
  <c r="AQ46" i="35"/>
  <c r="V46" i="35"/>
  <c r="R46" i="35"/>
  <c r="AQ45" i="35"/>
  <c r="V45" i="35"/>
  <c r="R45" i="35"/>
  <c r="AQ44" i="35"/>
  <c r="V44" i="35"/>
  <c r="R44" i="35"/>
  <c r="AQ43" i="35"/>
  <c r="V43" i="35"/>
  <c r="R43" i="35"/>
  <c r="AQ42" i="35"/>
  <c r="V42" i="35"/>
  <c r="R42" i="35"/>
  <c r="AQ41" i="35"/>
  <c r="V41" i="35"/>
  <c r="R41" i="35"/>
  <c r="AQ40" i="35"/>
  <c r="V40" i="35"/>
  <c r="R40" i="35"/>
  <c r="AQ39" i="35"/>
  <c r="V39" i="35"/>
  <c r="R39" i="35"/>
  <c r="AQ38" i="35"/>
  <c r="V38" i="35"/>
  <c r="R38" i="35"/>
  <c r="AQ37" i="35"/>
  <c r="V37" i="35"/>
  <c r="R37" i="35"/>
  <c r="AQ36" i="35"/>
  <c r="V36" i="35"/>
  <c r="R36" i="35"/>
  <c r="AQ35" i="35"/>
  <c r="V35" i="35"/>
  <c r="R35" i="35"/>
  <c r="AQ34" i="35"/>
  <c r="V34" i="35"/>
  <c r="R34" i="35"/>
  <c r="AQ33" i="35"/>
  <c r="V33" i="35"/>
  <c r="R33" i="35"/>
  <c r="AQ32" i="35"/>
  <c r="V32" i="35"/>
  <c r="R32" i="35"/>
  <c r="AQ31" i="35"/>
  <c r="V31" i="35"/>
  <c r="R31" i="35"/>
  <c r="AQ30" i="35"/>
  <c r="V30" i="35"/>
  <c r="R30" i="35"/>
  <c r="AQ29" i="35"/>
  <c r="V29" i="35"/>
  <c r="R29" i="35"/>
  <c r="AQ28" i="35"/>
  <c r="V28" i="35"/>
  <c r="R28" i="35"/>
  <c r="AQ27" i="35"/>
  <c r="V27" i="35"/>
  <c r="R27" i="35"/>
  <c r="AQ26" i="35"/>
  <c r="V26" i="35"/>
  <c r="R26" i="35"/>
  <c r="AQ25" i="35"/>
  <c r="V25" i="35"/>
  <c r="R25" i="35"/>
  <c r="AQ24" i="35"/>
  <c r="V24" i="35"/>
  <c r="R24" i="35"/>
  <c r="AQ23" i="35"/>
  <c r="V23" i="35"/>
  <c r="R23" i="35"/>
  <c r="AQ22" i="35"/>
  <c r="V22" i="35"/>
  <c r="R22" i="35"/>
  <c r="AQ21" i="35"/>
  <c r="V21" i="35"/>
  <c r="R21" i="35"/>
  <c r="AQ20" i="35"/>
  <c r="V20" i="35"/>
  <c r="R20" i="35"/>
  <c r="AQ19" i="35"/>
  <c r="V19" i="35"/>
  <c r="R19" i="35"/>
  <c r="AQ18" i="35"/>
  <c r="V18" i="35"/>
  <c r="R18" i="35"/>
  <c r="AQ17" i="35"/>
  <c r="V17" i="35"/>
  <c r="R17" i="35"/>
  <c r="AQ16" i="35"/>
  <c r="V16" i="35"/>
  <c r="R16" i="35"/>
  <c r="AQ15" i="35"/>
  <c r="V15" i="35"/>
  <c r="R15" i="35"/>
  <c r="AQ14" i="35"/>
  <c r="V14" i="35"/>
  <c r="R14" i="35"/>
  <c r="AQ13" i="35"/>
  <c r="V13" i="35"/>
  <c r="R13" i="35"/>
  <c r="AQ12" i="35"/>
  <c r="V12" i="35"/>
  <c r="R12" i="35"/>
  <c r="AQ11" i="35"/>
  <c r="V11" i="35"/>
  <c r="R11" i="35"/>
  <c r="AQ10" i="35"/>
  <c r="V10" i="35"/>
  <c r="R10" i="35"/>
  <c r="BC311" i="34"/>
  <c r="AH311" i="34"/>
  <c r="O311" i="34"/>
  <c r="BC310" i="34"/>
  <c r="AH310" i="34"/>
  <c r="O310" i="34"/>
  <c r="BC309" i="34"/>
  <c r="AH309" i="34"/>
  <c r="O309" i="34"/>
  <c r="BC308" i="34"/>
  <c r="AH308" i="34"/>
  <c r="O308" i="34"/>
  <c r="BC307" i="34"/>
  <c r="AH307" i="34"/>
  <c r="O307" i="34"/>
  <c r="BC306" i="34"/>
  <c r="AH306" i="34"/>
  <c r="O306" i="34"/>
  <c r="BC305" i="34"/>
  <c r="AH305" i="34"/>
  <c r="O305" i="34"/>
  <c r="BC304" i="34"/>
  <c r="AH304" i="34"/>
  <c r="O304" i="34"/>
  <c r="BC303" i="34"/>
  <c r="AH303" i="34"/>
  <c r="O303" i="34"/>
  <c r="BC302" i="34"/>
  <c r="AH302" i="34"/>
  <c r="O302" i="34"/>
  <c r="BC301" i="34"/>
  <c r="AH301" i="34"/>
  <c r="O301" i="34"/>
  <c r="BC300" i="34"/>
  <c r="AH300" i="34"/>
  <c r="O300" i="34"/>
  <c r="BC299" i="34"/>
  <c r="AH299" i="34"/>
  <c r="O299" i="34"/>
  <c r="BC298" i="34"/>
  <c r="AH298" i="34"/>
  <c r="O298" i="34"/>
  <c r="BC297" i="34"/>
  <c r="AH297" i="34"/>
  <c r="O297" i="34"/>
  <c r="BC296" i="34"/>
  <c r="AH296" i="34"/>
  <c r="O296" i="34"/>
  <c r="BC295" i="34"/>
  <c r="AH295" i="34"/>
  <c r="O295" i="34"/>
  <c r="BC294" i="34"/>
  <c r="AH294" i="34"/>
  <c r="O294" i="34"/>
  <c r="BC293" i="34"/>
  <c r="AH293" i="34"/>
  <c r="O293" i="34"/>
  <c r="BC292" i="34"/>
  <c r="AH292" i="34"/>
  <c r="O292" i="34"/>
  <c r="BC291" i="34"/>
  <c r="AH291" i="34"/>
  <c r="O291" i="34"/>
  <c r="BC290" i="34"/>
  <c r="AH290" i="34"/>
  <c r="O290" i="34"/>
  <c r="BC289" i="34"/>
  <c r="AH289" i="34"/>
  <c r="O289" i="34"/>
  <c r="BC288" i="34"/>
  <c r="AH288" i="34"/>
  <c r="O288" i="34"/>
  <c r="BC287" i="34"/>
  <c r="AH287" i="34"/>
  <c r="O287" i="34"/>
  <c r="BC286" i="34"/>
  <c r="AH286" i="34"/>
  <c r="O286" i="34"/>
  <c r="BC285" i="34"/>
  <c r="AH285" i="34"/>
  <c r="O285" i="34"/>
  <c r="BC284" i="34"/>
  <c r="AH284" i="34"/>
  <c r="O284" i="34"/>
  <c r="BC283" i="34"/>
  <c r="AH283" i="34"/>
  <c r="O283" i="34"/>
  <c r="BC282" i="34"/>
  <c r="AH282" i="34"/>
  <c r="O282" i="34"/>
  <c r="BC281" i="34"/>
  <c r="AH281" i="34"/>
  <c r="O281" i="34"/>
  <c r="BC280" i="34"/>
  <c r="AH280" i="34"/>
  <c r="O280" i="34"/>
  <c r="BC279" i="34"/>
  <c r="AH279" i="34"/>
  <c r="O279" i="34"/>
  <c r="BC278" i="34"/>
  <c r="AH278" i="34"/>
  <c r="O278" i="34"/>
  <c r="BC277" i="34"/>
  <c r="AH277" i="34"/>
  <c r="O277" i="34"/>
  <c r="BC276" i="34"/>
  <c r="AH276" i="34"/>
  <c r="O276" i="34"/>
  <c r="BC275" i="34"/>
  <c r="AH275" i="34"/>
  <c r="O275" i="34"/>
  <c r="BC274" i="34"/>
  <c r="AH274" i="34"/>
  <c r="O274" i="34"/>
  <c r="BC273" i="34"/>
  <c r="AH273" i="34"/>
  <c r="O273" i="34"/>
  <c r="BC272" i="34"/>
  <c r="AH272" i="34"/>
  <c r="O272" i="34"/>
  <c r="BC271" i="34"/>
  <c r="AH271" i="34"/>
  <c r="O271" i="34"/>
  <c r="BC270" i="34"/>
  <c r="AH270" i="34"/>
  <c r="O270" i="34"/>
  <c r="BC269" i="34"/>
  <c r="AH269" i="34"/>
  <c r="O269" i="34"/>
  <c r="BC268" i="34"/>
  <c r="AH268" i="34"/>
  <c r="O268" i="34"/>
  <c r="BC267" i="34"/>
  <c r="AH267" i="34"/>
  <c r="O267" i="34"/>
  <c r="BC266" i="34"/>
  <c r="AH266" i="34"/>
  <c r="O266" i="34"/>
  <c r="BC265" i="34"/>
  <c r="AH265" i="34"/>
  <c r="O265" i="34"/>
  <c r="BC264" i="34"/>
  <c r="AH264" i="34"/>
  <c r="O264" i="34"/>
  <c r="BC263" i="34"/>
  <c r="AH263" i="34"/>
  <c r="O263" i="34"/>
  <c r="BC262" i="34"/>
  <c r="AH262" i="34"/>
  <c r="O262" i="34"/>
  <c r="BC261" i="34"/>
  <c r="AH261" i="34"/>
  <c r="O261" i="34"/>
  <c r="BC260" i="34"/>
  <c r="AH260" i="34"/>
  <c r="O260" i="34"/>
  <c r="BC259" i="34"/>
  <c r="AH259" i="34"/>
  <c r="O259" i="34"/>
  <c r="BC258" i="34"/>
  <c r="AH258" i="34"/>
  <c r="O258" i="34"/>
  <c r="BC257" i="34"/>
  <c r="AH257" i="34"/>
  <c r="O257" i="34"/>
  <c r="BC256" i="34"/>
  <c r="AH256" i="34"/>
  <c r="O256" i="34"/>
  <c r="BC255" i="34"/>
  <c r="AH255" i="34"/>
  <c r="O255" i="34"/>
  <c r="BC254" i="34"/>
  <c r="AH254" i="34"/>
  <c r="O254" i="34"/>
  <c r="BC253" i="34"/>
  <c r="AH253" i="34"/>
  <c r="O253" i="34"/>
  <c r="BC252" i="34"/>
  <c r="AH252" i="34"/>
  <c r="O252" i="34"/>
  <c r="BC251" i="34"/>
  <c r="AH251" i="34"/>
  <c r="O251" i="34"/>
  <c r="BC250" i="34"/>
  <c r="AH250" i="34"/>
  <c r="O250" i="34"/>
  <c r="BC249" i="34"/>
  <c r="AH249" i="34"/>
  <c r="O249" i="34"/>
  <c r="BC248" i="34"/>
  <c r="AH248" i="34"/>
  <c r="O248" i="34"/>
  <c r="BC247" i="34"/>
  <c r="AH247" i="34"/>
  <c r="O247" i="34"/>
  <c r="BC246" i="34"/>
  <c r="AH246" i="34"/>
  <c r="O246" i="34"/>
  <c r="BC245" i="34"/>
  <c r="AH245" i="34"/>
  <c r="O245" i="34"/>
  <c r="BC244" i="34"/>
  <c r="AH244" i="34"/>
  <c r="O244" i="34"/>
  <c r="BC243" i="34"/>
  <c r="AH243" i="34"/>
  <c r="O243" i="34"/>
  <c r="BC242" i="34"/>
  <c r="AH242" i="34"/>
  <c r="O242" i="34"/>
  <c r="BC241" i="34"/>
  <c r="AH241" i="34"/>
  <c r="O241" i="34"/>
  <c r="BC240" i="34"/>
  <c r="AH240" i="34"/>
  <c r="O240" i="34"/>
  <c r="BC239" i="34"/>
  <c r="AH239" i="34"/>
  <c r="O239" i="34"/>
  <c r="BC238" i="34"/>
  <c r="AH238" i="34"/>
  <c r="O238" i="34"/>
  <c r="BC237" i="34"/>
  <c r="AH237" i="34"/>
  <c r="O237" i="34"/>
  <c r="BC236" i="34"/>
  <c r="AH236" i="34"/>
  <c r="O236" i="34"/>
  <c r="BC235" i="34"/>
  <c r="AH235" i="34"/>
  <c r="O235" i="34"/>
  <c r="BC234" i="34"/>
  <c r="AH234" i="34"/>
  <c r="O234" i="34"/>
  <c r="BC233" i="34"/>
  <c r="AH233" i="34"/>
  <c r="O233" i="34"/>
  <c r="BC232" i="34"/>
  <c r="AH232" i="34"/>
  <c r="O232" i="34"/>
  <c r="BC231" i="34"/>
  <c r="AH231" i="34"/>
  <c r="O231" i="34"/>
  <c r="BC230" i="34"/>
  <c r="AH230" i="34"/>
  <c r="O230" i="34"/>
  <c r="BC229" i="34"/>
  <c r="AH229" i="34"/>
  <c r="O229" i="34"/>
  <c r="BC228" i="34"/>
  <c r="AH228" i="34"/>
  <c r="O228" i="34"/>
  <c r="BC227" i="34"/>
  <c r="AH227" i="34"/>
  <c r="O227" i="34"/>
  <c r="BC226" i="34"/>
  <c r="AH226" i="34"/>
  <c r="O226" i="34"/>
  <c r="BC225" i="34"/>
  <c r="AH225" i="34"/>
  <c r="O225" i="34"/>
  <c r="BC224" i="34"/>
  <c r="AH224" i="34"/>
  <c r="O224" i="34"/>
  <c r="BC223" i="34"/>
  <c r="AH223" i="34"/>
  <c r="O223" i="34"/>
  <c r="BC222" i="34"/>
  <c r="AH222" i="34"/>
  <c r="O222" i="34"/>
  <c r="BC221" i="34"/>
  <c r="AH221" i="34"/>
  <c r="O221" i="34"/>
  <c r="BC220" i="34"/>
  <c r="AH220" i="34"/>
  <c r="O220" i="34"/>
  <c r="BC219" i="34"/>
  <c r="AH219" i="34"/>
  <c r="O219" i="34"/>
  <c r="BC218" i="34"/>
  <c r="AH218" i="34"/>
  <c r="O218" i="34"/>
  <c r="BC217" i="34"/>
  <c r="AH217" i="34"/>
  <c r="O217" i="34"/>
  <c r="BC216" i="34"/>
  <c r="AH216" i="34"/>
  <c r="O216" i="34"/>
  <c r="BC215" i="34"/>
  <c r="AH215" i="34"/>
  <c r="O215" i="34"/>
  <c r="BC214" i="34"/>
  <c r="AH214" i="34"/>
  <c r="O214" i="34"/>
  <c r="BC213" i="34"/>
  <c r="AH213" i="34"/>
  <c r="O213" i="34"/>
  <c r="BC212" i="34"/>
  <c r="AH212" i="34"/>
  <c r="O212" i="34"/>
  <c r="BC211" i="34"/>
  <c r="AH211" i="34"/>
  <c r="O211" i="34"/>
  <c r="BC210" i="34"/>
  <c r="AH210" i="34"/>
  <c r="O210" i="34"/>
  <c r="BC209" i="34"/>
  <c r="AH209" i="34"/>
  <c r="O209" i="34"/>
  <c r="BC208" i="34"/>
  <c r="AH208" i="34"/>
  <c r="O208" i="34"/>
  <c r="BC207" i="34"/>
  <c r="AH207" i="34"/>
  <c r="O207" i="34"/>
  <c r="BC206" i="34"/>
  <c r="AH206" i="34"/>
  <c r="O206" i="34"/>
  <c r="BC205" i="34"/>
  <c r="AH205" i="34"/>
  <c r="O205" i="34"/>
  <c r="BC204" i="34"/>
  <c r="AH204" i="34"/>
  <c r="O204" i="34"/>
  <c r="BC203" i="34"/>
  <c r="AH203" i="34"/>
  <c r="O203" i="34"/>
  <c r="BC202" i="34"/>
  <c r="AH202" i="34"/>
  <c r="O202" i="34"/>
  <c r="BC201" i="34"/>
  <c r="AH201" i="34"/>
  <c r="O201" i="34"/>
  <c r="BC200" i="34"/>
  <c r="AH200" i="34"/>
  <c r="O200" i="34"/>
  <c r="BC199" i="34"/>
  <c r="AH199" i="34"/>
  <c r="O199" i="34"/>
  <c r="BC198" i="34"/>
  <c r="AH198" i="34"/>
  <c r="O198" i="34"/>
  <c r="BC197" i="34"/>
  <c r="AH197" i="34"/>
  <c r="O197" i="34"/>
  <c r="BC196" i="34"/>
  <c r="AH196" i="34"/>
  <c r="O196" i="34"/>
  <c r="BC195" i="34"/>
  <c r="AH195" i="34"/>
  <c r="O195" i="34"/>
  <c r="BC194" i="34"/>
  <c r="AH194" i="34"/>
  <c r="O194" i="34"/>
  <c r="BC193" i="34"/>
  <c r="AH193" i="34"/>
  <c r="O193" i="34"/>
  <c r="BC192" i="34"/>
  <c r="AH192" i="34"/>
  <c r="O192" i="34"/>
  <c r="BC191" i="34"/>
  <c r="AH191" i="34"/>
  <c r="O191" i="34"/>
  <c r="BC190" i="34"/>
  <c r="AH190" i="34"/>
  <c r="O190" i="34"/>
  <c r="BC189" i="34"/>
  <c r="AH189" i="34"/>
  <c r="O189" i="34"/>
  <c r="BC188" i="34"/>
  <c r="AH188" i="34"/>
  <c r="O188" i="34"/>
  <c r="BC187" i="34"/>
  <c r="AH187" i="34"/>
  <c r="O187" i="34"/>
  <c r="BC186" i="34"/>
  <c r="AH186" i="34"/>
  <c r="O186" i="34"/>
  <c r="BC185" i="34"/>
  <c r="AH185" i="34"/>
  <c r="O185" i="34"/>
  <c r="BC184" i="34"/>
  <c r="AH184" i="34"/>
  <c r="O184" i="34"/>
  <c r="BC183" i="34"/>
  <c r="AH183" i="34"/>
  <c r="O183" i="34"/>
  <c r="BC182" i="34"/>
  <c r="AH182" i="34"/>
  <c r="O182" i="34"/>
  <c r="BC181" i="34"/>
  <c r="AH181" i="34"/>
  <c r="O181" i="34"/>
  <c r="BC180" i="34"/>
  <c r="AH180" i="34"/>
  <c r="O180" i="34"/>
  <c r="BC179" i="34"/>
  <c r="AH179" i="34"/>
  <c r="O179" i="34"/>
  <c r="BC178" i="34"/>
  <c r="AH178" i="34"/>
  <c r="O178" i="34"/>
  <c r="BC177" i="34"/>
  <c r="AH177" i="34"/>
  <c r="O177" i="34"/>
  <c r="BC176" i="34"/>
  <c r="AH176" i="34"/>
  <c r="O176" i="34"/>
  <c r="BC175" i="34"/>
  <c r="AH175" i="34"/>
  <c r="O175" i="34"/>
  <c r="BC174" i="34"/>
  <c r="AH174" i="34"/>
  <c r="O174" i="34"/>
  <c r="BC173" i="34"/>
  <c r="AH173" i="34"/>
  <c r="O173" i="34"/>
  <c r="BC172" i="34"/>
  <c r="AH172" i="34"/>
  <c r="O172" i="34"/>
  <c r="BC171" i="34"/>
  <c r="AH171" i="34"/>
  <c r="O171" i="34"/>
  <c r="BC170" i="34"/>
  <c r="AH170" i="34"/>
  <c r="O170" i="34"/>
  <c r="BC169" i="34"/>
  <c r="AH169" i="34"/>
  <c r="O169" i="34"/>
  <c r="BC168" i="34"/>
  <c r="AH168" i="34"/>
  <c r="O168" i="34"/>
  <c r="BC167" i="34"/>
  <c r="AH167" i="34"/>
  <c r="O167" i="34"/>
  <c r="BC166" i="34"/>
  <c r="AH166" i="34"/>
  <c r="O166" i="34"/>
  <c r="BC165" i="34"/>
  <c r="AH165" i="34"/>
  <c r="O165" i="34"/>
  <c r="BC164" i="34"/>
  <c r="AH164" i="34"/>
  <c r="O164" i="34"/>
  <c r="BC163" i="34"/>
  <c r="AH163" i="34"/>
  <c r="O163" i="34"/>
  <c r="BC162" i="34"/>
  <c r="AH162" i="34"/>
  <c r="O162" i="34"/>
  <c r="BC161" i="34"/>
  <c r="AH161" i="34"/>
  <c r="O161" i="34"/>
  <c r="BC160" i="34"/>
  <c r="AH160" i="34"/>
  <c r="O160" i="34"/>
  <c r="BC159" i="34"/>
  <c r="AH159" i="34"/>
  <c r="O159" i="34"/>
  <c r="BC158" i="34"/>
  <c r="AH158" i="34"/>
  <c r="O158" i="34"/>
  <c r="BC157" i="34"/>
  <c r="AH157" i="34"/>
  <c r="O157" i="34"/>
  <c r="BC156" i="34"/>
  <c r="AH156" i="34"/>
  <c r="O156" i="34"/>
  <c r="BC155" i="34"/>
  <c r="AH155" i="34"/>
  <c r="O155" i="34"/>
  <c r="BC154" i="34"/>
  <c r="AH154" i="34"/>
  <c r="O154" i="34"/>
  <c r="BC153" i="34"/>
  <c r="AH153" i="34"/>
  <c r="O153" i="34"/>
  <c r="BC152" i="34"/>
  <c r="AH152" i="34"/>
  <c r="O152" i="34"/>
  <c r="BC151" i="34"/>
  <c r="AH151" i="34"/>
  <c r="O151" i="34"/>
  <c r="BC150" i="34"/>
  <c r="AH150" i="34"/>
  <c r="O150" i="34"/>
  <c r="BC149" i="34"/>
  <c r="AH149" i="34"/>
  <c r="O149" i="34"/>
  <c r="BC148" i="34"/>
  <c r="AH148" i="34"/>
  <c r="O148" i="34"/>
  <c r="BC147" i="34"/>
  <c r="AH147" i="34"/>
  <c r="O147" i="34"/>
  <c r="BC146" i="34"/>
  <c r="AH146" i="34"/>
  <c r="O146" i="34"/>
  <c r="BC145" i="34"/>
  <c r="AH145" i="34"/>
  <c r="O145" i="34"/>
  <c r="BC144" i="34"/>
  <c r="AH144" i="34"/>
  <c r="O144" i="34"/>
  <c r="BC143" i="34"/>
  <c r="AH143" i="34"/>
  <c r="O143" i="34"/>
  <c r="BC142" i="34"/>
  <c r="AH142" i="34"/>
  <c r="O142" i="34"/>
  <c r="BC141" i="34"/>
  <c r="AH141" i="34"/>
  <c r="O141" i="34"/>
  <c r="BC140" i="34"/>
  <c r="AH140" i="34"/>
  <c r="O140" i="34"/>
  <c r="BC139" i="34"/>
  <c r="AH139" i="34"/>
  <c r="O139" i="34"/>
  <c r="BC138" i="34"/>
  <c r="AH138" i="34"/>
  <c r="O138" i="34"/>
  <c r="BC137" i="34"/>
  <c r="AH137" i="34"/>
  <c r="O137" i="34"/>
  <c r="BC136" i="34"/>
  <c r="AH136" i="34"/>
  <c r="O136" i="34"/>
  <c r="BC135" i="34"/>
  <c r="AH135" i="34"/>
  <c r="O135" i="34"/>
  <c r="BC134" i="34"/>
  <c r="AH134" i="34"/>
  <c r="O134" i="34"/>
  <c r="BC133" i="34"/>
  <c r="AH133" i="34"/>
  <c r="O133" i="34"/>
  <c r="BC132" i="34"/>
  <c r="AH132" i="34"/>
  <c r="O132" i="34"/>
  <c r="BC131" i="34"/>
  <c r="AH131" i="34"/>
  <c r="O131" i="34"/>
  <c r="BC130" i="34"/>
  <c r="AH130" i="34"/>
  <c r="O130" i="34"/>
  <c r="BC129" i="34"/>
  <c r="AH129" i="34"/>
  <c r="O129" i="34"/>
  <c r="BC128" i="34"/>
  <c r="AH128" i="34"/>
  <c r="O128" i="34"/>
  <c r="BC127" i="34"/>
  <c r="AH127" i="34"/>
  <c r="O127" i="34"/>
  <c r="BC126" i="34"/>
  <c r="AH126" i="34"/>
  <c r="O126" i="34"/>
  <c r="BC125" i="34"/>
  <c r="AH125" i="34"/>
  <c r="O125" i="34"/>
  <c r="BC124" i="34"/>
  <c r="AH124" i="34"/>
  <c r="O124" i="34"/>
  <c r="BC123" i="34"/>
  <c r="AH123" i="34"/>
  <c r="O123" i="34"/>
  <c r="BC122" i="34"/>
  <c r="AH122" i="34"/>
  <c r="O122" i="34"/>
  <c r="BC121" i="34"/>
  <c r="AH121" i="34"/>
  <c r="O121" i="34"/>
  <c r="BC120" i="34"/>
  <c r="AH120" i="34"/>
  <c r="O120" i="34"/>
  <c r="BC119" i="34"/>
  <c r="AH119" i="34"/>
  <c r="O119" i="34"/>
  <c r="BC118" i="34"/>
  <c r="AH118" i="34"/>
  <c r="O118" i="34"/>
  <c r="BC117" i="34"/>
  <c r="AH117" i="34"/>
  <c r="O117" i="34"/>
  <c r="BC116" i="34"/>
  <c r="AH116" i="34"/>
  <c r="O116" i="34"/>
  <c r="BC115" i="34"/>
  <c r="AH115" i="34"/>
  <c r="O115" i="34"/>
  <c r="BC114" i="34"/>
  <c r="AH114" i="34"/>
  <c r="O114" i="34"/>
  <c r="BC113" i="34"/>
  <c r="AH113" i="34"/>
  <c r="O113" i="34"/>
  <c r="BC112" i="34"/>
  <c r="AH112" i="34"/>
  <c r="O112" i="34"/>
  <c r="BC111" i="34"/>
  <c r="AH111" i="34"/>
  <c r="O111" i="34"/>
  <c r="BC110" i="34"/>
  <c r="AH110" i="34"/>
  <c r="O110" i="34"/>
  <c r="BC109" i="34"/>
  <c r="AH109" i="34"/>
  <c r="O109" i="34"/>
  <c r="BC108" i="34"/>
  <c r="AH108" i="34"/>
  <c r="O108" i="34"/>
  <c r="BC107" i="34"/>
  <c r="AH107" i="34"/>
  <c r="O107" i="34"/>
  <c r="BC106" i="34"/>
  <c r="AH106" i="34"/>
  <c r="O106" i="34"/>
  <c r="BC105" i="34"/>
  <c r="AH105" i="34"/>
  <c r="O105" i="34"/>
  <c r="BC104" i="34"/>
  <c r="AH104" i="34"/>
  <c r="O104" i="34"/>
  <c r="BC103" i="34"/>
  <c r="AH103" i="34"/>
  <c r="O103" i="34"/>
  <c r="BC102" i="34"/>
  <c r="AH102" i="34"/>
  <c r="O102" i="34"/>
  <c r="BC101" i="34"/>
  <c r="AH101" i="34"/>
  <c r="O101" i="34"/>
  <c r="BC100" i="34"/>
  <c r="AH100" i="34"/>
  <c r="O100" i="34"/>
  <c r="BC99" i="34"/>
  <c r="AH99" i="34"/>
  <c r="O99" i="34"/>
  <c r="BC98" i="34"/>
  <c r="AH98" i="34"/>
  <c r="O98" i="34"/>
  <c r="BC97" i="34"/>
  <c r="AH97" i="34"/>
  <c r="O97" i="34"/>
  <c r="BC96" i="34"/>
  <c r="AH96" i="34"/>
  <c r="O96" i="34"/>
  <c r="BC95" i="34"/>
  <c r="AH95" i="34"/>
  <c r="O95" i="34"/>
  <c r="BC94" i="34"/>
  <c r="AH94" i="34"/>
  <c r="O94" i="34"/>
  <c r="BC93" i="34"/>
  <c r="AH93" i="34"/>
  <c r="O93" i="34"/>
  <c r="BC92" i="34"/>
  <c r="AH92" i="34"/>
  <c r="O92" i="34"/>
  <c r="BC91" i="34"/>
  <c r="AH91" i="34"/>
  <c r="O91" i="34"/>
  <c r="BC90" i="34"/>
  <c r="AH90" i="34"/>
  <c r="O90" i="34"/>
  <c r="BC89" i="34"/>
  <c r="AH89" i="34"/>
  <c r="O89" i="34"/>
  <c r="BC88" i="34"/>
  <c r="AH88" i="34"/>
  <c r="O88" i="34"/>
  <c r="BC87" i="34"/>
  <c r="AH87" i="34"/>
  <c r="O87" i="34"/>
  <c r="BC86" i="34"/>
  <c r="AH86" i="34"/>
  <c r="O86" i="34"/>
  <c r="BC85" i="34"/>
  <c r="AH85" i="34"/>
  <c r="O85" i="34"/>
  <c r="BC84" i="34"/>
  <c r="AH84" i="34"/>
  <c r="O84" i="34"/>
  <c r="BC83" i="34"/>
  <c r="AH83" i="34"/>
  <c r="O83" i="34"/>
  <c r="BC82" i="34"/>
  <c r="AH82" i="34"/>
  <c r="O82" i="34"/>
  <c r="BC81" i="34"/>
  <c r="AH81" i="34"/>
  <c r="O81" i="34"/>
  <c r="BC80" i="34"/>
  <c r="AH80" i="34"/>
  <c r="O80" i="34"/>
  <c r="BC79" i="34"/>
  <c r="AH79" i="34"/>
  <c r="O79" i="34"/>
  <c r="BC78" i="34"/>
  <c r="AH78" i="34"/>
  <c r="O78" i="34"/>
  <c r="BC77" i="34"/>
  <c r="AH77" i="34"/>
  <c r="O77" i="34"/>
  <c r="BC76" i="34"/>
  <c r="AH76" i="34"/>
  <c r="O76" i="34"/>
  <c r="BC75" i="34"/>
  <c r="AH75" i="34"/>
  <c r="O75" i="34"/>
  <c r="BC74" i="34"/>
  <c r="AH74" i="34"/>
  <c r="O74" i="34"/>
  <c r="BC73" i="34"/>
  <c r="AH73" i="34"/>
  <c r="O73" i="34"/>
  <c r="BC72" i="34"/>
  <c r="AH72" i="34"/>
  <c r="O72" i="34"/>
  <c r="BC71" i="34"/>
  <c r="AH71" i="34"/>
  <c r="O71" i="34"/>
  <c r="BC70" i="34"/>
  <c r="AH70" i="34"/>
  <c r="O70" i="34"/>
  <c r="BC69" i="34"/>
  <c r="AH69" i="34"/>
  <c r="O69" i="34"/>
  <c r="BC68" i="34"/>
  <c r="AH68" i="34"/>
  <c r="O68" i="34"/>
  <c r="BC67" i="34"/>
  <c r="AH67" i="34"/>
  <c r="O67" i="34"/>
  <c r="BC66" i="34"/>
  <c r="AH66" i="34"/>
  <c r="O66" i="34"/>
  <c r="BC65" i="34"/>
  <c r="AH65" i="34"/>
  <c r="O65" i="34"/>
  <c r="BC64" i="34"/>
  <c r="AH64" i="34"/>
  <c r="O64" i="34"/>
  <c r="BC63" i="34"/>
  <c r="AH63" i="34"/>
  <c r="O63" i="34"/>
  <c r="BC62" i="34"/>
  <c r="AH62" i="34"/>
  <c r="O62" i="34"/>
  <c r="BC61" i="34"/>
  <c r="AH61" i="34"/>
  <c r="O61" i="34"/>
  <c r="BC60" i="34"/>
  <c r="AH60" i="34"/>
  <c r="O60" i="34"/>
  <c r="BC59" i="34"/>
  <c r="AH59" i="34"/>
  <c r="O59" i="34"/>
  <c r="BC58" i="34"/>
  <c r="AH58" i="34"/>
  <c r="O58" i="34"/>
  <c r="BC57" i="34"/>
  <c r="AH57" i="34"/>
  <c r="O57" i="34"/>
  <c r="BC56" i="34"/>
  <c r="AH56" i="34"/>
  <c r="O56" i="34"/>
  <c r="BC55" i="34"/>
  <c r="AH55" i="34"/>
  <c r="O55" i="34"/>
  <c r="BC54" i="34"/>
  <c r="AH54" i="34"/>
  <c r="O54" i="34"/>
  <c r="BC53" i="34"/>
  <c r="AH53" i="34"/>
  <c r="O53" i="34"/>
  <c r="BC52" i="34"/>
  <c r="AH52" i="34"/>
  <c r="O52" i="34"/>
  <c r="BC51" i="34"/>
  <c r="AH51" i="34"/>
  <c r="O51" i="34"/>
  <c r="BC50" i="34"/>
  <c r="AH50" i="34"/>
  <c r="O50" i="34"/>
  <c r="BC49" i="34"/>
  <c r="AH49" i="34"/>
  <c r="O49" i="34"/>
  <c r="BC48" i="34"/>
  <c r="AH48" i="34"/>
  <c r="O48" i="34"/>
  <c r="BC47" i="34"/>
  <c r="AH47" i="34"/>
  <c r="O47" i="34"/>
  <c r="BC46" i="34"/>
  <c r="AH46" i="34"/>
  <c r="O46" i="34"/>
  <c r="BC45" i="34"/>
  <c r="AH45" i="34"/>
  <c r="O45" i="34"/>
  <c r="BC44" i="34"/>
  <c r="AH44" i="34"/>
  <c r="O44" i="34"/>
  <c r="BC43" i="34"/>
  <c r="AH43" i="34"/>
  <c r="O43" i="34"/>
  <c r="BC42" i="34"/>
  <c r="AH42" i="34"/>
  <c r="O42" i="34"/>
  <c r="BC41" i="34"/>
  <c r="AH41" i="34"/>
  <c r="O41" i="34"/>
  <c r="BC40" i="34"/>
  <c r="AH40" i="34"/>
  <c r="O40" i="34"/>
  <c r="BC39" i="34"/>
  <c r="AH39" i="34"/>
  <c r="O39" i="34"/>
  <c r="BC38" i="34"/>
  <c r="AH38" i="34"/>
  <c r="O38" i="34"/>
  <c r="BC37" i="34"/>
  <c r="AH37" i="34"/>
  <c r="O37" i="34"/>
  <c r="BC36" i="34"/>
  <c r="AH36" i="34"/>
  <c r="O36" i="34"/>
  <c r="BC35" i="34"/>
  <c r="AH35" i="34"/>
  <c r="O35" i="34"/>
  <c r="BC34" i="34"/>
  <c r="AH34" i="34"/>
  <c r="O34" i="34"/>
  <c r="BC33" i="34"/>
  <c r="AH33" i="34"/>
  <c r="O33" i="34"/>
  <c r="BC32" i="34"/>
  <c r="AH32" i="34"/>
  <c r="O32" i="34"/>
  <c r="BC31" i="34"/>
  <c r="AH31" i="34"/>
  <c r="O31" i="34"/>
  <c r="BC30" i="34"/>
  <c r="AH30" i="34"/>
  <c r="O30" i="34"/>
  <c r="BC29" i="34"/>
  <c r="AH29" i="34"/>
  <c r="O29" i="34"/>
  <c r="BC28" i="34"/>
  <c r="AH28" i="34"/>
  <c r="O28" i="34"/>
  <c r="BC27" i="34"/>
  <c r="AH27" i="34"/>
  <c r="O27" i="34"/>
  <c r="BC26" i="34"/>
  <c r="AH26" i="34"/>
  <c r="O26" i="34"/>
  <c r="BC25" i="34"/>
  <c r="AH25" i="34"/>
  <c r="O25" i="34"/>
  <c r="BC24" i="34"/>
  <c r="AH24" i="34"/>
  <c r="O24" i="34"/>
  <c r="BC23" i="34"/>
  <c r="AH23" i="34"/>
  <c r="O23" i="34"/>
  <c r="BC22" i="34"/>
  <c r="AH22" i="34"/>
  <c r="O22" i="34"/>
  <c r="BC21" i="34"/>
  <c r="AH21" i="34"/>
  <c r="O21" i="34"/>
  <c r="BC20" i="34"/>
  <c r="AH20" i="34"/>
  <c r="O20" i="34"/>
  <c r="BC19" i="34"/>
  <c r="AH19" i="34"/>
  <c r="O19" i="34"/>
  <c r="BC18" i="34"/>
  <c r="AH18" i="34"/>
  <c r="O18" i="34"/>
  <c r="BC17" i="34"/>
  <c r="AH17" i="34"/>
  <c r="O17" i="34"/>
  <c r="BC16" i="34"/>
  <c r="AH16" i="34"/>
  <c r="O16" i="34"/>
  <c r="BC15" i="34"/>
  <c r="AH15" i="34"/>
  <c r="O15" i="34"/>
  <c r="BC14" i="34"/>
  <c r="AH14" i="34"/>
  <c r="O14" i="34"/>
  <c r="BC13" i="34"/>
  <c r="AH13" i="34"/>
  <c r="O13" i="34"/>
  <c r="BC12" i="34"/>
  <c r="AH12" i="34"/>
  <c r="O12" i="34"/>
  <c r="BC11" i="34"/>
  <c r="AH11" i="34"/>
  <c r="O11" i="34"/>
  <c r="D10" i="34"/>
  <c r="E10" i="34"/>
  <c r="F10" i="34"/>
  <c r="G10" i="34"/>
  <c r="A1" i="38"/>
  <c r="B1" i="38"/>
  <c r="C1" i="38"/>
  <c r="D1" i="38"/>
  <c r="E1" i="38"/>
  <c r="F1" i="38"/>
  <c r="G1" i="38"/>
  <c r="H1" i="38"/>
  <c r="I1" i="38"/>
  <c r="J1" i="38"/>
  <c r="K1" i="38"/>
  <c r="L1" i="38"/>
  <c r="M1" i="38"/>
  <c r="N1" i="38"/>
  <c r="O1" i="38"/>
  <c r="A2" i="38"/>
  <c r="B2" i="38"/>
  <c r="C2" i="38"/>
  <c r="D2" i="38"/>
  <c r="E2" i="38"/>
  <c r="F2" i="38"/>
  <c r="G2" i="38"/>
  <c r="H2" i="38"/>
  <c r="I2" i="38"/>
  <c r="J2" i="38"/>
  <c r="K2" i="38"/>
  <c r="L2" i="38"/>
  <c r="M2" i="38"/>
  <c r="N2" i="38"/>
  <c r="A3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C9" i="35"/>
  <c r="D9" i="35"/>
  <c r="E9" i="35"/>
  <c r="F9" i="35"/>
  <c r="G9" i="35"/>
  <c r="H9" i="35"/>
  <c r="I9" i="35"/>
  <c r="J9" i="35"/>
  <c r="AU7" i="35"/>
  <c r="AV7" i="35"/>
  <c r="AU8" i="35"/>
  <c r="AV8" i="35"/>
  <c r="AU9" i="35"/>
  <c r="AV9" i="35"/>
  <c r="AU10" i="35"/>
  <c r="AV10" i="35"/>
  <c r="C6" i="4"/>
  <c r="D6" i="4"/>
  <c r="E6" i="4"/>
  <c r="F6" i="4"/>
  <c r="G6" i="4"/>
  <c r="H6" i="4"/>
  <c r="I6" i="4"/>
  <c r="J6" i="4"/>
  <c r="K6" i="4"/>
  <c r="L6" i="4"/>
  <c r="M6" i="4"/>
  <c r="N6" i="4"/>
  <c r="O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C11" i="11"/>
  <c r="D11" i="11"/>
  <c r="E11" i="11"/>
  <c r="F11" i="11"/>
  <c r="G11" i="11"/>
  <c r="H11" i="11"/>
  <c r="I11" i="11"/>
  <c r="J11" i="11"/>
  <c r="I10" i="34"/>
  <c r="J10" i="34"/>
  <c r="K10" i="34"/>
  <c r="M10" i="34"/>
  <c r="H10" i="34"/>
  <c r="K11" i="11"/>
  <c r="L11" i="11"/>
  <c r="M11" i="11"/>
  <c r="N11" i="11"/>
  <c r="P11" i="11"/>
  <c r="AD11" i="11"/>
  <c r="R11" i="11"/>
  <c r="AA11" i="11"/>
  <c r="Z11" i="11"/>
  <c r="AH11" i="11"/>
  <c r="AC11" i="11"/>
  <c r="AI11" i="11"/>
  <c r="X11" i="11"/>
  <c r="W11" i="11"/>
  <c r="S11" i="11"/>
  <c r="AE11" i="11"/>
  <c r="U11" i="11"/>
  <c r="AB11" i="11"/>
  <c r="AF11" i="11"/>
  <c r="AJ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Y11" i="11"/>
  <c r="AG11" i="11"/>
  <c r="Q11" i="11"/>
  <c r="V11" i="11"/>
  <c r="X10" i="34"/>
  <c r="O10" i="34"/>
  <c r="W10" i="34"/>
  <c r="AD10" i="34"/>
  <c r="Q10" i="34"/>
  <c r="N10" i="34"/>
  <c r="S10" i="34"/>
  <c r="Z10" i="34"/>
  <c r="Y10" i="34"/>
  <c r="AA10" i="34"/>
  <c r="V10" i="34"/>
  <c r="T10" i="34"/>
  <c r="R10" i="34"/>
  <c r="P10" i="34"/>
  <c r="AE10" i="34"/>
  <c r="AC10" i="34"/>
  <c r="AB10" i="34"/>
  <c r="U10" i="34"/>
  <c r="AH10" i="34"/>
  <c r="AI10" i="34"/>
  <c r="AK10" i="34"/>
  <c r="BF11" i="11"/>
  <c r="BE11" i="11"/>
  <c r="AP10" i="34"/>
  <c r="AQ10" i="34"/>
  <c r="AO10" i="34"/>
  <c r="AR10" i="34"/>
  <c r="AS10" i="34"/>
  <c r="AT10" i="34"/>
  <c r="AU10" i="34"/>
  <c r="AV10" i="34"/>
  <c r="AW10" i="34"/>
  <c r="AX10" i="34"/>
  <c r="AY10" i="34"/>
  <c r="AZ10" i="34"/>
  <c r="BA10" i="34"/>
  <c r="BC10" i="34"/>
  <c r="BB10" i="34"/>
  <c r="BD10" i="34"/>
  <c r="K9" i="35"/>
  <c r="L9" i="35"/>
  <c r="M9" i="35"/>
  <c r="N9" i="35"/>
  <c r="P9" i="35"/>
  <c r="T9" i="35"/>
  <c r="Q9" i="35"/>
  <c r="S9" i="35"/>
  <c r="R9" i="35"/>
  <c r="V9" i="35"/>
  <c r="W9" i="35"/>
  <c r="Y9" i="35"/>
  <c r="AC9" i="35"/>
  <c r="AD9" i="35"/>
  <c r="AE9" i="35"/>
  <c r="AF9" i="35"/>
  <c r="AG9" i="35"/>
  <c r="AH9" i="35"/>
  <c r="AI9" i="35"/>
  <c r="AJ9" i="35"/>
  <c r="AK9" i="35"/>
  <c r="AL9" i="35"/>
  <c r="AM9" i="35"/>
  <c r="AN9" i="35"/>
  <c r="AO9" i="35"/>
  <c r="AP9" i="35"/>
  <c r="U9" i="35"/>
  <c r="AQ9" i="35"/>
  <c r="AR9" i="35"/>
</calcChain>
</file>

<file path=xl/comments1.xml><?xml version="1.0" encoding="utf-8"?>
<comments xmlns="http://schemas.openxmlformats.org/spreadsheetml/2006/main">
  <authors>
    <author>win7</author>
  </authors>
  <commentList>
    <comment ref="K9" authorId="0" shapeId="0">
      <text>
        <r>
          <rPr>
            <b/>
            <sz val="9"/>
            <color indexed="81"/>
            <rFont val="Tahoma"/>
            <family val="2"/>
          </rPr>
          <t xml:space="preserve">aini:
</t>
        </r>
        <r>
          <rPr>
            <sz val="9"/>
            <color indexed="81"/>
            <rFont val="Tahoma"/>
            <family val="2"/>
          </rPr>
          <t xml:space="preserve">Tanggal Bayar = H
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 xml:space="preserve">aini:
</t>
        </r>
        <r>
          <rPr>
            <sz val="9"/>
            <color indexed="81"/>
            <rFont val="Tahoma"/>
            <family val="2"/>
          </rPr>
          <t xml:space="preserve">MAX H + 1
</t>
        </r>
      </text>
    </comment>
    <comment ref="BE9" authorId="0" shapeId="0">
      <text>
        <r>
          <rPr>
            <b/>
            <sz val="9"/>
            <color indexed="81"/>
            <rFont val="Tahoma"/>
            <family val="2"/>
          </rPr>
          <t xml:space="preserve">aini:
</t>
        </r>
        <r>
          <rPr>
            <sz val="9"/>
            <color indexed="81"/>
            <rFont val="Tahoma"/>
            <family val="2"/>
          </rPr>
          <t xml:space="preserve">- dg Perluasan JTR &lt; 41.5 kVA, </t>
        </r>
        <r>
          <rPr>
            <b/>
            <sz val="9"/>
            <color indexed="81"/>
            <rFont val="Tahoma"/>
            <family val="2"/>
          </rPr>
          <t>MAX 15 hari</t>
        </r>
        <r>
          <rPr>
            <sz val="9"/>
            <color indexed="81"/>
            <rFont val="Tahoma"/>
            <family val="2"/>
          </rPr>
          <t xml:space="preserve">
- dg Perluasan JTR,JTM,GTT 41.5-197 kVA, </t>
        </r>
        <r>
          <rPr>
            <b/>
            <sz val="9"/>
            <color indexed="81"/>
            <rFont val="Tahoma"/>
            <family val="2"/>
          </rPr>
          <t>MAX 40 hari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win7</author>
    <author>Wanti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aini:
</t>
        </r>
        <r>
          <rPr>
            <sz val="9"/>
            <color indexed="81"/>
            <rFont val="Tahoma"/>
            <family val="2"/>
          </rPr>
          <t>Tanggal Bayar = H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 xml:space="preserve">aini:
</t>
        </r>
        <r>
          <rPr>
            <sz val="9"/>
            <color indexed="81"/>
            <rFont val="Tahoma"/>
            <family val="2"/>
          </rPr>
          <t>Permohonan = G</t>
        </r>
      </text>
    </comment>
    <comment ref="AU7" authorId="1" shapeId="0">
      <text>
        <r>
          <rPr>
            <b/>
            <sz val="9"/>
            <color indexed="81"/>
            <rFont val="Tahoma"/>
            <family val="2"/>
          </rPr>
          <t>Wanti: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<sst xmlns="http://schemas.openxmlformats.org/spreadsheetml/2006/main" count="396" uniqueCount="226">
  <si>
    <t>IDPEL</t>
  </si>
  <si>
    <t>ALAMAT</t>
  </si>
  <si>
    <t>NO</t>
  </si>
  <si>
    <t>HPL</t>
  </si>
  <si>
    <t>KETERANGAN</t>
  </si>
  <si>
    <t>MONITORING PEKERJAAN DAYA 6.600 VA S/D 41,5 KVA</t>
  </si>
  <si>
    <t>TARIF BARU</t>
  </si>
  <si>
    <t xml:space="preserve">DAYA BARU </t>
  </si>
  <si>
    <t>TARIF LAMA</t>
  </si>
  <si>
    <t>DAYA LAMA</t>
  </si>
  <si>
    <t>TGL KIRIM NODIN (PK) KE KON DARI REN</t>
  </si>
  <si>
    <t>KET :</t>
  </si>
  <si>
    <t>TRAFO</t>
  </si>
  <si>
    <t>JENIS TRANSAKSI</t>
  </si>
  <si>
    <t>TANGGAL PK</t>
  </si>
  <si>
    <t>TANGGAL BAYAR</t>
  </si>
  <si>
    <t>NAMA UP</t>
  </si>
  <si>
    <t>JANGKA WAKTU BAYAR S/D KIRIM GAMBAR KE REN</t>
  </si>
  <si>
    <t>TGL KIRIM NOTA DINAS (PK) KE VENDOR</t>
  </si>
  <si>
    <t>NAMA VENDOR PELAKSANA</t>
  </si>
  <si>
    <t>NO. NOTA DINAS (PK)</t>
  </si>
  <si>
    <t>TGL RAYON KIRIM GAMBAR SURVEY KE REN</t>
  </si>
  <si>
    <t>JANGKA WAKTU BAYAR S/D NODIN (PK)</t>
  </si>
  <si>
    <t>NOMOR SPK</t>
  </si>
  <si>
    <t>A3CS</t>
  </si>
  <si>
    <t>BUNDLED   70, 35, 25, 16</t>
  </si>
  <si>
    <t>PIN ISOLATOR</t>
  </si>
  <si>
    <t>HANG ISOLATOR</t>
  </si>
  <si>
    <t>CUBICLE</t>
  </si>
  <si>
    <t>LV PANEL</t>
  </si>
  <si>
    <t>KEBUTUHAN MDU</t>
  </si>
  <si>
    <t>NAMA PELANGGAN</t>
  </si>
  <si>
    <t>TGL NYALA</t>
  </si>
  <si>
    <t>STATUS LAYAK / TIDAK LAYAK</t>
  </si>
  <si>
    <t>TANGGAL OPERASI PELAKSANAAN VENDOR</t>
  </si>
  <si>
    <t>KET PERLUASAN</t>
  </si>
  <si>
    <t>2. STATUS PERLUASAN : TANPA PERLUASAN / PERLUASAN JTR / PERLUASAN SUTM (14)</t>
  </si>
  <si>
    <t>1. STATUS PEMOHON : PERORANGAN / KOLEKTIF (11)</t>
  </si>
  <si>
    <t>STATUS PEMOHON</t>
  </si>
  <si>
    <t>NO AGENDA</t>
  </si>
  <si>
    <t>3. STATUS PELAKSANAAN : LAYAK / TIDAK LAYAK (DIBERI PENJELASAN TIDAK LAYAK) (35)</t>
  </si>
  <si>
    <t>TGL PDL</t>
  </si>
  <si>
    <t>TGL YANAD KIRIM NODIN SURVEY KE REN</t>
  </si>
  <si>
    <t>13 = MAX 3 HARI</t>
  </si>
  <si>
    <t>JANGKA WAKTU BAYAR S/D KIRIM NODIN KE REN</t>
  </si>
  <si>
    <t>14 = 13-11</t>
  </si>
  <si>
    <t>15 = MAX 2 HARI</t>
  </si>
  <si>
    <t>16 = 15-11</t>
  </si>
  <si>
    <t>32 = 31- 11</t>
  </si>
  <si>
    <t>POINT 1 S/ D 13, 30 DAN 31  DI ISI OLEH PP - AREA</t>
  </si>
  <si>
    <t>POINT 15 S/ D 18 DI ISI OLEH PIC BAGIAN PERENCANAAN</t>
  </si>
  <si>
    <t>POINT 20 S/ D 29 DI ISI OLEH PIC BAGIAN KONSTRUKSI</t>
  </si>
  <si>
    <t>NOMOR 33 DIISIKAN UNTUK HAL-HAL TERKAIT TIDAK LAYAK ATAU KENDALA PENYAMBUNGAN</t>
  </si>
  <si>
    <t>KESEDIAAN  MDU</t>
  </si>
  <si>
    <t>KEBUTUHAN  MDU</t>
  </si>
  <si>
    <t xml:space="preserve">513050963749 </t>
  </si>
  <si>
    <t xml:space="preserve">513141005646 </t>
  </si>
  <si>
    <t xml:space="preserve">513040516398 </t>
  </si>
  <si>
    <t xml:space="preserve">513030790891 </t>
  </si>
  <si>
    <t xml:space="preserve">513020008644 </t>
  </si>
  <si>
    <t xml:space="preserve">513050521412229813 </t>
  </si>
  <si>
    <t xml:space="preserve">513140511502131045 </t>
  </si>
  <si>
    <t xml:space="preserve">513040521502270556 </t>
  </si>
  <si>
    <t xml:space="preserve">513030511503044237 </t>
  </si>
  <si>
    <t xml:space="preserve">513020521409295473 </t>
  </si>
  <si>
    <t xml:space="preserve">PT.GREENFIELDS INDONESIA </t>
  </si>
  <si>
    <t>DK MADUARJO No.000 RT.000 RW.00 BABADAN</t>
  </si>
  <si>
    <t>PT.RIMBA KENCANA</t>
  </si>
  <si>
    <t>JL JANTI BARAT BLOK A No.0 RT.0 RW.0 JANTI</t>
  </si>
  <si>
    <t xml:space="preserve">PT. ANDHIKAMITRA ADI K   </t>
  </si>
  <si>
    <t>JL RAYA MONDOROKO No.III   ARDIMULYO</t>
  </si>
  <si>
    <t>PERUM AMARTA HILLS</t>
  </si>
  <si>
    <t>JL ABDUL GANI ATAS No.0 RT.0 RW.0 BATU</t>
  </si>
  <si>
    <t xml:space="preserve">DJOHAR WIRAWAN           </t>
  </si>
  <si>
    <t>JL RAYA SUROPATI BLW No.99 RT.27 RW.2 BULULAWANG</t>
  </si>
  <si>
    <t>B2</t>
  </si>
  <si>
    <t>I3</t>
  </si>
  <si>
    <t>B3</t>
  </si>
  <si>
    <t>PASANG BARU</t>
  </si>
  <si>
    <t>PERUBAHAN DAYA</t>
  </si>
  <si>
    <t>PENANGGUHAN</t>
  </si>
  <si>
    <t>BAYAR</t>
  </si>
  <si>
    <t>CETAK PK</t>
  </si>
  <si>
    <t>PDL AWAL</t>
  </si>
  <si>
    <t>UPJ SINGOSARI</t>
  </si>
  <si>
    <t>UPJ BATU</t>
  </si>
  <si>
    <t>UPJ KEPANJEN</t>
  </si>
  <si>
    <t>UPJ KEBONAGUNG</t>
  </si>
  <si>
    <t>UPJ BULULAWANG</t>
  </si>
  <si>
    <t>51304</t>
  </si>
  <si>
    <t>51303</t>
  </si>
  <si>
    <t>51305</t>
  </si>
  <si>
    <t>51314</t>
  </si>
  <si>
    <t>51302</t>
  </si>
  <si>
    <t>Sudah disurvei, Gardu beton perlu perbaikan</t>
  </si>
  <si>
    <t>Sudah disurvei, Gardu konven perlu diganti gardu kubikel</t>
  </si>
  <si>
    <t>sudah disurvei</t>
  </si>
  <si>
    <t>BUNDLED   70, 35, 25, 16 (ms)</t>
  </si>
  <si>
    <t>NA2XSEYB 3X150 mm2 (m)</t>
  </si>
  <si>
    <t>NYFGbY      4X95, 4X70 (m)</t>
  </si>
  <si>
    <t>LA</t>
  </si>
  <si>
    <t>A3CS (ms) 150 mm2</t>
  </si>
  <si>
    <t>JML CALON PLG</t>
  </si>
  <si>
    <t>TOTAL VA</t>
  </si>
  <si>
    <t>KOLEKTIF</t>
  </si>
  <si>
    <t>BUNDLED   70, 35, 25, 16(ms)</t>
  </si>
  <si>
    <t>TRAFO 50 kVA</t>
  </si>
  <si>
    <t>TRAFO 100 kVA</t>
  </si>
  <si>
    <t>TRAFO 200 kVA</t>
  </si>
  <si>
    <t>TRAFO 250 kVA</t>
  </si>
  <si>
    <t>TRAFO 160 kVA</t>
  </si>
  <si>
    <t>MONITORING PELANGGAN TR</t>
  </si>
  <si>
    <t>MONITORING PELANGGAN KOLEKTIF</t>
  </si>
  <si>
    <t>MONITORING PELANGGAN TM</t>
  </si>
  <si>
    <t>jenis transaksi</t>
  </si>
  <si>
    <t>status pemohon</t>
  </si>
  <si>
    <t>unit</t>
  </si>
  <si>
    <t>Sudah disurvei</t>
  </si>
  <si>
    <t>Gardu konven perlu diganti gardu kubikel</t>
  </si>
  <si>
    <t>Gardu kubikel belum ada</t>
  </si>
  <si>
    <t>Gardu kubikel tahap penyelesaian</t>
  </si>
  <si>
    <t>Gardu beton perlu perbaikan</t>
  </si>
  <si>
    <t>Keterangan (REN) :</t>
  </si>
  <si>
    <t>Tanpa Perluasan</t>
  </si>
  <si>
    <t>Akan dikaji ulang</t>
  </si>
  <si>
    <t>Menunggu bukti bayar BP</t>
  </si>
  <si>
    <t>Tanggal akan di-klarifikasi</t>
  </si>
  <si>
    <t>Belum disurvai rayon</t>
  </si>
  <si>
    <t>Proses Kontrak Estetika</t>
  </si>
  <si>
    <t>Tidak masuk kriteria-pelanggan belum konfirmasi ulang</t>
  </si>
  <si>
    <t>Jumlah rumah diajukan &lt;50%</t>
  </si>
  <si>
    <t>Menunggu anggaran SKKI</t>
  </si>
  <si>
    <t>Masih dalam pengusulan BP Estetika ke KD</t>
  </si>
  <si>
    <t>KETERANGAN (REN)</t>
  </si>
  <si>
    <t>JANGKA WAKTU BAYAR S/D NODIN (PK) KE KON</t>
  </si>
  <si>
    <t>ANGKA</t>
  </si>
  <si>
    <t>URAIAN</t>
  </si>
  <si>
    <t>NYFGbY 4X95, 4X70 (m)</t>
  </si>
  <si>
    <t>TGL KIRIM NODIN (PK) KE PENGADAAN DARI REN</t>
  </si>
  <si>
    <t>Gambar survey dr rayon kurang lengkap/ belum ada</t>
  </si>
  <si>
    <t>Beban trafo belum ada (PB PD dg perluasan JTR &lt; 41.5 kVA)</t>
  </si>
  <si>
    <t>Tegangan ujung eksisting belum ada (PB PD dg perluasan JTR &lt; 41.5 kVA)</t>
  </si>
  <si>
    <t>Surat pernyataan menyetujui hasil survai PLN belum ada (PB PD dg perluasan JTR &lt; 41.5 kVA)</t>
  </si>
  <si>
    <t>Lengkap syarat 1 s.d 5</t>
  </si>
  <si>
    <t>TANPA PERLUASAN</t>
  </si>
  <si>
    <t>PERLUASAN JTR</t>
  </si>
  <si>
    <t>status perluasan</t>
  </si>
  <si>
    <t>PERLUASAN GTT</t>
  </si>
  <si>
    <t>TGL KIRIM NODIN KE PP DARI REN (HASIL SURVEY)</t>
  </si>
  <si>
    <t>LAYAK</t>
  </si>
  <si>
    <t>TDK LAYAK</t>
  </si>
  <si>
    <t>JANGKA WAKTU PERMOHONAN S/D KIRIM HASIL SURVEY KE PP</t>
  </si>
  <si>
    <t>TGL RAYON KIRIM PERMOHONAN PLG KE PP/AREA</t>
  </si>
  <si>
    <t>Surat pernyataan di atas materai, bersedia ditempati tiang beton dan GTT belum ada (PB PD dg perluasan JTR &lt; 197 kVA)</t>
  </si>
  <si>
    <t>Status menunggu material TC</t>
  </si>
  <si>
    <t>HPL                   (MAX 100 hari)</t>
  </si>
  <si>
    <t>RYN LWG</t>
  </si>
  <si>
    <t>RYN LAWANG</t>
  </si>
  <si>
    <t>RYN BLW</t>
  </si>
  <si>
    <t>RYN BULULAWANG</t>
  </si>
  <si>
    <t>RYN BTU</t>
  </si>
  <si>
    <t>RYN BATU</t>
  </si>
  <si>
    <t>RYN SGS</t>
  </si>
  <si>
    <t>RYN SINGOSARI</t>
  </si>
  <si>
    <t>RYN KPJ</t>
  </si>
  <si>
    <t>RYN KEPANJEN</t>
  </si>
  <si>
    <t>RYN TPG</t>
  </si>
  <si>
    <t>RYN TUMPANG</t>
  </si>
  <si>
    <t>RYN GDL</t>
  </si>
  <si>
    <t>RYN GONDANGLEGI</t>
  </si>
  <si>
    <t>RYN DPT</t>
  </si>
  <si>
    <t>RYN DAMPIT</t>
  </si>
  <si>
    <t>RYN NGT</t>
  </si>
  <si>
    <t>RYN NGANTANG</t>
  </si>
  <si>
    <t>RYN SPC</t>
  </si>
  <si>
    <t>RYN SUMBER PUCUNG</t>
  </si>
  <si>
    <t>RYN DNY</t>
  </si>
  <si>
    <t>RYN DINOYO</t>
  </si>
  <si>
    <t>RYN BLB</t>
  </si>
  <si>
    <t>RYN BLIMBING</t>
  </si>
  <si>
    <t>RYN KTA</t>
  </si>
  <si>
    <t>RYN KOTA</t>
  </si>
  <si>
    <t>RYN KBA</t>
  </si>
  <si>
    <t>RYN KEBONAGUNG</t>
  </si>
  <si>
    <t>NAMA RYN</t>
  </si>
  <si>
    <t>PROGRESS</t>
  </si>
  <si>
    <t>A3CS (ms)</t>
  </si>
  <si>
    <t>Ganti CT</t>
  </si>
  <si>
    <t>Belum ada unit rumah yang terbangun</t>
  </si>
  <si>
    <t>PERLUASAN JTR &amp; GTT</t>
  </si>
  <si>
    <t>SKTM (ms)</t>
  </si>
  <si>
    <t>FONT</t>
  </si>
  <si>
    <t>= SUDAH OPERASI/ NYALA</t>
  </si>
  <si>
    <t>= SUDAH ADA TGL BAYAR</t>
  </si>
  <si>
    <t>= SUDAH KIRIM NODIN KE KON/ PENGADAAN</t>
  </si>
  <si>
    <t>PERLUASAN JTM &amp; GTT</t>
  </si>
  <si>
    <t>PERLUASAN JTM</t>
  </si>
  <si>
    <t>PERLUASAN JTR &amp; JTM</t>
  </si>
  <si>
    <t>PERLUASAN JTR, JTM &amp; GTT</t>
  </si>
  <si>
    <t>= TERBIT SIP</t>
  </si>
  <si>
    <t>NAMA PEMOHON</t>
  </si>
  <si>
    <t>KETERANGAN (REN) TR</t>
  </si>
  <si>
    <t>Surat permohonan rayon tdk lengkap</t>
  </si>
  <si>
    <t>Batal/ Restitusi</t>
  </si>
  <si>
    <t>Tidak masuk kriteria</t>
  </si>
  <si>
    <t>Pelanggan belum konfirmasi ulang</t>
  </si>
  <si>
    <t>Status menunggu material TRAFO</t>
  </si>
  <si>
    <t>KETERANGAN (REN) kol</t>
  </si>
  <si>
    <t>Surat Permohonan plg/dr rayon kurang lengkap</t>
  </si>
  <si>
    <t>= LIHAT KETERANGAN/ TDK LAYAK</t>
  </si>
  <si>
    <t>MVTIC</t>
  </si>
  <si>
    <t>RESTITUSI</t>
  </si>
  <si>
    <t>MVTIC 240 mm2</t>
  </si>
  <si>
    <t>A3CS (ms) 240 mm2</t>
  </si>
  <si>
    <t>SKTM 240 mm2</t>
  </si>
  <si>
    <t>A3CS 3x150 mm2</t>
  </si>
  <si>
    <t>DAYA LAMA (VA)</t>
  </si>
  <si>
    <t>DAYA BARU (VA)</t>
  </si>
  <si>
    <t>= LIHAT KETERANGAN</t>
  </si>
  <si>
    <t>= RESTITUSI/ TANPA PERLUASAN</t>
  </si>
  <si>
    <t>NO. WO (WORK ORDER) TIANG</t>
  </si>
  <si>
    <t>NAMA PABRIKAN WO (WORK ORDER) TIANG</t>
  </si>
  <si>
    <t>TGL WO (WORK ORDER) TIANG</t>
  </si>
  <si>
    <t>HPL(MAX 100 hari)</t>
  </si>
  <si>
    <t>TGL KIRIM NODIN KE PP DARI REN (HASIL SURVEI)</t>
  </si>
  <si>
    <t>HEHEHEHEHE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</si>
</sst>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70" formatCode="yyyy\-mm\-dd"/>
  </numFmts>
  <fonts count="3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9"/>
      <color indexed="63"/>
      <name val="Tahoma"/>
      <family val="2"/>
    </font>
    <font>
      <sz val="9"/>
      <name val="Times New Roman"/>
      <family val="1"/>
    </font>
    <font>
      <b/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color theme="1"/>
      <name val="Tahoma"/>
      <family val="2"/>
    </font>
    <font>
      <sz val="9"/>
      <color rgb="FFFFFF00"/>
      <name val="Tahoma"/>
      <family val="2"/>
    </font>
    <font>
      <sz val="9"/>
      <color rgb="FF261CE8"/>
      <name val="Times New Roman"/>
      <family val="1"/>
    </font>
    <font>
      <b/>
      <sz val="16"/>
      <color theme="1"/>
      <name val="Tahoma"/>
      <family val="2"/>
    </font>
    <font>
      <sz val="9"/>
      <color rgb="FFFF0000"/>
      <name val="Tahoma"/>
      <family val="2"/>
    </font>
    <font>
      <sz val="9"/>
      <color rgb="FFFFC000"/>
      <name val="Tahoma"/>
      <family val="2"/>
    </font>
    <font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9"/>
      <color rgb="FFFF000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12" applyNumberFormat="0" applyAlignment="0" applyProtection="0"/>
    <xf numFmtId="0" fontId="13" fillId="28" borderId="13" applyNumberFormat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30" borderId="12" applyNumberFormat="0" applyAlignment="0" applyProtection="0"/>
    <xf numFmtId="0" fontId="20" fillId="0" borderId="17" applyNumberFormat="0" applyFill="0" applyAlignment="0" applyProtection="0"/>
    <xf numFmtId="0" fontId="21" fillId="31" borderId="0" applyNumberFormat="0" applyBorder="0" applyAlignment="0" applyProtection="0"/>
    <xf numFmtId="0" fontId="1" fillId="0" borderId="0"/>
    <xf numFmtId="0" fontId="9" fillId="0" borderId="0"/>
    <xf numFmtId="0" fontId="9" fillId="32" borderId="18" applyNumberFormat="0" applyFont="0" applyAlignment="0" applyProtection="0"/>
    <xf numFmtId="0" fontId="22" fillId="27" borderId="19" applyNumberFormat="0" applyAlignment="0" applyProtection="0"/>
    <xf numFmtId="0" fontId="23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5" fillId="0" borderId="0" applyNumberFormat="0" applyFill="0" applyBorder="0" applyAlignment="0" applyProtection="0"/>
  </cellStyleXfs>
  <cellXfs count="121">
    <xf numFmtId="0" fontId="0" fillId="0" borderId="0" xfId="0"/>
    <xf numFmtId="0" fontId="26" fillId="0" borderId="0" xfId="0" applyFont="1"/>
    <xf numFmtId="0" fontId="27" fillId="0" borderId="0" xfId="0" applyFont="1"/>
    <xf numFmtId="0" fontId="26" fillId="0" borderId="1" xfId="0" applyFont="1" applyBorder="1"/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33" borderId="0" xfId="0" applyFont="1" applyFill="1" applyAlignment="1">
      <alignment horizontal="left" vertical="center"/>
    </xf>
    <xf numFmtId="0" fontId="2" fillId="34" borderId="1" xfId="40" applyNumberFormat="1" applyFont="1" applyFill="1" applyBorder="1" applyAlignment="1" applyProtection="1">
      <alignment horizontal="center" vertical="center" wrapText="1"/>
    </xf>
    <xf numFmtId="0" fontId="2" fillId="34" borderId="2" xfId="40" applyNumberFormat="1" applyFont="1" applyFill="1" applyBorder="1" applyAlignment="1" applyProtection="1">
      <alignment horizontal="center" vertical="center" wrapText="1"/>
    </xf>
    <xf numFmtId="0" fontId="26" fillId="0" borderId="1" xfId="0" applyFont="1" applyFill="1" applyBorder="1"/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right" vertical="center" wrapText="1"/>
    </xf>
    <xf numFmtId="14" fontId="3" fillId="0" borderId="3" xfId="0" applyNumberFormat="1" applyFont="1" applyFill="1" applyBorder="1" applyAlignment="1" applyProtection="1">
      <alignment horizontal="left" vertical="center" wrapText="1"/>
    </xf>
    <xf numFmtId="0" fontId="28" fillId="35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/>
    </xf>
    <xf numFmtId="0" fontId="0" fillId="0" borderId="0" xfId="0" applyProtection="1">
      <protection locked="0"/>
    </xf>
    <xf numFmtId="0" fontId="0" fillId="0" borderId="0" xfId="0" applyProtection="1"/>
    <xf numFmtId="1" fontId="26" fillId="0" borderId="0" xfId="0" applyNumberFormat="1" applyFont="1" applyAlignment="1" applyProtection="1">
      <alignment vertical="center"/>
    </xf>
    <xf numFmtId="0" fontId="26" fillId="0" borderId="0" xfId="0" applyFont="1" applyProtection="1"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/>
      <protection locked="0"/>
    </xf>
    <xf numFmtId="1" fontId="4" fillId="0" borderId="0" xfId="0" quotePrefix="1" applyNumberFormat="1" applyFont="1" applyFill="1" applyAlignment="1" applyProtection="1">
      <alignment horizontal="center"/>
      <protection locked="0"/>
    </xf>
    <xf numFmtId="1" fontId="4" fillId="0" borderId="0" xfId="0" quotePrefix="1" applyNumberFormat="1" applyFont="1" applyFill="1" applyAlignment="1" applyProtection="1">
      <alignment horizontal="left"/>
      <protection locked="0"/>
    </xf>
    <xf numFmtId="0" fontId="2" fillId="34" borderId="2" xfId="40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Alignment="1" applyProtection="1">
      <alignment vertical="center"/>
      <protection locked="0"/>
    </xf>
    <xf numFmtId="0" fontId="2" fillId="36" borderId="1" xfId="40" applyNumberFormat="1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/>
    </xf>
    <xf numFmtId="0" fontId="26" fillId="0" borderId="0" xfId="0" applyFont="1" applyAlignment="1" applyProtection="1">
      <protection locked="0"/>
    </xf>
    <xf numFmtId="14" fontId="3" fillId="0" borderId="0" xfId="0" applyNumberFormat="1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horizontal="center"/>
      <protection locked="0"/>
    </xf>
    <xf numFmtId="1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Border="1" applyProtection="1">
      <protection locked="0"/>
    </xf>
    <xf numFmtId="0" fontId="26" fillId="37" borderId="0" xfId="0" applyFont="1" applyFill="1" applyAlignment="1" applyProtection="1">
      <alignment horizontal="center"/>
      <protection locked="0"/>
    </xf>
    <xf numFmtId="0" fontId="29" fillId="37" borderId="0" xfId="0" applyFont="1" applyFill="1" applyAlignment="1" applyProtection="1">
      <alignment horizontal="center"/>
      <protection locked="0"/>
    </xf>
    <xf numFmtId="0" fontId="26" fillId="38" borderId="0" xfId="0" applyFont="1" applyFill="1" applyAlignment="1" applyProtection="1">
      <alignment horizontal="center"/>
      <protection locked="0"/>
    </xf>
    <xf numFmtId="0" fontId="27" fillId="0" borderId="0" xfId="0" quotePrefix="1" applyFont="1" applyProtection="1">
      <protection locked="0"/>
    </xf>
    <xf numFmtId="0" fontId="30" fillId="0" borderId="0" xfId="0" applyNumberFormat="1" applyFont="1" applyFill="1" applyBorder="1" applyAlignment="1" applyProtection="1">
      <alignment horizontal="left" vertical="center"/>
      <protection locked="0"/>
    </xf>
    <xf numFmtId="0" fontId="2" fillId="34" borderId="2" xfId="40" applyNumberFormat="1" applyFont="1" applyFill="1" applyBorder="1" applyAlignment="1" applyProtection="1">
      <alignment horizontal="center" vertical="center" wrapText="1"/>
    </xf>
    <xf numFmtId="0" fontId="31" fillId="0" borderId="0" xfId="0" applyFont="1" applyAlignment="1" applyProtection="1">
      <protection locked="0"/>
    </xf>
    <xf numFmtId="0" fontId="32" fillId="0" borderId="0" xfId="0" applyFont="1" applyFill="1" applyAlignment="1" applyProtection="1">
      <alignment horizontal="center"/>
      <protection locked="0"/>
    </xf>
    <xf numFmtId="0" fontId="27" fillId="0" borderId="0" xfId="0" quotePrefix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0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</xf>
    <xf numFmtId="0" fontId="33" fillId="0" borderId="0" xfId="0" applyFont="1" applyFill="1" applyAlignment="1" applyProtection="1">
      <alignment horizontal="center"/>
      <protection locked="0"/>
    </xf>
    <xf numFmtId="0" fontId="33" fillId="0" borderId="0" xfId="0" applyFont="1" applyFill="1" applyAlignment="1" applyProtection="1">
      <alignment horizontal="center" vertical="center"/>
      <protection locked="0"/>
    </xf>
    <xf numFmtId="0" fontId="34" fillId="0" borderId="0" xfId="0" applyFont="1"/>
    <xf numFmtId="0" fontId="35" fillId="0" borderId="0" xfId="0" applyFont="1"/>
    <xf numFmtId="0" fontId="36" fillId="0" borderId="0" xfId="0" applyFont="1" applyFill="1" applyAlignment="1" applyProtection="1">
      <alignment horizontal="center"/>
      <protection locked="0"/>
    </xf>
    <xf numFmtId="170" fontId="26" fillId="0" borderId="0" xfId="0" applyNumberFormat="1" applyFont="1" applyProtection="1">
      <protection locked="0"/>
    </xf>
    <xf numFmtId="170" fontId="31" fillId="0" borderId="0" xfId="0" applyNumberFormat="1" applyFont="1" applyAlignment="1" applyProtection="1">
      <protection locked="0"/>
    </xf>
    <xf numFmtId="170" fontId="28" fillId="0" borderId="1" xfId="0" applyNumberFormat="1" applyFont="1" applyFill="1" applyBorder="1" applyAlignment="1" applyProtection="1">
      <alignment horizontal="center" vertical="center"/>
    </xf>
    <xf numFmtId="170" fontId="26" fillId="0" borderId="0" xfId="0" applyNumberFormat="1" applyFont="1" applyAlignment="1" applyProtection="1">
      <alignment vertical="center"/>
      <protection locked="0"/>
    </xf>
    <xf numFmtId="170" fontId="27" fillId="0" borderId="0" xfId="0" applyNumberFormat="1" applyFont="1" applyAlignment="1" applyProtection="1">
      <alignment vertical="center"/>
      <protection locked="0"/>
    </xf>
    <xf numFmtId="170" fontId="3" fillId="0" borderId="0" xfId="0" applyNumberFormat="1" applyFont="1" applyFill="1" applyBorder="1" applyAlignment="1" applyProtection="1">
      <alignment horizontal="center" vertical="center"/>
      <protection locked="0"/>
    </xf>
    <xf numFmtId="170" fontId="3" fillId="0" borderId="0" xfId="0" applyNumberFormat="1" applyFont="1" applyFill="1" applyBorder="1" applyAlignment="1" applyProtection="1">
      <alignment horizontal="center"/>
      <protection locked="0"/>
    </xf>
    <xf numFmtId="17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70" fontId="26" fillId="0" borderId="0" xfId="0" applyNumberFormat="1" applyFont="1" applyBorder="1" applyProtection="1">
      <protection locked="0"/>
    </xf>
    <xf numFmtId="170" fontId="26" fillId="0" borderId="0" xfId="0" applyNumberFormat="1" applyFont="1" applyAlignment="1" applyProtection="1">
      <alignment horizontal="center"/>
      <protection locked="0"/>
    </xf>
    <xf numFmtId="0" fontId="0" fillId="0" borderId="21" xfId="0" applyBorder="1" applyAlignment="1">
      <alignment wrapText="1"/>
    </xf>
    <xf numFmtId="14" fontId="0" fillId="0" borderId="21" xfId="0" applyNumberFormat="1" applyBorder="1" applyAlignment="1">
      <alignment wrapText="1"/>
    </xf>
    <xf numFmtId="1" fontId="28" fillId="0" borderId="1" xfId="0" applyNumberFormat="1" applyFont="1" applyFill="1" applyBorder="1" applyAlignment="1" applyProtection="1">
      <alignment horizontal="center" vertical="center"/>
    </xf>
    <xf numFmtId="14" fontId="26" fillId="0" borderId="0" xfId="0" applyNumberFormat="1" applyFont="1" applyProtection="1">
      <protection locked="0"/>
    </xf>
    <xf numFmtId="14" fontId="28" fillId="0" borderId="1" xfId="0" applyNumberFormat="1" applyFont="1" applyFill="1" applyBorder="1" applyAlignment="1" applyProtection="1">
      <alignment horizontal="center" vertical="center"/>
    </xf>
    <xf numFmtId="14" fontId="26" fillId="0" borderId="0" xfId="0" applyNumberFormat="1" applyFont="1" applyAlignment="1" applyProtection="1">
      <alignment horizontal="center"/>
      <protection locked="0"/>
    </xf>
    <xf numFmtId="0" fontId="28" fillId="0" borderId="1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Protection="1">
      <protection locked="0"/>
    </xf>
    <xf numFmtId="0" fontId="26" fillId="0" borderId="0" xfId="0" applyNumberFormat="1" applyFont="1" applyAlignment="1" applyProtection="1">
      <alignment horizontal="center"/>
      <protection locked="0"/>
    </xf>
    <xf numFmtId="9" fontId="0" fillId="0" borderId="21" xfId="0" applyNumberFormat="1" applyBorder="1" applyAlignment="1">
      <alignment wrapText="1"/>
    </xf>
    <xf numFmtId="0" fontId="2" fillId="36" borderId="5" xfId="40" applyNumberFormat="1" applyFont="1" applyFill="1" applyBorder="1" applyAlignment="1" applyProtection="1">
      <alignment horizontal="center" vertical="center" wrapText="1"/>
    </xf>
    <xf numFmtId="0" fontId="2" fillId="34" borderId="2" xfId="40" applyNumberFormat="1" applyFont="1" applyFill="1" applyBorder="1" applyAlignment="1" applyProtection="1">
      <alignment horizontal="center" vertical="center" wrapText="1"/>
    </xf>
    <xf numFmtId="0" fontId="28" fillId="0" borderId="4" xfId="0" applyFont="1" applyFill="1" applyBorder="1" applyAlignment="1" applyProtection="1">
      <alignment horizontal="center" vertical="center"/>
    </xf>
    <xf numFmtId="0" fontId="28" fillId="0" borderId="6" xfId="0" applyFont="1" applyFill="1" applyBorder="1" applyAlignment="1" applyProtection="1">
      <alignment horizontal="center" vertical="center"/>
    </xf>
    <xf numFmtId="0" fontId="2" fillId="40" borderId="11" xfId="40" applyNumberFormat="1" applyFont="1" applyFill="1" applyBorder="1" applyAlignment="1" applyProtection="1">
      <alignment horizontal="center" vertical="center" wrapText="1"/>
    </xf>
    <xf numFmtId="0" fontId="2" fillId="40" borderId="5" xfId="40" applyNumberFormat="1" applyFont="1" applyFill="1" applyBorder="1" applyAlignment="1" applyProtection="1">
      <alignment horizontal="center" vertical="center" wrapText="1"/>
    </xf>
    <xf numFmtId="0" fontId="2" fillId="36" borderId="11" xfId="40" applyNumberFormat="1" applyFont="1" applyFill="1" applyBorder="1" applyAlignment="1" applyProtection="1">
      <alignment horizontal="center" vertical="center" wrapText="1"/>
    </xf>
    <xf numFmtId="0" fontId="2" fillId="36" borderId="5" xfId="40" applyNumberFormat="1" applyFont="1" applyFill="1" applyBorder="1" applyAlignment="1" applyProtection="1">
      <alignment horizontal="center" vertical="center" wrapText="1"/>
    </xf>
    <xf numFmtId="14" fontId="2" fillId="41" borderId="11" xfId="40" applyNumberFormat="1" applyFont="1" applyFill="1" applyBorder="1" applyAlignment="1" applyProtection="1">
      <alignment horizontal="center" vertical="center" wrapText="1"/>
    </xf>
    <xf numFmtId="14" fontId="2" fillId="41" borderId="5" xfId="40" applyNumberFormat="1" applyFont="1" applyFill="1" applyBorder="1" applyAlignment="1" applyProtection="1">
      <alignment horizontal="center" vertical="center" wrapText="1"/>
    </xf>
    <xf numFmtId="0" fontId="2" fillId="41" borderId="11" xfId="40" applyNumberFormat="1" applyFont="1" applyFill="1" applyBorder="1" applyAlignment="1" applyProtection="1">
      <alignment horizontal="center" vertical="center" wrapText="1"/>
    </xf>
    <xf numFmtId="0" fontId="2" fillId="41" borderId="5" xfId="40" applyNumberFormat="1" applyFont="1" applyFill="1" applyBorder="1" applyAlignment="1" applyProtection="1">
      <alignment horizontal="center" vertical="center" wrapText="1"/>
    </xf>
    <xf numFmtId="0" fontId="2" fillId="34" borderId="4" xfId="40" applyNumberFormat="1" applyFont="1" applyFill="1" applyBorder="1" applyAlignment="1" applyProtection="1">
      <alignment horizontal="center" vertical="center" wrapText="1"/>
    </xf>
    <xf numFmtId="0" fontId="2" fillId="34" borderId="2" xfId="40" applyNumberFormat="1" applyFont="1" applyFill="1" applyBorder="1" applyAlignment="1" applyProtection="1">
      <alignment horizontal="center" vertical="center" wrapText="1"/>
    </xf>
    <xf numFmtId="0" fontId="2" fillId="34" borderId="6" xfId="40" applyNumberFormat="1" applyFont="1" applyFill="1" applyBorder="1" applyAlignment="1" applyProtection="1">
      <alignment horizontal="center" vertical="center" wrapText="1"/>
    </xf>
    <xf numFmtId="0" fontId="2" fillId="41" borderId="7" xfId="40" applyNumberFormat="1" applyFont="1" applyFill="1" applyBorder="1" applyAlignment="1" applyProtection="1">
      <alignment horizontal="center" vertical="center" wrapText="1"/>
    </xf>
    <xf numFmtId="0" fontId="2" fillId="41" borderId="9" xfId="40" applyNumberFormat="1" applyFont="1" applyFill="1" applyBorder="1" applyAlignment="1" applyProtection="1">
      <alignment horizontal="center" vertical="center" wrapText="1"/>
    </xf>
    <xf numFmtId="14" fontId="2" fillId="39" borderId="11" xfId="40" applyNumberFormat="1" applyFont="1" applyFill="1" applyBorder="1" applyAlignment="1" applyProtection="1">
      <alignment horizontal="center" vertical="center" wrapText="1"/>
    </xf>
    <xf numFmtId="14" fontId="2" fillId="39" borderId="5" xfId="40" applyNumberFormat="1" applyFont="1" applyFill="1" applyBorder="1" applyAlignment="1" applyProtection="1">
      <alignment horizontal="center" vertical="center" wrapText="1"/>
    </xf>
    <xf numFmtId="14" fontId="2" fillId="36" borderId="11" xfId="40" applyNumberFormat="1" applyFont="1" applyFill="1" applyBorder="1" applyAlignment="1" applyProtection="1">
      <alignment horizontal="center" vertical="center" wrapText="1"/>
    </xf>
    <xf numFmtId="14" fontId="2" fillId="36" borderId="5" xfId="40" applyNumberFormat="1" applyFont="1" applyFill="1" applyBorder="1" applyAlignment="1" applyProtection="1">
      <alignment horizontal="center" vertical="center" wrapText="1"/>
    </xf>
    <xf numFmtId="0" fontId="2" fillId="36" borderId="7" xfId="40" applyNumberFormat="1" applyFont="1" applyFill="1" applyBorder="1" applyAlignment="1" applyProtection="1">
      <alignment horizontal="center" vertical="center" wrapText="1"/>
    </xf>
    <xf numFmtId="0" fontId="2" fillId="36" borderId="8" xfId="40" applyNumberFormat="1" applyFont="1" applyFill="1" applyBorder="1" applyAlignment="1" applyProtection="1">
      <alignment horizontal="center" vertical="center" wrapText="1"/>
    </xf>
    <xf numFmtId="170" fontId="2" fillId="36" borderId="11" xfId="40" applyNumberFormat="1" applyFont="1" applyFill="1" applyBorder="1" applyAlignment="1" applyProtection="1">
      <alignment horizontal="center" vertical="center" wrapText="1"/>
    </xf>
    <xf numFmtId="170" fontId="2" fillId="36" borderId="5" xfId="40" applyNumberFormat="1" applyFont="1" applyFill="1" applyBorder="1" applyAlignment="1" applyProtection="1">
      <alignment horizontal="center" vertical="center" wrapText="1"/>
    </xf>
    <xf numFmtId="0" fontId="2" fillId="39" borderId="11" xfId="40" applyNumberFormat="1" applyFont="1" applyFill="1" applyBorder="1" applyAlignment="1" applyProtection="1">
      <alignment horizontal="center" vertical="center" wrapText="1"/>
    </xf>
    <xf numFmtId="0" fontId="2" fillId="39" borderId="5" xfId="40" applyNumberFormat="1" applyFont="1" applyFill="1" applyBorder="1" applyAlignment="1" applyProtection="1">
      <alignment horizontal="center" vertical="center" wrapText="1"/>
    </xf>
    <xf numFmtId="0" fontId="28" fillId="0" borderId="4" xfId="0" applyFont="1" applyFill="1" applyBorder="1" applyAlignment="1" applyProtection="1">
      <alignment horizontal="center" vertical="center"/>
    </xf>
    <xf numFmtId="0" fontId="28" fillId="0" borderId="6" xfId="0" applyFont="1" applyFill="1" applyBorder="1" applyAlignment="1" applyProtection="1">
      <alignment horizontal="center" vertical="center"/>
    </xf>
    <xf numFmtId="170" fontId="2" fillId="39" borderId="11" xfId="40" applyNumberFormat="1" applyFont="1" applyFill="1" applyBorder="1" applyAlignment="1" applyProtection="1">
      <alignment horizontal="center" vertical="center" wrapText="1"/>
    </xf>
    <xf numFmtId="170" fontId="2" fillId="39" borderId="5" xfId="40" applyNumberFormat="1" applyFont="1" applyFill="1" applyBorder="1" applyAlignment="1" applyProtection="1">
      <alignment horizontal="center" vertical="center" wrapText="1"/>
    </xf>
    <xf numFmtId="0" fontId="2" fillId="39" borderId="7" xfId="40" applyNumberFormat="1" applyFont="1" applyFill="1" applyBorder="1" applyAlignment="1" applyProtection="1">
      <alignment horizontal="center" vertical="center" wrapText="1"/>
    </xf>
    <xf numFmtId="0" fontId="2" fillId="39" borderId="8" xfId="40" applyNumberFormat="1" applyFont="1" applyFill="1" applyBorder="1" applyAlignment="1" applyProtection="1">
      <alignment horizontal="center" vertical="center" wrapText="1"/>
    </xf>
    <xf numFmtId="0" fontId="2" fillId="39" borderId="9" xfId="40" applyNumberFormat="1" applyFont="1" applyFill="1" applyBorder="1" applyAlignment="1" applyProtection="1">
      <alignment horizontal="center" vertical="center" wrapText="1"/>
    </xf>
    <xf numFmtId="0" fontId="2" fillId="39" borderId="10" xfId="40" applyNumberFormat="1" applyFont="1" applyFill="1" applyBorder="1" applyAlignment="1" applyProtection="1">
      <alignment horizontal="center" vertical="center" wrapText="1"/>
    </xf>
    <xf numFmtId="0" fontId="28" fillId="0" borderId="4" xfId="0" applyFont="1" applyFill="1" applyBorder="1" applyAlignment="1" applyProtection="1">
      <alignment horizontal="center" vertical="center"/>
      <protection locked="0"/>
    </xf>
    <xf numFmtId="0" fontId="28" fillId="0" borderId="6" xfId="0" applyFont="1" applyFill="1" applyBorder="1" applyAlignment="1" applyProtection="1">
      <alignment horizontal="center" vertical="center"/>
      <protection locked="0"/>
    </xf>
    <xf numFmtId="0" fontId="31" fillId="0" borderId="0" xfId="0" applyFont="1" applyAlignment="1">
      <alignment horizontal="center"/>
    </xf>
    <xf numFmtId="0" fontId="2" fillId="36" borderId="4" xfId="40" applyNumberFormat="1" applyFont="1" applyFill="1" applyBorder="1" applyAlignment="1" applyProtection="1">
      <alignment horizontal="center" vertical="center" wrapText="1"/>
    </xf>
    <xf numFmtId="0" fontId="2" fillId="36" borderId="6" xfId="40" applyNumberFormat="1" applyFont="1" applyFill="1" applyBorder="1" applyAlignment="1" applyProtection="1">
      <alignment horizontal="center" vertical="center" wrapText="1"/>
    </xf>
    <xf numFmtId="0" fontId="2" fillId="0" borderId="11" xfId="40" applyNumberFormat="1" applyFont="1" applyFill="1" applyBorder="1" applyAlignment="1" applyProtection="1">
      <alignment horizontal="center" vertical="center" wrapText="1"/>
    </xf>
    <xf numFmtId="0" fontId="2" fillId="0" borderId="5" xfId="40" applyNumberFormat="1" applyFont="1" applyFill="1" applyBorder="1" applyAlignment="1" applyProtection="1">
      <alignment horizontal="center" vertical="center" wrapText="1"/>
    </xf>
    <xf numFmtId="0" fontId="2" fillId="39" borderId="11" xfId="40" applyNumberFormat="1" applyFont="1" applyFill="1" applyBorder="1" applyAlignment="1" applyProtection="1">
      <alignment horizontal="center" vertical="center"/>
    </xf>
    <xf numFmtId="0" fontId="2" fillId="39" borderId="5" xfId="40" applyNumberFormat="1" applyFont="1" applyFill="1" applyBorder="1" applyAlignment="1" applyProtection="1">
      <alignment horizontal="center" vertical="center"/>
    </xf>
    <xf numFmtId="170" fontId="2" fillId="41" borderId="11" xfId="40" applyNumberFormat="1" applyFont="1" applyFill="1" applyBorder="1" applyAlignment="1" applyProtection="1">
      <alignment horizontal="center" vertical="center" wrapText="1"/>
    </xf>
    <xf numFmtId="170" fontId="2" fillId="41" borderId="5" xfId="40" applyNumberFormat="1" applyFont="1" applyFill="1" applyBorder="1" applyAlignment="1" applyProtection="1">
      <alignment horizontal="center" vertic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[0] 2 10" xfId="28"/>
    <cellStyle name="Comma [0] 2 2 2" xfId="29"/>
    <cellStyle name="Comma 9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 2" xfId="39"/>
    <cellStyle name="Normal" xfId="0" builtinId="0"/>
    <cellStyle name="Normal 2" xfId="40"/>
    <cellStyle name="Normal 3" xfId="41"/>
    <cellStyle name="Note 2" xfId="42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3</xdr:row>
          <xdr:rowOff>0</xdr:rowOff>
        </xdr:from>
        <xdr:to>
          <xdr:col>6</xdr:col>
          <xdr:colOff>137160</xdr:colOff>
          <xdr:row>5</xdr:row>
          <xdr:rowOff>0</xdr:rowOff>
        </xdr:to>
        <xdr:sp macro="" textlink="">
          <xdr:nvSpPr>
            <xdr:cNvPr id="5122" name="ListBox1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93AF305B-5A26-43C7-9644-521753E1E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297180</xdr:colOff>
          <xdr:row>1</xdr:row>
          <xdr:rowOff>53340</xdr:rowOff>
        </xdr:from>
        <xdr:to>
          <xdr:col>12</xdr:col>
          <xdr:colOff>563880</xdr:colOff>
          <xdr:row>3</xdr:row>
          <xdr:rowOff>0</xdr:rowOff>
        </xdr:to>
        <xdr:sp macro="" textlink="">
          <xdr:nvSpPr>
            <xdr:cNvPr id="5123" name="CommandButton1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C79D8EDC-1A01-4C01-816A-0FEECA52D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ets/download/04.SGS/MONITORING%20PB%20PD%20AREA%20MALANG_08.04.2015-s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7/AppData/Local/Temp/Rar$DI00.497/MONITORING_PB_PD_AREA_MALANG_01.04.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sets/download/09.NGT/MONITORING%20PB%20PD%20AREA%20MALANG_01.04.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"/>
      <sheetName val="TM"/>
      <sheetName val="PB KOLEKTIF"/>
      <sheetName val="PLG TM"/>
      <sheetName val="Sheet1"/>
      <sheetName val="SR1PH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 t="str">
            <v>TANPA PERLUASAN</v>
          </cell>
        </row>
        <row r="3">
          <cell r="C3" t="str">
            <v>PERLUASAN JTR</v>
          </cell>
        </row>
        <row r="4">
          <cell r="C4" t="str">
            <v>PERLUASAN SUTM</v>
          </cell>
        </row>
        <row r="5">
          <cell r="C5" t="str">
            <v>PERLUASAN GTT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"/>
      <sheetName val="TM"/>
      <sheetName val="PB KOLEKTIF"/>
      <sheetName val="PLG TM"/>
      <sheetName val="Sheet1"/>
      <sheetName val="SR1PH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E2" t="str">
            <v>CETAK PK</v>
          </cell>
        </row>
        <row r="3">
          <cell r="E3" t="str">
            <v>PENANGGUHAN</v>
          </cell>
        </row>
        <row r="4">
          <cell r="E4" t="str">
            <v>BAYAR</v>
          </cell>
        </row>
        <row r="5">
          <cell r="E5" t="str">
            <v>PDL AWAL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"/>
      <sheetName val="TM"/>
      <sheetName val="PB KOLEKTIF"/>
      <sheetName val="PLG TM"/>
      <sheetName val="Sheet1"/>
      <sheetName val="SR1PH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E2" t="str">
            <v>CETAK PK</v>
          </cell>
        </row>
        <row r="3">
          <cell r="E3" t="str">
            <v>PENANGGUHAN</v>
          </cell>
        </row>
        <row r="4">
          <cell r="E4" t="str">
            <v>BAYAR</v>
          </cell>
        </row>
        <row r="5">
          <cell r="E5" t="str">
            <v>PDL AWAL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IV424"/>
  <sheetViews>
    <sheetView showGridLines="0" zoomScale="70" zoomScaleNormal="57" workbookViewId="0">
      <pane xSplit="4" ySplit="11" topLeftCell="AZ12" activePane="bottomRight" state="frozen"/>
      <selection pane="topRight" activeCell="E1" sqref="E1"/>
      <selection pane="bottomLeft" activeCell="A12" sqref="A12"/>
      <selection pane="bottomRight" activeCell="I12" sqref="I12"/>
    </sheetView>
  </sheetViews>
  <sheetFormatPr defaultColWidth="9.109375" defaultRowHeight="11.4" x14ac:dyDescent="0.2"/>
  <cols>
    <col min="1" max="1" width="5.5546875" style="21" customWidth="1"/>
    <col min="2" max="2" width="24.44140625" style="21" customWidth="1"/>
    <col min="3" max="3" width="30.88671875" style="21" customWidth="1"/>
    <col min="4" max="4" width="34" style="21" customWidth="1"/>
    <col min="5" max="5" width="43.33203125" style="21" customWidth="1"/>
    <col min="6" max="6" width="8.33203125" style="21" customWidth="1"/>
    <col min="7" max="7" width="15.77734375" style="21" customWidth="1"/>
    <col min="8" max="8" width="8.44140625" style="21" customWidth="1"/>
    <col min="9" max="9" width="13.109375" style="21" customWidth="1"/>
    <col min="10" max="10" width="17.44140625" style="21" customWidth="1"/>
    <col min="11" max="11" width="15" style="68" bestFit="1" customWidth="1"/>
    <col min="12" max="12" width="14.88671875" style="21" customWidth="1"/>
    <col min="13" max="13" width="17" style="55" bestFit="1" customWidth="1"/>
    <col min="14" max="14" width="18.21875" style="21" customWidth="1"/>
    <col min="15" max="15" width="9.44140625" style="21" customWidth="1"/>
    <col min="16" max="16" width="20.109375" style="21" bestFit="1" customWidth="1"/>
    <col min="17" max="17" width="19.44140625" style="55" customWidth="1"/>
    <col min="18" max="18" width="43.21875" style="21" customWidth="1"/>
    <col min="19" max="30" width="12.109375" style="21" customWidth="1"/>
    <col min="31" max="31" width="18.44140625" style="21" customWidth="1"/>
    <col min="32" max="32" width="18.33203125" style="21" customWidth="1"/>
    <col min="33" max="33" width="21.44140625" style="70" customWidth="1"/>
    <col min="34" max="34" width="22.44140625" style="64" customWidth="1"/>
    <col min="35" max="35" width="40.88671875" style="26" customWidth="1"/>
    <col min="36" max="36" width="6.109375" style="26" customWidth="1"/>
    <col min="37" max="37" width="58.6640625" style="21" customWidth="1"/>
    <col min="38" max="40" width="13.5546875" style="21" customWidth="1"/>
    <col min="41" max="41" width="13.5546875" style="55" customWidth="1"/>
    <col min="42" max="42" width="28.44140625" style="68" customWidth="1"/>
    <col min="43" max="43" width="23.33203125" style="21" customWidth="1"/>
    <col min="44" max="44" width="35.6640625" style="21" customWidth="1"/>
    <col min="45" max="45" width="13.6640625" style="68" customWidth="1"/>
    <col min="46" max="46" width="19.44140625" style="21" customWidth="1"/>
    <col min="47" max="49" width="12.109375" style="21" customWidth="1"/>
    <col min="50" max="50" width="10" style="21" customWidth="1"/>
    <col min="51" max="51" width="12.109375" style="21" customWidth="1"/>
    <col min="52" max="52" width="15" style="21" customWidth="1"/>
    <col min="53" max="53" width="12.109375" style="21" customWidth="1"/>
    <col min="54" max="54" width="13.44140625" style="21" customWidth="1"/>
    <col min="55" max="55" width="14.44140625" style="68" customWidth="1"/>
    <col min="56" max="56" width="13" style="68" customWidth="1"/>
    <col min="57" max="57" width="34.5546875" style="21" customWidth="1"/>
    <col min="58" max="58" width="66.33203125" style="21" bestFit="1" customWidth="1"/>
    <col min="59" max="16384" width="9.109375" style="21"/>
  </cols>
  <sheetData>
    <row r="1" spans="1:256" x14ac:dyDescent="0.2">
      <c r="A1" s="39" t="s">
        <v>191</v>
      </c>
      <c r="B1" s="41" t="s">
        <v>192</v>
      </c>
    </row>
    <row r="2" spans="1:256" x14ac:dyDescent="0.2">
      <c r="A2" s="38" t="s">
        <v>191</v>
      </c>
      <c r="B2" s="41" t="s">
        <v>194</v>
      </c>
    </row>
    <row r="3" spans="1:256" x14ac:dyDescent="0.2">
      <c r="A3" s="40" t="s">
        <v>191</v>
      </c>
      <c r="B3" s="41" t="s">
        <v>193</v>
      </c>
    </row>
    <row r="4" spans="1:256" x14ac:dyDescent="0.2">
      <c r="A4" s="54" t="s">
        <v>191</v>
      </c>
      <c r="B4" s="41" t="s">
        <v>219</v>
      </c>
    </row>
    <row r="5" spans="1:256" ht="12" x14ac:dyDescent="0.2">
      <c r="A5" s="42" t="s">
        <v>191</v>
      </c>
      <c r="B5" s="41" t="s">
        <v>199</v>
      </c>
    </row>
    <row r="6" spans="1:256" x14ac:dyDescent="0.2">
      <c r="A6" s="50" t="s">
        <v>191</v>
      </c>
      <c r="B6" s="41" t="s">
        <v>209</v>
      </c>
      <c r="N6" s="21">
        <v>14</v>
      </c>
      <c r="O6" s="21">
        <v>15</v>
      </c>
      <c r="P6" s="21">
        <v>16</v>
      </c>
      <c r="Q6" s="72">
        <v>17</v>
      </c>
      <c r="R6" s="21">
        <v>18</v>
      </c>
      <c r="S6" s="21">
        <v>19</v>
      </c>
      <c r="T6" s="21">
        <v>20</v>
      </c>
      <c r="U6" s="21">
        <v>21</v>
      </c>
      <c r="V6" s="21">
        <v>22</v>
      </c>
      <c r="W6" s="21">
        <v>23</v>
      </c>
      <c r="X6" s="21">
        <v>24</v>
      </c>
      <c r="Y6" s="21">
        <v>25</v>
      </c>
      <c r="Z6" s="21">
        <v>26</v>
      </c>
      <c r="AA6" s="21">
        <v>27</v>
      </c>
      <c r="AB6" s="21">
        <v>28</v>
      </c>
      <c r="AC6" s="21">
        <v>29</v>
      </c>
      <c r="AD6" s="21">
        <v>30</v>
      </c>
      <c r="AE6" s="21">
        <v>31</v>
      </c>
      <c r="AF6" s="21">
        <v>32</v>
      </c>
      <c r="AG6" s="73">
        <v>33</v>
      </c>
      <c r="AH6" s="73">
        <v>34</v>
      </c>
      <c r="AI6" s="26">
        <v>35</v>
      </c>
      <c r="AJ6" s="26">
        <v>36</v>
      </c>
      <c r="AK6" s="21">
        <v>37</v>
      </c>
      <c r="AL6" s="21">
        <v>38</v>
      </c>
      <c r="AM6" s="21">
        <v>39</v>
      </c>
      <c r="AN6" s="21">
        <v>40</v>
      </c>
      <c r="AO6" s="72">
        <v>41</v>
      </c>
      <c r="AP6" s="72">
        <v>42</v>
      </c>
      <c r="AQ6" s="21">
        <v>43</v>
      </c>
      <c r="AR6" s="21">
        <v>44</v>
      </c>
      <c r="AS6" s="72">
        <v>45</v>
      </c>
      <c r="AT6" s="21">
        <v>46</v>
      </c>
      <c r="AU6" s="21">
        <v>47</v>
      </c>
      <c r="AV6" s="21">
        <v>48</v>
      </c>
      <c r="AW6" s="21">
        <v>49</v>
      </c>
      <c r="AX6" s="21">
        <v>50</v>
      </c>
      <c r="AY6" s="21">
        <v>51</v>
      </c>
      <c r="AZ6" s="21">
        <v>52</v>
      </c>
      <c r="BA6" s="21">
        <v>53</v>
      </c>
      <c r="BB6" s="21">
        <v>54</v>
      </c>
      <c r="BC6" s="72">
        <v>55</v>
      </c>
      <c r="BD6" s="72">
        <v>56</v>
      </c>
      <c r="BE6" s="21">
        <v>57</v>
      </c>
      <c r="BF6" s="21">
        <v>58</v>
      </c>
    </row>
    <row r="7" spans="1:256" x14ac:dyDescent="0.2">
      <c r="A7" s="45"/>
      <c r="B7" s="41"/>
    </row>
    <row r="8" spans="1:256" ht="20.25" customHeight="1" x14ac:dyDescent="0.35">
      <c r="A8" s="44" t="s">
        <v>111</v>
      </c>
      <c r="AK8" s="24"/>
    </row>
    <row r="9" spans="1:256" s="22" customFormat="1" ht="24" customHeight="1" x14ac:dyDescent="0.2">
      <c r="A9" s="100" t="s">
        <v>2</v>
      </c>
      <c r="B9" s="100" t="s">
        <v>0</v>
      </c>
      <c r="C9" s="100" t="s">
        <v>39</v>
      </c>
      <c r="D9" s="100" t="s">
        <v>31</v>
      </c>
      <c r="E9" s="100" t="s">
        <v>1</v>
      </c>
      <c r="F9" s="100" t="s">
        <v>8</v>
      </c>
      <c r="G9" s="100" t="s">
        <v>9</v>
      </c>
      <c r="H9" s="100" t="s">
        <v>6</v>
      </c>
      <c r="I9" s="100" t="s">
        <v>7</v>
      </c>
      <c r="J9" s="100" t="s">
        <v>13</v>
      </c>
      <c r="K9" s="92" t="s">
        <v>15</v>
      </c>
      <c r="L9" s="100" t="s">
        <v>38</v>
      </c>
      <c r="M9" s="104" t="s">
        <v>14</v>
      </c>
      <c r="N9" s="106" t="s">
        <v>184</v>
      </c>
      <c r="O9" s="107"/>
      <c r="P9" s="100" t="s">
        <v>35</v>
      </c>
      <c r="Q9" s="104" t="s">
        <v>21</v>
      </c>
      <c r="R9" s="100" t="s">
        <v>17</v>
      </c>
      <c r="S9" s="88" t="s">
        <v>54</v>
      </c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9"/>
      <c r="AG9" s="94" t="s">
        <v>10</v>
      </c>
      <c r="AH9" s="98" t="s">
        <v>138</v>
      </c>
      <c r="AI9" s="81" t="s">
        <v>134</v>
      </c>
      <c r="AJ9" s="96" t="s">
        <v>133</v>
      </c>
      <c r="AK9" s="97"/>
      <c r="AL9" s="81" t="s">
        <v>20</v>
      </c>
      <c r="AM9" s="81" t="s">
        <v>220</v>
      </c>
      <c r="AN9" s="81" t="s">
        <v>221</v>
      </c>
      <c r="AO9" s="98" t="s">
        <v>222</v>
      </c>
      <c r="AP9" s="83" t="s">
        <v>18</v>
      </c>
      <c r="AQ9" s="85" t="s">
        <v>19</v>
      </c>
      <c r="AR9" s="85" t="s">
        <v>23</v>
      </c>
      <c r="AS9" s="83" t="s">
        <v>34</v>
      </c>
      <c r="AT9" s="90" t="s">
        <v>185</v>
      </c>
      <c r="AU9" s="87" t="s">
        <v>53</v>
      </c>
      <c r="AV9" s="88"/>
      <c r="AW9" s="88"/>
      <c r="AX9" s="88"/>
      <c r="AY9" s="88"/>
      <c r="AZ9" s="88"/>
      <c r="BA9" s="88"/>
      <c r="BB9" s="89"/>
      <c r="BC9" s="92" t="s">
        <v>32</v>
      </c>
      <c r="BD9" s="92" t="s">
        <v>41</v>
      </c>
      <c r="BE9" s="79" t="s">
        <v>3</v>
      </c>
      <c r="BF9" s="79" t="s">
        <v>4</v>
      </c>
    </row>
    <row r="10" spans="1:256" s="22" customFormat="1" ht="34.5" customHeight="1" x14ac:dyDescent="0.2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93"/>
      <c r="L10" s="101"/>
      <c r="M10" s="105"/>
      <c r="N10" s="108"/>
      <c r="O10" s="109"/>
      <c r="P10" s="101"/>
      <c r="Q10" s="105"/>
      <c r="R10" s="101"/>
      <c r="S10" s="9" t="s">
        <v>101</v>
      </c>
      <c r="T10" s="9" t="s">
        <v>210</v>
      </c>
      <c r="U10" s="29" t="s">
        <v>26</v>
      </c>
      <c r="V10" s="9" t="s">
        <v>27</v>
      </c>
      <c r="W10" s="9" t="s">
        <v>28</v>
      </c>
      <c r="X10" s="9" t="s">
        <v>106</v>
      </c>
      <c r="Y10" s="9" t="s">
        <v>107</v>
      </c>
      <c r="Z10" s="9" t="s">
        <v>110</v>
      </c>
      <c r="AA10" s="9" t="s">
        <v>108</v>
      </c>
      <c r="AB10" s="9" t="s">
        <v>109</v>
      </c>
      <c r="AC10" s="9" t="s">
        <v>29</v>
      </c>
      <c r="AD10" s="9" t="s">
        <v>98</v>
      </c>
      <c r="AE10" s="9" t="s">
        <v>99</v>
      </c>
      <c r="AF10" s="9" t="s">
        <v>97</v>
      </c>
      <c r="AG10" s="95"/>
      <c r="AH10" s="99"/>
      <c r="AI10" s="82"/>
      <c r="AJ10" s="31" t="s">
        <v>135</v>
      </c>
      <c r="AK10" s="31" t="s">
        <v>136</v>
      </c>
      <c r="AL10" s="82"/>
      <c r="AM10" s="82"/>
      <c r="AN10" s="82"/>
      <c r="AO10" s="99"/>
      <c r="AP10" s="84"/>
      <c r="AQ10" s="86"/>
      <c r="AR10" s="86"/>
      <c r="AS10" s="84"/>
      <c r="AT10" s="91"/>
      <c r="AU10" s="9" t="s">
        <v>215</v>
      </c>
      <c r="AV10" s="43" t="s">
        <v>26</v>
      </c>
      <c r="AW10" s="9" t="s">
        <v>27</v>
      </c>
      <c r="AX10" s="9" t="s">
        <v>100</v>
      </c>
      <c r="AY10" s="9" t="s">
        <v>28</v>
      </c>
      <c r="AZ10" s="9" t="s">
        <v>12</v>
      </c>
      <c r="BA10" s="9" t="s">
        <v>29</v>
      </c>
      <c r="BB10" s="9" t="s">
        <v>105</v>
      </c>
      <c r="BC10" s="93"/>
      <c r="BD10" s="93"/>
      <c r="BE10" s="80"/>
      <c r="BF10" s="80"/>
    </row>
    <row r="11" spans="1:256" s="30" customFormat="1" ht="14.25" customHeight="1" x14ac:dyDescent="0.3">
      <c r="A11" s="32">
        <v>1</v>
      </c>
      <c r="B11" s="32">
        <v>2</v>
      </c>
      <c r="C11" s="32">
        <f t="shared" ref="C11:J11" si="0">+B11+1</f>
        <v>3</v>
      </c>
      <c r="D11" s="32">
        <f t="shared" si="0"/>
        <v>4</v>
      </c>
      <c r="E11" s="32">
        <f t="shared" si="0"/>
        <v>5</v>
      </c>
      <c r="F11" s="32">
        <f t="shared" si="0"/>
        <v>6</v>
      </c>
      <c r="G11" s="32">
        <f t="shared" si="0"/>
        <v>7</v>
      </c>
      <c r="H11" s="32">
        <f t="shared" si="0"/>
        <v>8</v>
      </c>
      <c r="I11" s="32">
        <f t="shared" si="0"/>
        <v>9</v>
      </c>
      <c r="J11" s="32">
        <f t="shared" si="0"/>
        <v>10</v>
      </c>
      <c r="K11" s="69" t="str">
        <f>""&amp;J11+1&amp;"= H"</f>
        <v>11= H</v>
      </c>
      <c r="L11" s="32">
        <f>+J11+2</f>
        <v>12</v>
      </c>
      <c r="M11" s="67">
        <f>+L11+1</f>
        <v>13</v>
      </c>
      <c r="N11" s="110">
        <f>+M11+1</f>
        <v>14</v>
      </c>
      <c r="O11" s="111"/>
      <c r="P11" s="32">
        <f>+N11+1</f>
        <v>15</v>
      </c>
      <c r="Q11" s="57" t="str">
        <f>""&amp;P11+1&amp;"= MAX H+1"</f>
        <v>16= MAX H+1</v>
      </c>
      <c r="R11" s="32" t="str">
        <f>""&amp;P11+2&amp;"= 16-11"</f>
        <v>17= 16-11</v>
      </c>
      <c r="S11" s="32" t="str">
        <f>""&amp;$P$11+3&amp;"a"</f>
        <v>18a</v>
      </c>
      <c r="T11" s="32"/>
      <c r="U11" s="32" t="str">
        <f>""&amp;$P$11+3&amp;"b"</f>
        <v>18b</v>
      </c>
      <c r="V11" s="32" t="str">
        <f>""&amp;$P$11+3&amp;"c"</f>
        <v>18c</v>
      </c>
      <c r="W11" s="32" t="str">
        <f>""&amp;$P$11+3&amp;"d"</f>
        <v>18d</v>
      </c>
      <c r="X11" s="32" t="str">
        <f>""&amp;$P$11+3&amp;"e"</f>
        <v>18e</v>
      </c>
      <c r="Y11" s="32" t="str">
        <f>""&amp;$P$11+3&amp;"f"</f>
        <v>18f</v>
      </c>
      <c r="Z11" s="32" t="str">
        <f>""&amp;$P$11+3&amp;"g"</f>
        <v>18g</v>
      </c>
      <c r="AA11" s="32" t="str">
        <f>""&amp;$P$11+3&amp;"h"</f>
        <v>18h</v>
      </c>
      <c r="AB11" s="32" t="str">
        <f>""&amp;$P$11+3&amp;"i"</f>
        <v>18i</v>
      </c>
      <c r="AC11" s="32" t="str">
        <f>""&amp;$P$11+3&amp;"j"</f>
        <v>18j</v>
      </c>
      <c r="AD11" s="32" t="str">
        <f>""&amp;$P$11+3&amp;"k"</f>
        <v>18k</v>
      </c>
      <c r="AE11" s="32" t="str">
        <f>""&amp;$P$11+3&amp;"l"</f>
        <v>18l</v>
      </c>
      <c r="AF11" s="32" t="str">
        <f>""&amp;$P$11+3&amp;"m"</f>
        <v>18m</v>
      </c>
      <c r="AG11" s="69" t="str">
        <f>""&amp;P11+4&amp;"= MAX H+3"</f>
        <v>19= MAX H+3</v>
      </c>
      <c r="AH11" s="57" t="str">
        <f>""&amp;P11+5&amp;"= MAX H+3"</f>
        <v>20= MAX H+3</v>
      </c>
      <c r="AI11" s="32" t="str">
        <f>""&amp;P11+6&amp;"= 19/20 -11"</f>
        <v>21= 19/20 -11</v>
      </c>
      <c r="AJ11" s="102" t="str">
        <f>""&amp;P11+7&amp;""</f>
        <v>22</v>
      </c>
      <c r="AK11" s="103"/>
      <c r="AL11" s="32">
        <f>+AJ11+1</f>
        <v>23</v>
      </c>
      <c r="AM11" s="32">
        <f t="shared" ref="AM11:AU11" si="1">+AL11+1</f>
        <v>24</v>
      </c>
      <c r="AN11" s="32">
        <f>+AM11+1</f>
        <v>25</v>
      </c>
      <c r="AO11" s="57">
        <f>+AN11+1</f>
        <v>26</v>
      </c>
      <c r="AP11" s="71">
        <f t="shared" si="1"/>
        <v>27</v>
      </c>
      <c r="AQ11" s="32">
        <f t="shared" si="1"/>
        <v>28</v>
      </c>
      <c r="AR11" s="32">
        <f t="shared" si="1"/>
        <v>29</v>
      </c>
      <c r="AS11" s="71">
        <f>+AR11+1</f>
        <v>30</v>
      </c>
      <c r="AT11" s="32">
        <f t="shared" si="1"/>
        <v>31</v>
      </c>
      <c r="AU11" s="32">
        <f t="shared" si="1"/>
        <v>32</v>
      </c>
      <c r="AV11" s="32">
        <f t="shared" ref="AV11:BD11" si="2">+AU11+1</f>
        <v>33</v>
      </c>
      <c r="AW11" s="32">
        <f t="shared" si="2"/>
        <v>34</v>
      </c>
      <c r="AX11" s="32">
        <f t="shared" si="2"/>
        <v>35</v>
      </c>
      <c r="AY11" s="32">
        <f t="shared" si="2"/>
        <v>36</v>
      </c>
      <c r="AZ11" s="32">
        <f t="shared" si="2"/>
        <v>37</v>
      </c>
      <c r="BA11" s="32">
        <f t="shared" si="2"/>
        <v>38</v>
      </c>
      <c r="BB11" s="32">
        <f t="shared" si="2"/>
        <v>39</v>
      </c>
      <c r="BC11" s="71">
        <f t="shared" si="2"/>
        <v>40</v>
      </c>
      <c r="BD11" s="71">
        <f t="shared" si="2"/>
        <v>41</v>
      </c>
      <c r="BE11" s="32" t="str">
        <f>""&amp;BD11+1&amp;" ="&amp;BD11&amp;"-11"</f>
        <v>42 =41-11</v>
      </c>
      <c r="BF11" s="32">
        <f>BD11+2</f>
        <v>43</v>
      </c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customFormat="1" ht="14.4" x14ac:dyDescent="0.3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5"/>
      <c r="M12" s="65"/>
      <c r="N12" s="65"/>
      <c r="O12" s="65"/>
      <c r="P12" s="65"/>
      <c r="Q12" s="65"/>
      <c r="R12" s="65" t="str">
        <f>IF(AND(K12&lt;&gt;"",Q12&lt;&gt;""),""&amp;ABS(DAYS360(K12,Q12))&amp;" hari",IF(AND(K12&lt;&gt;" ",Q12&lt;&gt;""),"BLM ADA TGL BAYAR",IF(AND(K12&lt;&gt;"",Q12&lt;&gt;" "),"BLM ADA TGL RAYON KIRIM GAMBAR"," BLM ADA TGL BAYAR DAN TGL RAYON KIRIM GAMBAR")))</f>
        <v xml:space="preserve"> BLM ADA TGL BAYAR DAN TGL RAYON KIRIM GAMBAR</v>
      </c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6"/>
      <c r="AH12" s="65"/>
      <c r="AI12" s="65" t="str">
        <f>IF(AND(K12&lt;&gt;"",AG12&lt;&gt;"",AH12&lt;&gt;" "),""&amp;DAYS360(K12,AG12)&amp;" hari",IF(AND(K12&lt;&gt;"",AG12&lt;&gt;" ",AH12&lt;&gt;""),""&amp;DAYS360(K12,AH12)&amp;" hari",IF(OR(AND(K12&lt;&gt;" ",AG12&lt;&gt;""),(AND(K12&lt;&gt;" ",AH12&lt;&gt;""))),"BLM ADA TGL BAYAR",IF(AND(K12&lt;&gt;"",AG12&lt;&gt;" ",AH12&lt;&gt;" "),"BLM ADA TGL KIRIM NODIN","BLM ADA TGL BAYAR DAN TGL KIRIM NODIN "))))</f>
        <v xml:space="preserve">BLM ADA TGL BAYAR DAN TGL KIRIM NODIN </v>
      </c>
      <c r="AJ12" s="65"/>
      <c r="AK12" s="65"/>
      <c r="AL12" s="65"/>
      <c r="AM12" s="65"/>
      <c r="AN12" s="65"/>
      <c r="AO12" s="65"/>
      <c r="AP12" s="66"/>
      <c r="AQ12" s="65"/>
      <c r="AR12" s="65"/>
      <c r="AS12" s="66"/>
      <c r="AT12" s="65"/>
      <c r="AU12" s="65"/>
      <c r="AV12" s="65"/>
      <c r="AW12" s="65"/>
      <c r="AX12" s="65"/>
      <c r="AY12" s="65"/>
      <c r="AZ12" s="65"/>
      <c r="BA12" s="65"/>
      <c r="BB12" s="65"/>
      <c r="BC12" s="66"/>
      <c r="BD12" s="66"/>
      <c r="BE12" s="65" t="str">
        <f>IF(AND(K12&lt;&gt;"",BD12&lt;&gt;""),""&amp;DAYS360(K12,BD12)&amp;" hari",IF(AND(K12&lt;&gt;" ",BD12&lt;&gt;""),"BLM ADA TGL BAYAR",IF(AND(K12&lt;&gt;"",BD12&lt;&gt;" "),"BLM ADA TGL PDL","BLM ADA TGL BAYAR DAN TGL PDL")))</f>
        <v>BLM ADA TGL BAYAR DAN TGL PDL</v>
      </c>
      <c r="BF12" s="65"/>
    </row>
    <row r="13" spans="1:256" customFormat="1" ht="14.4" x14ac:dyDescent="0.3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6"/>
      <c r="L13" s="65"/>
      <c r="M13" s="65"/>
      <c r="N13" s="65"/>
      <c r="O13" s="65"/>
      <c r="P13" s="65"/>
      <c r="Q13" s="65"/>
      <c r="R13" s="65" t="str">
        <f t="shared" ref="R13:R76" si="3">IF(AND(K13&lt;&gt;"",Q13&lt;&gt;""),""&amp;ABS(DAYS360(K13,Q13))&amp;" hari",IF(AND(K13&lt;&gt;" ",Q13&lt;&gt;""),"BLM ADA TGL BAYAR",IF(AND(K13&lt;&gt;"",Q13&lt;&gt;" "),"BLM ADA TGL RAYON KIRIM GAMBAR"," BLM ADA TGL BAYAR DAN TGL RAYON KIRIM GAMBAR")))</f>
        <v xml:space="preserve"> BLM ADA TGL BAYAR DAN TGL RAYON KIRIM GAMBAR</v>
      </c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 t="str">
        <f t="shared" ref="AI13:AI75" si="4">IF(AND(K13&lt;&gt;"",AG13&lt;&gt;"",AH13&lt;&gt;" "),""&amp;DAYS360(K13,AG13)&amp;" hari",IF(AND(K13&lt;&gt;"",AG13&lt;&gt;" ",AH13&lt;&gt;""),""&amp;DAYS360(K13,AH13)&amp;" hari",IF(OR(AND(K13&lt;&gt;" ",AG13&lt;&gt;""),(AND(K13&lt;&gt;" ",AH13&lt;&gt;""))),"BLM ADA TGL BAYAR",IF(AND(K13&lt;&gt;"",AG13&lt;&gt;" ",AH13&lt;&gt;" "),"BLM ADA TGL KIRIM NODIN","BLM ADA TGL BAYAR DAN TGL KIRIM NODIN "))))</f>
        <v xml:space="preserve">BLM ADA TGL BAYAR DAN TGL KIRIM NODIN </v>
      </c>
      <c r="AJ13" s="65"/>
      <c r="AK13" s="65"/>
      <c r="AL13" s="65"/>
      <c r="AM13" s="65"/>
      <c r="AN13" s="65"/>
      <c r="AO13" s="65"/>
      <c r="AP13" s="66"/>
      <c r="AQ13" s="65"/>
      <c r="AR13" s="65"/>
      <c r="AS13" s="66"/>
      <c r="AT13" s="65"/>
      <c r="AU13" s="65"/>
      <c r="AV13" s="65"/>
      <c r="AW13" s="65"/>
      <c r="AX13" s="65"/>
      <c r="AY13" s="65"/>
      <c r="AZ13" s="65"/>
      <c r="BA13" s="65"/>
      <c r="BB13" s="65"/>
      <c r="BC13" s="66"/>
      <c r="BD13" s="66"/>
      <c r="BE13" s="65" t="str">
        <f t="shared" ref="BE13:BE75" si="5">IF(AND(K13&lt;&gt;"",BD13&lt;&gt;""),""&amp;DAYS360(K13,BD13)&amp;" hari",IF(AND(K13&lt;&gt;" ",BD13&lt;&gt;""),"BLM ADA TGL BAYAR",IF(AND(K13&lt;&gt;"",BD13&lt;&gt;" "),"BLM ADA TGL PDL","BLM ADA TGL BAYAR DAN TGL PDL")))</f>
        <v>BLM ADA TGL BAYAR DAN TGL PDL</v>
      </c>
      <c r="BF13" s="65"/>
    </row>
    <row r="14" spans="1:256" customFormat="1" ht="14.4" x14ac:dyDescent="0.3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6"/>
      <c r="L14" s="65"/>
      <c r="M14" s="65"/>
      <c r="N14" s="65"/>
      <c r="O14" s="65"/>
      <c r="P14" s="65"/>
      <c r="Q14" s="65"/>
      <c r="R14" s="65" t="str">
        <f t="shared" si="3"/>
        <v xml:space="preserve"> BLM ADA TGL BAYAR DAN TGL RAYON KIRIM GAMBAR</v>
      </c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 t="str">
        <f t="shared" si="4"/>
        <v xml:space="preserve">BLM ADA TGL BAYAR DAN TGL KIRIM NODIN </v>
      </c>
      <c r="AJ14" s="65"/>
      <c r="AK14" s="65"/>
      <c r="AL14" s="65"/>
      <c r="AM14" s="65"/>
      <c r="AN14" s="65"/>
      <c r="AO14" s="65"/>
      <c r="AP14" s="66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 t="str">
        <f t="shared" si="5"/>
        <v>BLM ADA TGL BAYAR DAN TGL PDL</v>
      </c>
      <c r="BF14" s="65"/>
    </row>
    <row r="15" spans="1:256" customFormat="1" ht="28.8" x14ac:dyDescent="0.3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65"/>
      <c r="M15" s="65"/>
      <c r="N15" s="65"/>
      <c r="O15" s="65"/>
      <c r="P15" s="65"/>
      <c r="Q15" s="66"/>
      <c r="R15" s="65" t="str">
        <f t="shared" si="3"/>
        <v xml:space="preserve"> BLM ADA TGL BAYAR DAN TGL RAYON KIRIM GAMBAR</v>
      </c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6"/>
      <c r="AH15" s="65"/>
      <c r="AI15" s="65" t="str">
        <f t="shared" si="4"/>
        <v xml:space="preserve">BLM ADA TGL BAYAR DAN TGL KIRIM NODIN </v>
      </c>
      <c r="AJ15" s="65"/>
      <c r="AK15" s="65"/>
      <c r="AL15" s="65"/>
      <c r="AM15" s="65"/>
      <c r="AN15" s="65"/>
      <c r="AO15" s="65"/>
      <c r="AP15" s="66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6"/>
      <c r="BD15" s="66"/>
      <c r="BE15" s="65" t="str">
        <f t="shared" si="5"/>
        <v>BLM ADA TGL BAYAR DAN TGL PDL</v>
      </c>
      <c r="BF15" s="65"/>
    </row>
    <row r="16" spans="1:256" customFormat="1" ht="28.8" x14ac:dyDescent="0.3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6"/>
      <c r="L16" s="65"/>
      <c r="M16" s="65"/>
      <c r="N16" s="65"/>
      <c r="O16" s="65"/>
      <c r="P16" s="65"/>
      <c r="Q16" s="66"/>
      <c r="R16" s="65" t="str">
        <f t="shared" si="3"/>
        <v xml:space="preserve"> BLM ADA TGL BAYAR DAN TGL RAYON KIRIM GAMBAR</v>
      </c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6"/>
      <c r="AH16" s="65"/>
      <c r="AI16" s="65" t="str">
        <f t="shared" si="4"/>
        <v xml:space="preserve">BLM ADA TGL BAYAR DAN TGL KIRIM NODIN </v>
      </c>
      <c r="AJ16" s="65"/>
      <c r="AK16" s="65"/>
      <c r="AL16" s="65"/>
      <c r="AM16" s="65"/>
      <c r="AN16" s="65"/>
      <c r="AO16" s="65"/>
      <c r="AP16" s="66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6"/>
      <c r="BD16" s="66"/>
      <c r="BE16" s="65" t="str">
        <f t="shared" si="5"/>
        <v>BLM ADA TGL BAYAR DAN TGL PDL</v>
      </c>
      <c r="BF16" s="65"/>
    </row>
    <row r="17" spans="1:58" customFormat="1" ht="28.8" x14ac:dyDescent="0.3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6"/>
      <c r="L17" s="65"/>
      <c r="M17" s="66"/>
      <c r="N17" s="65"/>
      <c r="O17" s="65"/>
      <c r="P17" s="65"/>
      <c r="Q17" s="66"/>
      <c r="R17" s="65" t="str">
        <f t="shared" si="3"/>
        <v xml:space="preserve"> BLM ADA TGL BAYAR DAN TGL RAYON KIRIM GAMBAR</v>
      </c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6"/>
      <c r="AH17" s="65"/>
      <c r="AI17" s="65" t="str">
        <f t="shared" si="4"/>
        <v xml:space="preserve">BLM ADA TGL BAYAR DAN TGL KIRIM NODIN </v>
      </c>
      <c r="AJ17" s="65"/>
      <c r="AK17" s="65"/>
      <c r="AL17" s="65"/>
      <c r="AM17" s="65"/>
      <c r="AN17" s="65"/>
      <c r="AO17" s="65"/>
      <c r="AP17" s="66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6"/>
      <c r="BD17" s="66"/>
      <c r="BE17" s="65" t="str">
        <f t="shared" si="5"/>
        <v>BLM ADA TGL BAYAR DAN TGL PDL</v>
      </c>
      <c r="BF17" s="65"/>
    </row>
    <row r="18" spans="1:58" customFormat="1" ht="14.4" x14ac:dyDescent="0.3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6"/>
      <c r="L18" s="65"/>
      <c r="M18" s="66"/>
      <c r="N18" s="65"/>
      <c r="O18" s="65"/>
      <c r="P18" s="65"/>
      <c r="Q18" s="65"/>
      <c r="R18" s="65" t="str">
        <f t="shared" si="3"/>
        <v xml:space="preserve"> BLM ADA TGL BAYAR DAN TGL RAYON KIRIM GAMBAR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6"/>
      <c r="AH18" s="65"/>
      <c r="AI18" s="65" t="str">
        <f t="shared" si="4"/>
        <v xml:space="preserve">BLM ADA TGL BAYAR DAN TGL KIRIM NODIN </v>
      </c>
      <c r="AJ18" s="65"/>
      <c r="AK18" s="65"/>
      <c r="AL18" s="65"/>
      <c r="AM18" s="65"/>
      <c r="AN18" s="65"/>
      <c r="AO18" s="65"/>
      <c r="AP18" s="66"/>
      <c r="AQ18" s="65"/>
      <c r="AR18" s="65"/>
      <c r="AS18" s="66"/>
      <c r="AT18" s="65"/>
      <c r="AU18" s="65"/>
      <c r="AV18" s="65"/>
      <c r="AW18" s="65"/>
      <c r="AX18" s="65"/>
      <c r="AY18" s="65"/>
      <c r="AZ18" s="65"/>
      <c r="BA18" s="65"/>
      <c r="BB18" s="65"/>
      <c r="BC18" s="66"/>
      <c r="BD18" s="66"/>
      <c r="BE18" s="65" t="str">
        <f t="shared" si="5"/>
        <v>BLM ADA TGL BAYAR DAN TGL PDL</v>
      </c>
      <c r="BF18" s="65"/>
    </row>
    <row r="19" spans="1:58" customFormat="1" ht="28.8" x14ac:dyDescent="0.3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6"/>
      <c r="L19" s="65"/>
      <c r="M19" s="65"/>
      <c r="N19" s="65"/>
      <c r="O19" s="65"/>
      <c r="P19" s="65"/>
      <c r="Q19" s="66"/>
      <c r="R19" s="65" t="str">
        <f t="shared" si="3"/>
        <v xml:space="preserve"> BLM ADA TGL BAYAR DAN TGL RAYON KIRIM GAMBAR</v>
      </c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6"/>
      <c r="AH19" s="65"/>
      <c r="AI19" s="65" t="str">
        <f t="shared" si="4"/>
        <v xml:space="preserve">BLM ADA TGL BAYAR DAN TGL KIRIM NODIN </v>
      </c>
      <c r="AJ19" s="65"/>
      <c r="AK19" s="65"/>
      <c r="AL19" s="65"/>
      <c r="AM19" s="65"/>
      <c r="AN19" s="65"/>
      <c r="AO19" s="65"/>
      <c r="AP19" s="66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6"/>
      <c r="BD19" s="66"/>
      <c r="BE19" s="65" t="str">
        <f t="shared" si="5"/>
        <v>BLM ADA TGL BAYAR DAN TGL PDL</v>
      </c>
      <c r="BF19" s="65"/>
    </row>
    <row r="20" spans="1:58" customFormat="1" ht="14.4" x14ac:dyDescent="0.3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65"/>
      <c r="M20" s="65"/>
      <c r="N20" s="65"/>
      <c r="O20" s="65"/>
      <c r="P20" s="65"/>
      <c r="Q20" s="65"/>
      <c r="R20" s="65" t="str">
        <f t="shared" si="3"/>
        <v xml:space="preserve"> BLM ADA TGL BAYAR DAN TGL RAYON KIRIM GAMBAR</v>
      </c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5" t="str">
        <f t="shared" si="4"/>
        <v xml:space="preserve">BLM ADA TGL BAYAR DAN TGL KIRIM NODIN </v>
      </c>
      <c r="AJ20" s="65"/>
      <c r="AK20" s="65"/>
      <c r="AL20" s="65"/>
      <c r="AM20" s="65"/>
      <c r="AN20" s="65"/>
      <c r="AO20" s="65"/>
      <c r="AP20" s="66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6"/>
      <c r="BD20" s="66"/>
      <c r="BE20" s="65" t="str">
        <f t="shared" si="5"/>
        <v>BLM ADA TGL BAYAR DAN TGL PDL</v>
      </c>
      <c r="BF20" s="65"/>
    </row>
    <row r="21" spans="1:58" customFormat="1" ht="28.8" x14ac:dyDescent="0.3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6"/>
      <c r="L21" s="65"/>
      <c r="M21" s="66"/>
      <c r="N21" s="65"/>
      <c r="O21" s="65"/>
      <c r="P21" s="65"/>
      <c r="Q21" s="66"/>
      <c r="R21" s="65" t="str">
        <f t="shared" si="3"/>
        <v xml:space="preserve"> BLM ADA TGL BAYAR DAN TGL RAYON KIRIM GAMBAR</v>
      </c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6"/>
      <c r="AH21" s="65"/>
      <c r="AI21" s="65" t="str">
        <f t="shared" si="4"/>
        <v xml:space="preserve">BLM ADA TGL BAYAR DAN TGL KIRIM NODIN </v>
      </c>
      <c r="AJ21" s="65"/>
      <c r="AK21" s="65"/>
      <c r="AL21" s="65"/>
      <c r="AM21" s="65"/>
      <c r="AN21" s="65"/>
      <c r="AO21" s="65"/>
      <c r="AP21" s="66"/>
      <c r="AQ21" s="65"/>
      <c r="AR21" s="65"/>
      <c r="AS21" s="66"/>
      <c r="AT21" s="65"/>
      <c r="AU21" s="65"/>
      <c r="AV21" s="65"/>
      <c r="AW21" s="65"/>
      <c r="AX21" s="65"/>
      <c r="AY21" s="65"/>
      <c r="AZ21" s="65"/>
      <c r="BA21" s="65"/>
      <c r="BB21" s="65"/>
      <c r="BC21" s="66"/>
      <c r="BD21" s="66"/>
      <c r="BE21" s="65" t="str">
        <f t="shared" si="5"/>
        <v>BLM ADA TGL BAYAR DAN TGL PDL</v>
      </c>
      <c r="BF21" s="65"/>
    </row>
    <row r="22" spans="1:58" customFormat="1" ht="28.8" x14ac:dyDescent="0.3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6"/>
      <c r="L22" s="65"/>
      <c r="M22" s="65"/>
      <c r="N22" s="65"/>
      <c r="O22" s="65"/>
      <c r="P22" s="65"/>
      <c r="Q22" s="66"/>
      <c r="R22" s="65" t="str">
        <f t="shared" si="3"/>
        <v xml:space="preserve"> BLM ADA TGL BAYAR DAN TGL RAYON KIRIM GAMBAR</v>
      </c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6"/>
      <c r="AH22" s="65"/>
      <c r="AI22" s="65" t="str">
        <f t="shared" si="4"/>
        <v xml:space="preserve">BLM ADA TGL BAYAR DAN TGL KIRIM NODIN </v>
      </c>
      <c r="AJ22" s="65"/>
      <c r="AK22" s="65"/>
      <c r="AL22" s="65"/>
      <c r="AM22" s="65"/>
      <c r="AN22" s="65"/>
      <c r="AO22" s="65"/>
      <c r="AP22" s="66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 t="str">
        <f t="shared" si="5"/>
        <v>BLM ADA TGL BAYAR DAN TGL PDL</v>
      </c>
      <c r="BF22" s="65"/>
    </row>
    <row r="23" spans="1:58" customFormat="1" ht="28.8" x14ac:dyDescent="0.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6"/>
      <c r="L23" s="65"/>
      <c r="M23" s="65"/>
      <c r="N23" s="65"/>
      <c r="O23" s="65"/>
      <c r="P23" s="65"/>
      <c r="Q23" s="66"/>
      <c r="R23" s="65" t="str">
        <f t="shared" si="3"/>
        <v xml:space="preserve"> BLM ADA TGL BAYAR DAN TGL RAYON KIRIM GAMBAR</v>
      </c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6"/>
      <c r="AH23" s="65"/>
      <c r="AI23" s="65" t="str">
        <f t="shared" si="4"/>
        <v xml:space="preserve">BLM ADA TGL BAYAR DAN TGL KIRIM NODIN </v>
      </c>
      <c r="AJ23" s="65"/>
      <c r="AK23" s="65"/>
      <c r="AL23" s="65"/>
      <c r="AM23" s="65"/>
      <c r="AN23" s="65"/>
      <c r="AO23" s="65"/>
      <c r="AP23" s="66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 t="str">
        <f t="shared" si="5"/>
        <v>BLM ADA TGL BAYAR DAN TGL PDL</v>
      </c>
      <c r="BF23" s="65"/>
    </row>
    <row r="24" spans="1:58" customFormat="1" ht="14.4" x14ac:dyDescent="0.3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6"/>
      <c r="L24" s="65"/>
      <c r="M24" s="65"/>
      <c r="N24" s="65"/>
      <c r="O24" s="65"/>
      <c r="P24" s="65"/>
      <c r="Q24" s="65"/>
      <c r="R24" s="65" t="str">
        <f t="shared" si="3"/>
        <v xml:space="preserve"> BLM ADA TGL BAYAR DAN TGL RAYON KIRIM GAMBAR</v>
      </c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6"/>
      <c r="AH24" s="65"/>
      <c r="AI24" s="65" t="str">
        <f t="shared" si="4"/>
        <v xml:space="preserve">BLM ADA TGL BAYAR DAN TGL KIRIM NODIN </v>
      </c>
      <c r="AJ24" s="65"/>
      <c r="AK24" s="65"/>
      <c r="AL24" s="65"/>
      <c r="AM24" s="65"/>
      <c r="AN24" s="65"/>
      <c r="AO24" s="65"/>
      <c r="AP24" s="66"/>
      <c r="AQ24" s="65"/>
      <c r="AR24" s="65"/>
      <c r="AS24" s="66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 t="str">
        <f t="shared" si="5"/>
        <v>BLM ADA TGL BAYAR DAN TGL PDL</v>
      </c>
      <c r="BF24" s="65"/>
    </row>
    <row r="25" spans="1:58" customFormat="1" ht="28.8" x14ac:dyDescent="0.3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6"/>
      <c r="L25" s="65"/>
      <c r="M25" s="65"/>
      <c r="N25" s="65"/>
      <c r="O25" s="65"/>
      <c r="P25" s="65"/>
      <c r="Q25" s="66"/>
      <c r="R25" s="65" t="str">
        <f t="shared" si="3"/>
        <v xml:space="preserve"> BLM ADA TGL BAYAR DAN TGL RAYON KIRIM GAMBAR</v>
      </c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6"/>
      <c r="AH25" s="65"/>
      <c r="AI25" s="65" t="str">
        <f t="shared" si="4"/>
        <v xml:space="preserve">BLM ADA TGL BAYAR DAN TGL KIRIM NODIN </v>
      </c>
      <c r="AJ25" s="65"/>
      <c r="AK25" s="65"/>
      <c r="AL25" s="65"/>
      <c r="AM25" s="65"/>
      <c r="AN25" s="65"/>
      <c r="AO25" s="65"/>
      <c r="AP25" s="66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 t="str">
        <f t="shared" si="5"/>
        <v>BLM ADA TGL BAYAR DAN TGL PDL</v>
      </c>
      <c r="BF25" s="65"/>
    </row>
    <row r="26" spans="1:58" customFormat="1" ht="28.8" x14ac:dyDescent="0.3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6"/>
      <c r="L26" s="65"/>
      <c r="M26" s="65"/>
      <c r="N26" s="65"/>
      <c r="O26" s="65"/>
      <c r="P26" s="65"/>
      <c r="Q26" s="66"/>
      <c r="R26" s="65" t="str">
        <f t="shared" si="3"/>
        <v xml:space="preserve"> BLM ADA TGL BAYAR DAN TGL RAYON KIRIM GAMBAR</v>
      </c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6"/>
      <c r="AH26" s="65"/>
      <c r="AI26" s="65" t="str">
        <f t="shared" si="4"/>
        <v xml:space="preserve">BLM ADA TGL BAYAR DAN TGL KIRIM NODIN </v>
      </c>
      <c r="AJ26" s="65"/>
      <c r="AK26" s="65"/>
      <c r="AL26" s="65"/>
      <c r="AM26" s="65"/>
      <c r="AN26" s="65"/>
      <c r="AO26" s="65"/>
      <c r="AP26" s="66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 t="str">
        <f t="shared" si="5"/>
        <v>BLM ADA TGL BAYAR DAN TGL PDL</v>
      </c>
      <c r="BF26" s="65"/>
    </row>
    <row r="27" spans="1:58" customFormat="1" ht="28.8" x14ac:dyDescent="0.3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6"/>
      <c r="L27" s="65"/>
      <c r="M27" s="65"/>
      <c r="N27" s="65"/>
      <c r="O27" s="65"/>
      <c r="P27" s="65"/>
      <c r="Q27" s="66"/>
      <c r="R27" s="65" t="str">
        <f t="shared" si="3"/>
        <v xml:space="preserve"> BLM ADA TGL BAYAR DAN TGL RAYON KIRIM GAMBAR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6"/>
      <c r="AH27" s="65"/>
      <c r="AI27" s="65" t="str">
        <f t="shared" si="4"/>
        <v xml:space="preserve">BLM ADA TGL BAYAR DAN TGL KIRIM NODIN </v>
      </c>
      <c r="AJ27" s="65"/>
      <c r="AK27" s="65"/>
      <c r="AL27" s="65"/>
      <c r="AM27" s="65"/>
      <c r="AN27" s="65"/>
      <c r="AO27" s="65"/>
      <c r="AP27" s="66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6"/>
      <c r="BD27" s="66"/>
      <c r="BE27" s="65" t="str">
        <f t="shared" si="5"/>
        <v>BLM ADA TGL BAYAR DAN TGL PDL</v>
      </c>
      <c r="BF27" s="65"/>
    </row>
    <row r="28" spans="1:58" customFormat="1" ht="28.8" x14ac:dyDescent="0.3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6"/>
      <c r="L28" s="65"/>
      <c r="M28" s="66"/>
      <c r="N28" s="65"/>
      <c r="O28" s="65"/>
      <c r="P28" s="65"/>
      <c r="Q28" s="66"/>
      <c r="R28" s="65" t="str">
        <f t="shared" si="3"/>
        <v xml:space="preserve"> BLM ADA TGL BAYAR DAN TGL RAYON KIRIM GAMBAR</v>
      </c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6"/>
      <c r="AH28" s="65"/>
      <c r="AI28" s="65" t="str">
        <f t="shared" si="4"/>
        <v xml:space="preserve">BLM ADA TGL BAYAR DAN TGL KIRIM NODIN </v>
      </c>
      <c r="AJ28" s="65"/>
      <c r="AK28" s="65"/>
      <c r="AL28" s="65"/>
      <c r="AM28" s="65"/>
      <c r="AN28" s="65"/>
      <c r="AO28" s="65"/>
      <c r="AP28" s="66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6"/>
      <c r="BD28" s="66"/>
      <c r="BE28" s="65" t="str">
        <f t="shared" si="5"/>
        <v>BLM ADA TGL BAYAR DAN TGL PDL</v>
      </c>
      <c r="BF28" s="65"/>
    </row>
    <row r="29" spans="1:58" customFormat="1" ht="28.8" x14ac:dyDescent="0.3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6"/>
      <c r="L29" s="65"/>
      <c r="M29" s="65"/>
      <c r="N29" s="65"/>
      <c r="O29" s="65"/>
      <c r="P29" s="65"/>
      <c r="Q29" s="66"/>
      <c r="R29" s="65" t="str">
        <f t="shared" si="3"/>
        <v xml:space="preserve"> BLM ADA TGL BAYAR DAN TGL RAYON KIRIM GAMBAR</v>
      </c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6"/>
      <c r="AH29" s="65"/>
      <c r="AI29" s="65" t="str">
        <f t="shared" si="4"/>
        <v xml:space="preserve">BLM ADA TGL BAYAR DAN TGL KIRIM NODIN </v>
      </c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6"/>
      <c r="BD29" s="66"/>
      <c r="BE29" s="65" t="str">
        <f t="shared" si="5"/>
        <v>BLM ADA TGL BAYAR DAN TGL PDL</v>
      </c>
      <c r="BF29" s="65"/>
    </row>
    <row r="30" spans="1:58" customFormat="1" ht="28.8" x14ac:dyDescent="0.3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6"/>
      <c r="L30" s="65"/>
      <c r="M30" s="66"/>
      <c r="N30" s="65"/>
      <c r="O30" s="65"/>
      <c r="P30" s="65"/>
      <c r="Q30" s="66"/>
      <c r="R30" s="65" t="str">
        <f t="shared" si="3"/>
        <v xml:space="preserve"> BLM ADA TGL BAYAR DAN TGL RAYON KIRIM GAMBAR</v>
      </c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6"/>
      <c r="AH30" s="65"/>
      <c r="AI30" s="65" t="str">
        <f t="shared" si="4"/>
        <v xml:space="preserve">BLM ADA TGL BAYAR DAN TGL KIRIM NODIN </v>
      </c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6"/>
      <c r="BD30" s="66"/>
      <c r="BE30" s="65" t="str">
        <f t="shared" si="5"/>
        <v>BLM ADA TGL BAYAR DAN TGL PDL</v>
      </c>
      <c r="BF30" s="65"/>
    </row>
    <row r="31" spans="1:58" customFormat="1" ht="14.4" x14ac:dyDescent="0.3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6"/>
      <c r="L31" s="65"/>
      <c r="M31" s="66"/>
      <c r="N31" s="65"/>
      <c r="O31" s="65"/>
      <c r="P31" s="65"/>
      <c r="Q31" s="65"/>
      <c r="R31" s="65" t="str">
        <f t="shared" si="3"/>
        <v xml:space="preserve"> BLM ADA TGL BAYAR DAN TGL RAYON KIRIM GAMBAR</v>
      </c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6"/>
      <c r="AH31" s="65"/>
      <c r="AI31" s="65" t="str">
        <f t="shared" si="4"/>
        <v xml:space="preserve">BLM ADA TGL BAYAR DAN TGL KIRIM NODIN </v>
      </c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6"/>
      <c r="BD31" s="66"/>
      <c r="BE31" s="65" t="str">
        <f t="shared" si="5"/>
        <v>BLM ADA TGL BAYAR DAN TGL PDL</v>
      </c>
      <c r="BF31" s="65"/>
    </row>
    <row r="32" spans="1:58" customFormat="1" ht="28.8" x14ac:dyDescent="0.3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6"/>
      <c r="L32" s="65"/>
      <c r="M32" s="65"/>
      <c r="N32" s="65"/>
      <c r="O32" s="65"/>
      <c r="P32" s="65"/>
      <c r="Q32" s="66"/>
      <c r="R32" s="65" t="str">
        <f t="shared" si="3"/>
        <v xml:space="preserve"> BLM ADA TGL BAYAR DAN TGL RAYON KIRIM GAMBAR</v>
      </c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6"/>
      <c r="AH32" s="65"/>
      <c r="AI32" s="65" t="str">
        <f t="shared" si="4"/>
        <v xml:space="preserve">BLM ADA TGL BAYAR DAN TGL KIRIM NODIN </v>
      </c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6"/>
      <c r="BD32" s="66"/>
      <c r="BE32" s="65" t="str">
        <f t="shared" si="5"/>
        <v>BLM ADA TGL BAYAR DAN TGL PDL</v>
      </c>
      <c r="BF32" s="65"/>
    </row>
    <row r="33" spans="1:58" customFormat="1" ht="28.8" x14ac:dyDescent="0.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6"/>
      <c r="L33" s="65"/>
      <c r="M33" s="65"/>
      <c r="N33" s="65"/>
      <c r="O33" s="65"/>
      <c r="P33" s="65"/>
      <c r="Q33" s="66"/>
      <c r="R33" s="65" t="str">
        <f t="shared" si="3"/>
        <v xml:space="preserve"> BLM ADA TGL BAYAR DAN TGL RAYON KIRIM GAMBAR</v>
      </c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6"/>
      <c r="AH33" s="65"/>
      <c r="AI33" s="65" t="str">
        <f t="shared" si="4"/>
        <v xml:space="preserve">BLM ADA TGL BAYAR DAN TGL KIRIM NODIN </v>
      </c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 t="str">
        <f t="shared" si="5"/>
        <v>BLM ADA TGL BAYAR DAN TGL PDL</v>
      </c>
      <c r="BF33" s="65"/>
    </row>
    <row r="34" spans="1:58" customFormat="1" ht="28.8" x14ac:dyDescent="0.3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6"/>
      <c r="L34" s="65"/>
      <c r="M34" s="66"/>
      <c r="N34" s="65"/>
      <c r="O34" s="65"/>
      <c r="P34" s="65"/>
      <c r="Q34" s="66"/>
      <c r="R34" s="65" t="str">
        <f t="shared" si="3"/>
        <v xml:space="preserve"> BLM ADA TGL BAYAR DAN TGL RAYON KIRIM GAMBAR</v>
      </c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6"/>
      <c r="AH34" s="65"/>
      <c r="AI34" s="65" t="str">
        <f t="shared" si="4"/>
        <v xml:space="preserve">BLM ADA TGL BAYAR DAN TGL KIRIM NODIN </v>
      </c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6"/>
      <c r="BD34" s="66"/>
      <c r="BE34" s="65" t="str">
        <f t="shared" si="5"/>
        <v>BLM ADA TGL BAYAR DAN TGL PDL</v>
      </c>
      <c r="BF34" s="65"/>
    </row>
    <row r="35" spans="1:58" customFormat="1" ht="28.8" x14ac:dyDescent="0.3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6"/>
      <c r="L35" s="65"/>
      <c r="M35" s="65"/>
      <c r="N35" s="65"/>
      <c r="O35" s="65"/>
      <c r="P35" s="65"/>
      <c r="Q35" s="66"/>
      <c r="R35" s="65" t="str">
        <f t="shared" si="3"/>
        <v xml:space="preserve"> BLM ADA TGL BAYAR DAN TGL RAYON KIRIM GAMBAR</v>
      </c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6"/>
      <c r="AH35" s="65"/>
      <c r="AI35" s="65" t="str">
        <f t="shared" si="4"/>
        <v xml:space="preserve">BLM ADA TGL BAYAR DAN TGL KIRIM NODIN </v>
      </c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6"/>
      <c r="BD35" s="66"/>
      <c r="BE35" s="65" t="str">
        <f t="shared" si="5"/>
        <v>BLM ADA TGL BAYAR DAN TGL PDL</v>
      </c>
      <c r="BF35" s="65"/>
    </row>
    <row r="36" spans="1:58" customFormat="1" ht="28.8" x14ac:dyDescent="0.3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6"/>
      <c r="L36" s="65"/>
      <c r="M36" s="65"/>
      <c r="N36" s="65"/>
      <c r="O36" s="65"/>
      <c r="P36" s="65"/>
      <c r="Q36" s="66"/>
      <c r="R36" s="65" t="str">
        <f t="shared" si="3"/>
        <v xml:space="preserve"> BLM ADA TGL BAYAR DAN TGL RAYON KIRIM GAMBAR</v>
      </c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6"/>
      <c r="AH36" s="65"/>
      <c r="AI36" s="65" t="str">
        <f t="shared" si="4"/>
        <v xml:space="preserve">BLM ADA TGL BAYAR DAN TGL KIRIM NODIN 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 t="str">
        <f t="shared" si="5"/>
        <v>BLM ADA TGL BAYAR DAN TGL PDL</v>
      </c>
      <c r="BF36" s="65"/>
    </row>
    <row r="37" spans="1:58" customFormat="1" ht="14.4" x14ac:dyDescent="0.3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6"/>
      <c r="L37" s="65"/>
      <c r="M37" s="66"/>
      <c r="N37" s="65"/>
      <c r="O37" s="65"/>
      <c r="P37" s="65"/>
      <c r="Q37" s="65"/>
      <c r="R37" s="65" t="str">
        <f t="shared" si="3"/>
        <v xml:space="preserve"> BLM ADA TGL BAYAR DAN TGL RAYON KIRIM GAMBAR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6"/>
      <c r="AH37" s="65"/>
      <c r="AI37" s="65" t="str">
        <f t="shared" si="4"/>
        <v xml:space="preserve">BLM ADA TGL BAYAR DAN TGL KIRIM NODIN 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6"/>
      <c r="BD37" s="66"/>
      <c r="BE37" s="65" t="str">
        <f t="shared" si="5"/>
        <v>BLM ADA TGL BAYAR DAN TGL PDL</v>
      </c>
      <c r="BF37" s="65"/>
    </row>
    <row r="38" spans="1:58" customFormat="1" ht="14.4" x14ac:dyDescent="0.3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6"/>
      <c r="L38" s="65"/>
      <c r="M38" s="65"/>
      <c r="N38" s="65"/>
      <c r="O38" s="65"/>
      <c r="P38" s="65"/>
      <c r="Q38" s="65"/>
      <c r="R38" s="65" t="str">
        <f t="shared" si="3"/>
        <v xml:space="preserve"> BLM ADA TGL BAYAR DAN TGL RAYON KIRIM GAMBAR</v>
      </c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6"/>
      <c r="AH38" s="65"/>
      <c r="AI38" s="65" t="str">
        <f t="shared" si="4"/>
        <v xml:space="preserve">BLM ADA TGL BAYAR DAN TGL KIRIM NODIN </v>
      </c>
      <c r="AJ38" s="65"/>
      <c r="AK38" s="65"/>
      <c r="AL38" s="65"/>
      <c r="AM38" s="65"/>
      <c r="AN38" s="65"/>
      <c r="AO38" s="65"/>
      <c r="AP38" s="66"/>
      <c r="AQ38" s="65"/>
      <c r="AR38" s="65"/>
      <c r="AS38" s="66"/>
      <c r="AT38" s="65"/>
      <c r="AU38" s="65"/>
      <c r="AV38" s="65"/>
      <c r="AW38" s="65"/>
      <c r="AX38" s="65"/>
      <c r="AY38" s="65"/>
      <c r="AZ38" s="65"/>
      <c r="BA38" s="65"/>
      <c r="BB38" s="65"/>
      <c r="BC38" s="66"/>
      <c r="BD38" s="66"/>
      <c r="BE38" s="65" t="str">
        <f t="shared" si="5"/>
        <v>BLM ADA TGL BAYAR DAN TGL PDL</v>
      </c>
      <c r="BF38" s="65"/>
    </row>
    <row r="39" spans="1:58" customFormat="1" ht="28.8" x14ac:dyDescent="0.3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6"/>
      <c r="L39" s="65"/>
      <c r="M39" s="66"/>
      <c r="N39" s="65"/>
      <c r="O39" s="65"/>
      <c r="P39" s="65"/>
      <c r="Q39" s="66"/>
      <c r="R39" s="65" t="str">
        <f t="shared" si="3"/>
        <v xml:space="preserve"> BLM ADA TGL BAYAR DAN TGL RAYON KIRIM GAMBAR</v>
      </c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6"/>
      <c r="AH39" s="65"/>
      <c r="AI39" s="65" t="str">
        <f t="shared" si="4"/>
        <v xml:space="preserve">BLM ADA TGL BAYAR DAN TGL KIRIM NODIN </v>
      </c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6"/>
      <c r="BD39" s="66"/>
      <c r="BE39" s="65" t="str">
        <f t="shared" si="5"/>
        <v>BLM ADA TGL BAYAR DAN TGL PDL</v>
      </c>
      <c r="BF39" s="65"/>
    </row>
    <row r="40" spans="1:58" customFormat="1" ht="28.8" x14ac:dyDescent="0.3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6"/>
      <c r="L40" s="65"/>
      <c r="M40" s="65"/>
      <c r="N40" s="65"/>
      <c r="O40" s="65"/>
      <c r="P40" s="65"/>
      <c r="Q40" s="66"/>
      <c r="R40" s="65" t="str">
        <f t="shared" si="3"/>
        <v xml:space="preserve"> BLM ADA TGL BAYAR DAN TGL RAYON KIRIM GAMBAR</v>
      </c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6"/>
      <c r="AH40" s="65"/>
      <c r="AI40" s="65" t="str">
        <f t="shared" si="4"/>
        <v xml:space="preserve">BLM ADA TGL BAYAR DAN TGL KIRIM NODIN </v>
      </c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6"/>
      <c r="BD40" s="66"/>
      <c r="BE40" s="65" t="str">
        <f t="shared" si="5"/>
        <v>BLM ADA TGL BAYAR DAN TGL PDL</v>
      </c>
      <c r="BF40" s="65"/>
    </row>
    <row r="41" spans="1:58" customFormat="1" ht="28.8" x14ac:dyDescent="0.3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6"/>
      <c r="L41" s="65"/>
      <c r="M41" s="65"/>
      <c r="N41" s="65"/>
      <c r="O41" s="65"/>
      <c r="P41" s="65"/>
      <c r="Q41" s="66"/>
      <c r="R41" s="65" t="str">
        <f t="shared" si="3"/>
        <v xml:space="preserve"> BLM ADA TGL BAYAR DAN TGL RAYON KIRIM GAMBAR</v>
      </c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6"/>
      <c r="AH41" s="65"/>
      <c r="AI41" s="65" t="str">
        <f t="shared" si="4"/>
        <v xml:space="preserve">BLM ADA TGL BAYAR DAN TGL KIRIM NODIN </v>
      </c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6"/>
      <c r="BD41" s="66"/>
      <c r="BE41" s="65" t="str">
        <f t="shared" si="5"/>
        <v>BLM ADA TGL BAYAR DAN TGL PDL</v>
      </c>
      <c r="BF41" s="65"/>
    </row>
    <row r="42" spans="1:58" customFormat="1" ht="28.8" x14ac:dyDescent="0.3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6"/>
      <c r="L42" s="65"/>
      <c r="M42" s="65"/>
      <c r="N42" s="65"/>
      <c r="O42" s="65"/>
      <c r="P42" s="65"/>
      <c r="Q42" s="66"/>
      <c r="R42" s="65" t="str">
        <f t="shared" si="3"/>
        <v xml:space="preserve"> BLM ADA TGL BAYAR DAN TGL RAYON KIRIM GAMBAR</v>
      </c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6"/>
      <c r="AH42" s="66"/>
      <c r="AI42" s="65" t="str">
        <f t="shared" si="4"/>
        <v xml:space="preserve">BLM ADA TGL BAYAR DAN TGL KIRIM NODIN </v>
      </c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 t="str">
        <f t="shared" si="5"/>
        <v>BLM ADA TGL BAYAR DAN TGL PDL</v>
      </c>
      <c r="BF42" s="65"/>
    </row>
    <row r="43" spans="1:58" customFormat="1" ht="14.4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6"/>
      <c r="L43" s="65"/>
      <c r="M43" s="66"/>
      <c r="N43" s="65"/>
      <c r="O43" s="65"/>
      <c r="P43" s="65"/>
      <c r="Q43" s="65"/>
      <c r="R43" s="65" t="str">
        <f t="shared" si="3"/>
        <v xml:space="preserve"> BLM ADA TGL BAYAR DAN TGL RAYON KIRIM GAMBAR</v>
      </c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 t="str">
        <f t="shared" si="4"/>
        <v xml:space="preserve">BLM ADA TGL BAYAR DAN TGL KIRIM NODIN </v>
      </c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6"/>
      <c r="BD43" s="66"/>
      <c r="BE43" s="65" t="str">
        <f t="shared" si="5"/>
        <v>BLM ADA TGL BAYAR DAN TGL PDL</v>
      </c>
      <c r="BF43" s="65"/>
    </row>
    <row r="44" spans="1:58" customFormat="1" ht="14.4" x14ac:dyDescent="0.3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6"/>
      <c r="L44" s="65"/>
      <c r="M44" s="65"/>
      <c r="N44" s="65"/>
      <c r="O44" s="65"/>
      <c r="P44" s="65"/>
      <c r="Q44" s="65"/>
      <c r="R44" s="65" t="str">
        <f t="shared" si="3"/>
        <v xml:space="preserve"> BLM ADA TGL BAYAR DAN TGL RAYON KIRIM GAMBAR</v>
      </c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 t="str">
        <f t="shared" si="4"/>
        <v xml:space="preserve">BLM ADA TGL BAYAR DAN TGL KIRIM NODIN </v>
      </c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6"/>
      <c r="BD44" s="66"/>
      <c r="BE44" s="65" t="str">
        <f t="shared" si="5"/>
        <v>BLM ADA TGL BAYAR DAN TGL PDL</v>
      </c>
      <c r="BF44" s="65"/>
    </row>
    <row r="45" spans="1:58" customFormat="1" ht="14.4" x14ac:dyDescent="0.3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6"/>
      <c r="L45" s="65"/>
      <c r="M45" s="65"/>
      <c r="N45" s="65"/>
      <c r="O45" s="65"/>
      <c r="P45" s="65"/>
      <c r="Q45" s="65"/>
      <c r="R45" s="65" t="str">
        <f t="shared" si="3"/>
        <v xml:space="preserve"> BLM ADA TGL BAYAR DAN TGL RAYON KIRIM GAMBAR</v>
      </c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6"/>
      <c r="AH45" s="65"/>
      <c r="AI45" s="65" t="str">
        <f t="shared" si="4"/>
        <v xml:space="preserve">BLM ADA TGL BAYAR DAN TGL KIRIM NODIN </v>
      </c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6"/>
      <c r="BD45" s="66"/>
      <c r="BE45" s="65" t="str">
        <f t="shared" si="5"/>
        <v>BLM ADA TGL BAYAR DAN TGL PDL</v>
      </c>
      <c r="BF45" s="65"/>
    </row>
    <row r="46" spans="1:58" customFormat="1" ht="28.8" x14ac:dyDescent="0.3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6"/>
      <c r="L46" s="65"/>
      <c r="M46" s="65"/>
      <c r="N46" s="65"/>
      <c r="O46" s="65"/>
      <c r="P46" s="65"/>
      <c r="Q46" s="66"/>
      <c r="R46" s="65" t="str">
        <f t="shared" si="3"/>
        <v xml:space="preserve"> BLM ADA TGL BAYAR DAN TGL RAYON KIRIM GAMBAR</v>
      </c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6"/>
      <c r="AH46" s="65"/>
      <c r="AI46" s="65" t="str">
        <f t="shared" si="4"/>
        <v xml:space="preserve">BLM ADA TGL BAYAR DAN TGL KIRIM NODIN </v>
      </c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6"/>
      <c r="BD46" s="66"/>
      <c r="BE46" s="65" t="str">
        <f t="shared" si="5"/>
        <v>BLM ADA TGL BAYAR DAN TGL PDL</v>
      </c>
      <c r="BF46" s="65"/>
    </row>
    <row r="47" spans="1:58" customFormat="1" ht="14.4" x14ac:dyDescent="0.3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6"/>
      <c r="L47" s="65"/>
      <c r="M47" s="65"/>
      <c r="N47" s="65"/>
      <c r="O47" s="65"/>
      <c r="P47" s="65"/>
      <c r="Q47" s="65"/>
      <c r="R47" s="65" t="str">
        <f t="shared" si="3"/>
        <v xml:space="preserve"> BLM ADA TGL BAYAR DAN TGL RAYON KIRIM GAMBAR</v>
      </c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6"/>
      <c r="AH47" s="65"/>
      <c r="AI47" s="65" t="str">
        <f t="shared" si="4"/>
        <v xml:space="preserve">BLM ADA TGL BAYAR DAN TGL KIRIM NODIN </v>
      </c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6"/>
      <c r="BD47" s="66"/>
      <c r="BE47" s="65" t="str">
        <f t="shared" si="5"/>
        <v>BLM ADA TGL BAYAR DAN TGL PDL</v>
      </c>
      <c r="BF47" s="65"/>
    </row>
    <row r="48" spans="1:58" customFormat="1" ht="28.8" x14ac:dyDescent="0.3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6"/>
      <c r="L48" s="65"/>
      <c r="M48" s="66"/>
      <c r="N48" s="65"/>
      <c r="O48" s="65"/>
      <c r="P48" s="65"/>
      <c r="Q48" s="66"/>
      <c r="R48" s="65" t="str">
        <f t="shared" si="3"/>
        <v xml:space="preserve"> BLM ADA TGL BAYAR DAN TGL RAYON KIRIM GAMBAR</v>
      </c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6"/>
      <c r="AH48" s="66"/>
      <c r="AI48" s="65" t="str">
        <f t="shared" si="4"/>
        <v xml:space="preserve">BLM ADA TGL BAYAR DAN TGL KIRIM NODIN </v>
      </c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6"/>
      <c r="BD48" s="66"/>
      <c r="BE48" s="65" t="str">
        <f t="shared" si="5"/>
        <v>BLM ADA TGL BAYAR DAN TGL PDL</v>
      </c>
      <c r="BF48" s="65"/>
    </row>
    <row r="49" spans="1:58" customFormat="1" ht="28.8" x14ac:dyDescent="0.3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6"/>
      <c r="L49" s="65"/>
      <c r="M49" s="66"/>
      <c r="N49" s="65"/>
      <c r="O49" s="65"/>
      <c r="P49" s="65"/>
      <c r="Q49" s="66"/>
      <c r="R49" s="65" t="str">
        <f t="shared" si="3"/>
        <v xml:space="preserve"> BLM ADA TGL BAYAR DAN TGL RAYON KIRIM GAMBAR</v>
      </c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6"/>
      <c r="AH49" s="65"/>
      <c r="AI49" s="65" t="str">
        <f t="shared" si="4"/>
        <v xml:space="preserve">BLM ADA TGL BAYAR DAN TGL KIRIM NODIN </v>
      </c>
      <c r="AJ49" s="65"/>
      <c r="AK49" s="65"/>
      <c r="AL49" s="65"/>
      <c r="AM49" s="65"/>
      <c r="AN49" s="65"/>
      <c r="AO49" s="65"/>
      <c r="AP49" s="66"/>
      <c r="AQ49" s="65"/>
      <c r="AR49" s="65"/>
      <c r="AS49" s="66"/>
      <c r="AT49" s="65"/>
      <c r="AU49" s="65"/>
      <c r="AV49" s="65"/>
      <c r="AW49" s="65"/>
      <c r="AX49" s="65"/>
      <c r="AY49" s="65"/>
      <c r="AZ49" s="65"/>
      <c r="BA49" s="65"/>
      <c r="BB49" s="65"/>
      <c r="BC49" s="66"/>
      <c r="BD49" s="66"/>
      <c r="BE49" s="65" t="str">
        <f t="shared" si="5"/>
        <v>BLM ADA TGL BAYAR DAN TGL PDL</v>
      </c>
      <c r="BF49" s="65"/>
    </row>
    <row r="50" spans="1:58" customFormat="1" ht="14.4" x14ac:dyDescent="0.3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6"/>
      <c r="L50" s="65"/>
      <c r="M50" s="65"/>
      <c r="N50" s="65"/>
      <c r="O50" s="65"/>
      <c r="P50" s="65"/>
      <c r="Q50" s="65"/>
      <c r="R50" s="65" t="str">
        <f t="shared" si="3"/>
        <v xml:space="preserve"> BLM ADA TGL BAYAR DAN TGL RAYON KIRIM GAMBAR</v>
      </c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6"/>
      <c r="AH50" s="65"/>
      <c r="AI50" s="65" t="str">
        <f t="shared" si="4"/>
        <v xml:space="preserve">BLM ADA TGL BAYAR DAN TGL KIRIM NODIN </v>
      </c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 t="str">
        <f t="shared" si="5"/>
        <v>BLM ADA TGL BAYAR DAN TGL PDL</v>
      </c>
      <c r="BF50" s="65"/>
    </row>
    <row r="51" spans="1:58" customFormat="1" ht="28.8" x14ac:dyDescent="0.3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6"/>
      <c r="L51" s="65"/>
      <c r="M51" s="65"/>
      <c r="N51" s="65"/>
      <c r="O51" s="65"/>
      <c r="P51" s="65"/>
      <c r="Q51" s="66"/>
      <c r="R51" s="65" t="str">
        <f t="shared" si="3"/>
        <v xml:space="preserve"> BLM ADA TGL BAYAR DAN TGL RAYON KIRIM GAMBAR</v>
      </c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6"/>
      <c r="AH51" s="65"/>
      <c r="AI51" s="65" t="str">
        <f t="shared" si="4"/>
        <v xml:space="preserve">BLM ADA TGL BAYAR DAN TGL KIRIM NODIN </v>
      </c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6"/>
      <c r="BD51" s="66"/>
      <c r="BE51" s="65" t="str">
        <f t="shared" si="5"/>
        <v>BLM ADA TGL BAYAR DAN TGL PDL</v>
      </c>
      <c r="BF51" s="65"/>
    </row>
    <row r="52" spans="1:58" customFormat="1" ht="28.8" x14ac:dyDescent="0.3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6"/>
      <c r="L52" s="65"/>
      <c r="M52" s="66"/>
      <c r="N52" s="65"/>
      <c r="O52" s="65"/>
      <c r="P52" s="65"/>
      <c r="Q52" s="66"/>
      <c r="R52" s="65" t="str">
        <f t="shared" si="3"/>
        <v xml:space="preserve"> BLM ADA TGL BAYAR DAN TGL RAYON KIRIM GAMBAR</v>
      </c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6"/>
      <c r="AH52" s="65"/>
      <c r="AI52" s="65" t="str">
        <f t="shared" si="4"/>
        <v xml:space="preserve">BLM ADA TGL BAYAR DAN TGL KIRIM NODIN </v>
      </c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6"/>
      <c r="BD52" s="66"/>
      <c r="BE52" s="65" t="str">
        <f t="shared" si="5"/>
        <v>BLM ADA TGL BAYAR DAN TGL PDL</v>
      </c>
      <c r="BF52" s="65"/>
    </row>
    <row r="53" spans="1:58" customFormat="1" ht="14.4" x14ac:dyDescent="0.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6"/>
      <c r="L53" s="65"/>
      <c r="M53" s="65"/>
      <c r="N53" s="65"/>
      <c r="O53" s="65"/>
      <c r="P53" s="65"/>
      <c r="Q53" s="65"/>
      <c r="R53" s="65" t="str">
        <f t="shared" si="3"/>
        <v xml:space="preserve"> BLM ADA TGL BAYAR DAN TGL RAYON KIRIM GAMBAR</v>
      </c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6"/>
      <c r="AH53" s="65"/>
      <c r="AI53" s="65" t="str">
        <f t="shared" si="4"/>
        <v xml:space="preserve">BLM ADA TGL BAYAR DAN TGL KIRIM NODIN </v>
      </c>
      <c r="AJ53" s="65"/>
      <c r="AK53" s="65"/>
      <c r="AL53" s="65"/>
      <c r="AM53" s="65"/>
      <c r="AN53" s="65"/>
      <c r="AO53" s="65"/>
      <c r="AP53" s="66"/>
      <c r="AQ53" s="65"/>
      <c r="AR53" s="65"/>
      <c r="AS53" s="66"/>
      <c r="AT53" s="65"/>
      <c r="AU53" s="65"/>
      <c r="AV53" s="65"/>
      <c r="AW53" s="65"/>
      <c r="AX53" s="65"/>
      <c r="AY53" s="65"/>
      <c r="AZ53" s="65"/>
      <c r="BA53" s="65"/>
      <c r="BB53" s="65"/>
      <c r="BC53" s="66"/>
      <c r="BD53" s="66"/>
      <c r="BE53" s="65" t="str">
        <f t="shared" si="5"/>
        <v>BLM ADA TGL BAYAR DAN TGL PDL</v>
      </c>
      <c r="BF53" s="65"/>
    </row>
    <row r="54" spans="1:58" customFormat="1" ht="14.4" x14ac:dyDescent="0.3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6"/>
      <c r="L54" s="65"/>
      <c r="M54" s="65"/>
      <c r="N54" s="65"/>
      <c r="O54" s="65"/>
      <c r="P54" s="65"/>
      <c r="Q54" s="65"/>
      <c r="R54" s="65" t="str">
        <f t="shared" si="3"/>
        <v xml:space="preserve"> BLM ADA TGL BAYAR DAN TGL RAYON KIRIM GAMBAR</v>
      </c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 t="str">
        <f t="shared" si="4"/>
        <v xml:space="preserve">BLM ADA TGL BAYAR DAN TGL KIRIM NODIN </v>
      </c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 t="str">
        <f t="shared" si="5"/>
        <v>BLM ADA TGL BAYAR DAN TGL PDL</v>
      </c>
      <c r="BF54" s="65"/>
    </row>
    <row r="55" spans="1:58" customFormat="1" ht="14.4" x14ac:dyDescent="0.3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6"/>
      <c r="L55" s="65"/>
      <c r="M55" s="66"/>
      <c r="N55" s="65"/>
      <c r="O55" s="65"/>
      <c r="P55" s="65"/>
      <c r="Q55" s="65"/>
      <c r="R55" s="65" t="str">
        <f t="shared" si="3"/>
        <v xml:space="preserve"> BLM ADA TGL BAYAR DAN TGL RAYON KIRIM GAMBAR</v>
      </c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 t="str">
        <f t="shared" si="4"/>
        <v xml:space="preserve">BLM ADA TGL BAYAR DAN TGL KIRIM NODIN </v>
      </c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 t="str">
        <f t="shared" si="5"/>
        <v>BLM ADA TGL BAYAR DAN TGL PDL</v>
      </c>
      <c r="BF55" s="65"/>
    </row>
    <row r="56" spans="1:58" customFormat="1" ht="14.4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6"/>
      <c r="L56" s="65"/>
      <c r="M56" s="65"/>
      <c r="N56" s="65"/>
      <c r="O56" s="65"/>
      <c r="P56" s="65"/>
      <c r="Q56" s="65"/>
      <c r="R56" s="65" t="str">
        <f t="shared" si="3"/>
        <v xml:space="preserve"> BLM ADA TGL BAYAR DAN TGL RAYON KIRIM GAMBAR</v>
      </c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6"/>
      <c r="AH56" s="65"/>
      <c r="AI56" s="65" t="str">
        <f t="shared" si="4"/>
        <v xml:space="preserve">BLM ADA TGL BAYAR DAN TGL KIRIM NODIN </v>
      </c>
      <c r="AJ56" s="65"/>
      <c r="AK56" s="65"/>
      <c r="AL56" s="65"/>
      <c r="AM56" s="65"/>
      <c r="AN56" s="65"/>
      <c r="AO56" s="65"/>
      <c r="AP56" s="66"/>
      <c r="AQ56" s="65"/>
      <c r="AR56" s="65"/>
      <c r="AS56" s="66"/>
      <c r="AT56" s="65"/>
      <c r="AU56" s="65"/>
      <c r="AV56" s="65"/>
      <c r="AW56" s="65"/>
      <c r="AX56" s="65"/>
      <c r="AY56" s="65"/>
      <c r="AZ56" s="65"/>
      <c r="BA56" s="65"/>
      <c r="BB56" s="65"/>
      <c r="BC56" s="66"/>
      <c r="BD56" s="66"/>
      <c r="BE56" s="65" t="str">
        <f t="shared" si="5"/>
        <v>BLM ADA TGL BAYAR DAN TGL PDL</v>
      </c>
      <c r="BF56" s="65"/>
    </row>
    <row r="57" spans="1:58" customFormat="1" ht="14.4" x14ac:dyDescent="0.3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6"/>
      <c r="L57" s="65"/>
      <c r="M57" s="65"/>
      <c r="N57" s="65"/>
      <c r="O57" s="65"/>
      <c r="P57" s="65"/>
      <c r="Q57" s="65"/>
      <c r="R57" s="65" t="str">
        <f t="shared" si="3"/>
        <v xml:space="preserve"> BLM ADA TGL BAYAR DAN TGL RAYON KIRIM GAMBAR</v>
      </c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 t="str">
        <f t="shared" si="4"/>
        <v xml:space="preserve">BLM ADA TGL BAYAR DAN TGL KIRIM NODIN </v>
      </c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 t="str">
        <f t="shared" si="5"/>
        <v>BLM ADA TGL BAYAR DAN TGL PDL</v>
      </c>
      <c r="BF57" s="65"/>
    </row>
    <row r="58" spans="1:58" customFormat="1" ht="14.4" x14ac:dyDescent="0.3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6"/>
      <c r="L58" s="65"/>
      <c r="M58" s="65"/>
      <c r="N58" s="65"/>
      <c r="O58" s="65"/>
      <c r="P58" s="65"/>
      <c r="Q58" s="65"/>
      <c r="R58" s="65" t="str">
        <f t="shared" si="3"/>
        <v xml:space="preserve"> BLM ADA TGL BAYAR DAN TGL RAYON KIRIM GAMBAR</v>
      </c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 t="str">
        <f t="shared" si="4"/>
        <v xml:space="preserve">BLM ADA TGL BAYAR DAN TGL KIRIM NODIN </v>
      </c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 t="str">
        <f t="shared" si="5"/>
        <v>BLM ADA TGL BAYAR DAN TGL PDL</v>
      </c>
      <c r="BF58" s="65"/>
    </row>
    <row r="59" spans="1:58" customFormat="1" ht="14.4" x14ac:dyDescent="0.3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6"/>
      <c r="L59" s="65"/>
      <c r="M59" s="65"/>
      <c r="N59" s="65"/>
      <c r="O59" s="65"/>
      <c r="P59" s="65"/>
      <c r="Q59" s="65"/>
      <c r="R59" s="65" t="str">
        <f t="shared" si="3"/>
        <v xml:space="preserve"> BLM ADA TGL BAYAR DAN TGL RAYON KIRIM GAMBAR</v>
      </c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 t="str">
        <f t="shared" si="4"/>
        <v xml:space="preserve">BLM ADA TGL BAYAR DAN TGL KIRIM NODIN </v>
      </c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6"/>
      <c r="BD59" s="66"/>
      <c r="BE59" s="65" t="str">
        <f t="shared" si="5"/>
        <v>BLM ADA TGL BAYAR DAN TGL PDL</v>
      </c>
      <c r="BF59" s="65"/>
    </row>
    <row r="60" spans="1:58" customFormat="1" ht="14.4" x14ac:dyDescent="0.3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6"/>
      <c r="L60" s="65"/>
      <c r="M60" s="65"/>
      <c r="N60" s="65"/>
      <c r="O60" s="65"/>
      <c r="P60" s="65"/>
      <c r="Q60" s="65"/>
      <c r="R60" s="65" t="str">
        <f t="shared" si="3"/>
        <v xml:space="preserve"> BLM ADA TGL BAYAR DAN TGL RAYON KIRIM GAMBAR</v>
      </c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 t="str">
        <f t="shared" si="4"/>
        <v xml:space="preserve">BLM ADA TGL BAYAR DAN TGL KIRIM NODIN </v>
      </c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6"/>
      <c r="BD60" s="66"/>
      <c r="BE60" s="65" t="str">
        <f t="shared" si="5"/>
        <v>BLM ADA TGL BAYAR DAN TGL PDL</v>
      </c>
      <c r="BF60" s="65"/>
    </row>
    <row r="61" spans="1:58" customFormat="1" ht="14.4" x14ac:dyDescent="0.3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6"/>
      <c r="L61" s="65"/>
      <c r="M61" s="66"/>
      <c r="N61" s="65"/>
      <c r="O61" s="65"/>
      <c r="P61" s="65"/>
      <c r="Q61" s="65"/>
      <c r="R61" s="65" t="str">
        <f t="shared" si="3"/>
        <v xml:space="preserve"> BLM ADA TGL BAYAR DAN TGL RAYON KIRIM GAMBAR</v>
      </c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 t="str">
        <f t="shared" si="4"/>
        <v xml:space="preserve">BLM ADA TGL BAYAR DAN TGL KIRIM NODIN </v>
      </c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6"/>
      <c r="BD61" s="66"/>
      <c r="BE61" s="65" t="str">
        <f t="shared" si="5"/>
        <v>BLM ADA TGL BAYAR DAN TGL PDL</v>
      </c>
      <c r="BF61" s="65"/>
    </row>
    <row r="62" spans="1:58" customFormat="1" ht="14.4" x14ac:dyDescent="0.3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6"/>
      <c r="L62" s="65"/>
      <c r="M62" s="65"/>
      <c r="N62" s="65"/>
      <c r="O62" s="65"/>
      <c r="P62" s="65"/>
      <c r="Q62" s="65"/>
      <c r="R62" s="65" t="str">
        <f t="shared" si="3"/>
        <v xml:space="preserve"> BLM ADA TGL BAYAR DAN TGL RAYON KIRIM GAMBAR</v>
      </c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 t="str">
        <f t="shared" si="4"/>
        <v xml:space="preserve">BLM ADA TGL BAYAR DAN TGL KIRIM NODIN </v>
      </c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6"/>
      <c r="BD62" s="66"/>
      <c r="BE62" s="65" t="str">
        <f t="shared" si="5"/>
        <v>BLM ADA TGL BAYAR DAN TGL PDL</v>
      </c>
      <c r="BF62" s="65"/>
    </row>
    <row r="63" spans="1:58" customFormat="1" ht="14.4" x14ac:dyDescent="0.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6"/>
      <c r="L63" s="65"/>
      <c r="M63" s="66"/>
      <c r="N63" s="65"/>
      <c r="O63" s="65"/>
      <c r="P63" s="65"/>
      <c r="Q63" s="65"/>
      <c r="R63" s="65" t="str">
        <f t="shared" si="3"/>
        <v xml:space="preserve"> BLM ADA TGL BAYAR DAN TGL RAYON KIRIM GAMBAR</v>
      </c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 t="str">
        <f t="shared" si="4"/>
        <v xml:space="preserve">BLM ADA TGL BAYAR DAN TGL KIRIM NODIN </v>
      </c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6"/>
      <c r="BD63" s="66"/>
      <c r="BE63" s="65" t="str">
        <f t="shared" si="5"/>
        <v>BLM ADA TGL BAYAR DAN TGL PDL</v>
      </c>
      <c r="BF63" s="65"/>
    </row>
    <row r="64" spans="1:58" customFormat="1" ht="28.8" x14ac:dyDescent="0.3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6"/>
      <c r="L64" s="65"/>
      <c r="M64" s="66"/>
      <c r="N64" s="65"/>
      <c r="O64" s="65"/>
      <c r="P64" s="65"/>
      <c r="Q64" s="66"/>
      <c r="R64" s="65" t="str">
        <f t="shared" si="3"/>
        <v xml:space="preserve"> BLM ADA TGL BAYAR DAN TGL RAYON KIRIM GAMBAR</v>
      </c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 t="str">
        <f t="shared" si="4"/>
        <v xml:space="preserve">BLM ADA TGL BAYAR DAN TGL KIRIM NODIN </v>
      </c>
      <c r="AJ64" s="65"/>
      <c r="AK64" s="65"/>
      <c r="AL64" s="65"/>
      <c r="AM64" s="65"/>
      <c r="AN64" s="65"/>
      <c r="AO64" s="65"/>
      <c r="AP64" s="66"/>
      <c r="AQ64" s="65"/>
      <c r="AR64" s="65"/>
      <c r="AS64" s="66"/>
      <c r="AT64" s="65"/>
      <c r="AU64" s="65"/>
      <c r="AV64" s="65"/>
      <c r="AW64" s="65"/>
      <c r="AX64" s="65"/>
      <c r="AY64" s="65"/>
      <c r="AZ64" s="65"/>
      <c r="BA64" s="65"/>
      <c r="BB64" s="65"/>
      <c r="BC64" s="66"/>
      <c r="BD64" s="66"/>
      <c r="BE64" s="65" t="str">
        <f t="shared" si="5"/>
        <v>BLM ADA TGL BAYAR DAN TGL PDL</v>
      </c>
      <c r="BF64" s="65"/>
    </row>
    <row r="65" spans="1:58" customFormat="1" ht="14.4" x14ac:dyDescent="0.3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6"/>
      <c r="L65" s="65"/>
      <c r="M65" s="66"/>
      <c r="N65" s="65"/>
      <c r="O65" s="65"/>
      <c r="P65" s="65"/>
      <c r="Q65" s="65"/>
      <c r="R65" s="65" t="str">
        <f t="shared" si="3"/>
        <v xml:space="preserve"> BLM ADA TGL BAYAR DAN TGL RAYON KIRIM GAMBAR</v>
      </c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 t="str">
        <f t="shared" si="4"/>
        <v xml:space="preserve">BLM ADA TGL BAYAR DAN TGL KIRIM NODIN </v>
      </c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6"/>
      <c r="BD65" s="66"/>
      <c r="BE65" s="65" t="str">
        <f t="shared" si="5"/>
        <v>BLM ADA TGL BAYAR DAN TGL PDL</v>
      </c>
      <c r="BF65" s="65"/>
    </row>
    <row r="66" spans="1:58" customFormat="1" ht="14.4" x14ac:dyDescent="0.3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6"/>
      <c r="L66" s="65"/>
      <c r="M66" s="65"/>
      <c r="N66" s="65"/>
      <c r="O66" s="65"/>
      <c r="P66" s="65"/>
      <c r="Q66" s="65"/>
      <c r="R66" s="65" t="str">
        <f t="shared" si="3"/>
        <v xml:space="preserve"> BLM ADA TGL BAYAR DAN TGL RAYON KIRIM GAMBAR</v>
      </c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 t="str">
        <f t="shared" si="4"/>
        <v xml:space="preserve">BLM ADA TGL BAYAR DAN TGL KIRIM NODIN </v>
      </c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6"/>
      <c r="BD66" s="66"/>
      <c r="BE66" s="65" t="str">
        <f t="shared" si="5"/>
        <v>BLM ADA TGL BAYAR DAN TGL PDL</v>
      </c>
      <c r="BF66" s="65"/>
    </row>
    <row r="67" spans="1:58" customFormat="1" ht="14.4" x14ac:dyDescent="0.3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6"/>
      <c r="L67" s="65"/>
      <c r="M67" s="66"/>
      <c r="N67" s="65"/>
      <c r="O67" s="65"/>
      <c r="P67" s="65"/>
      <c r="Q67" s="65"/>
      <c r="R67" s="65" t="str">
        <f t="shared" si="3"/>
        <v xml:space="preserve"> BLM ADA TGL BAYAR DAN TGL RAYON KIRIM GAMBAR</v>
      </c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 t="str">
        <f t="shared" si="4"/>
        <v xml:space="preserve">BLM ADA TGL BAYAR DAN TGL KIRIM NODIN </v>
      </c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6"/>
      <c r="BD67" s="66"/>
      <c r="BE67" s="65" t="str">
        <f t="shared" si="5"/>
        <v>BLM ADA TGL BAYAR DAN TGL PDL</v>
      </c>
      <c r="BF67" s="65"/>
    </row>
    <row r="68" spans="1:58" customFormat="1" ht="14.4" x14ac:dyDescent="0.3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6"/>
      <c r="L68" s="65"/>
      <c r="M68" s="65"/>
      <c r="N68" s="65"/>
      <c r="O68" s="65"/>
      <c r="P68" s="65"/>
      <c r="Q68" s="65"/>
      <c r="R68" s="65" t="str">
        <f t="shared" si="3"/>
        <v xml:space="preserve"> BLM ADA TGL BAYAR DAN TGL RAYON KIRIM GAMBAR</v>
      </c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  <c r="AH68" s="65"/>
      <c r="AI68" s="65" t="str">
        <f t="shared" si="4"/>
        <v xml:space="preserve">BLM ADA TGL BAYAR DAN TGL KIRIM NODIN </v>
      </c>
      <c r="AJ68" s="65"/>
      <c r="AK68" s="65"/>
      <c r="AL68" s="65"/>
      <c r="AM68" s="65"/>
      <c r="AN68" s="65"/>
      <c r="AO68" s="65"/>
      <c r="AP68" s="66"/>
      <c r="AQ68" s="65"/>
      <c r="AR68" s="65"/>
      <c r="AS68" s="66"/>
      <c r="AT68" s="65"/>
      <c r="AU68" s="65"/>
      <c r="AV68" s="65"/>
      <c r="AW68" s="65"/>
      <c r="AX68" s="65"/>
      <c r="AY68" s="65"/>
      <c r="AZ68" s="65"/>
      <c r="BA68" s="65"/>
      <c r="BB68" s="65"/>
      <c r="BC68" s="66"/>
      <c r="BD68" s="66"/>
      <c r="BE68" s="65" t="str">
        <f t="shared" si="5"/>
        <v>BLM ADA TGL BAYAR DAN TGL PDL</v>
      </c>
      <c r="BF68" s="65"/>
    </row>
    <row r="69" spans="1:58" customFormat="1" ht="14.4" x14ac:dyDescent="0.3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6"/>
      <c r="L69" s="65"/>
      <c r="M69" s="66"/>
      <c r="N69" s="65"/>
      <c r="O69" s="65"/>
      <c r="P69" s="65"/>
      <c r="Q69" s="65"/>
      <c r="R69" s="65" t="str">
        <f t="shared" si="3"/>
        <v xml:space="preserve"> BLM ADA TGL BAYAR DAN TGL RAYON KIRIM GAMBAR</v>
      </c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 t="str">
        <f t="shared" si="4"/>
        <v xml:space="preserve">BLM ADA TGL BAYAR DAN TGL KIRIM NODIN </v>
      </c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6"/>
      <c r="BD69" s="66"/>
      <c r="BE69" s="65" t="str">
        <f t="shared" si="5"/>
        <v>BLM ADA TGL BAYAR DAN TGL PDL</v>
      </c>
      <c r="BF69" s="65"/>
    </row>
    <row r="70" spans="1:58" customFormat="1" ht="14.4" x14ac:dyDescent="0.3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6"/>
      <c r="L70" s="65"/>
      <c r="M70" s="66"/>
      <c r="N70" s="65"/>
      <c r="O70" s="65"/>
      <c r="P70" s="65"/>
      <c r="Q70" s="65"/>
      <c r="R70" s="65" t="str">
        <f t="shared" si="3"/>
        <v xml:space="preserve"> BLM ADA TGL BAYAR DAN TGL RAYON KIRIM GAMBAR</v>
      </c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 t="str">
        <f t="shared" si="4"/>
        <v xml:space="preserve">BLM ADA TGL BAYAR DAN TGL KIRIM NODIN </v>
      </c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6"/>
      <c r="BD70" s="66"/>
      <c r="BE70" s="65" t="str">
        <f t="shared" si="5"/>
        <v>BLM ADA TGL BAYAR DAN TGL PDL</v>
      </c>
      <c r="BF70" s="65"/>
    </row>
    <row r="71" spans="1:58" customFormat="1" ht="14.4" x14ac:dyDescent="0.3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6"/>
      <c r="L71" s="65"/>
      <c r="M71" s="66"/>
      <c r="N71" s="65"/>
      <c r="O71" s="65"/>
      <c r="P71" s="65"/>
      <c r="Q71" s="65"/>
      <c r="R71" s="65" t="str">
        <f t="shared" si="3"/>
        <v xml:space="preserve"> BLM ADA TGL BAYAR DAN TGL RAYON KIRIM GAMBAR</v>
      </c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 t="str">
        <f t="shared" si="4"/>
        <v xml:space="preserve">BLM ADA TGL BAYAR DAN TGL KIRIM NODIN </v>
      </c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6"/>
      <c r="BD71" s="66"/>
      <c r="BE71" s="65" t="str">
        <f t="shared" si="5"/>
        <v>BLM ADA TGL BAYAR DAN TGL PDL</v>
      </c>
      <c r="BF71" s="65"/>
    </row>
    <row r="72" spans="1:58" customFormat="1" ht="14.4" x14ac:dyDescent="0.3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6"/>
      <c r="L72" s="65"/>
      <c r="M72" s="66"/>
      <c r="N72" s="65"/>
      <c r="O72" s="65"/>
      <c r="P72" s="65"/>
      <c r="Q72" s="65"/>
      <c r="R72" s="65" t="str">
        <f t="shared" si="3"/>
        <v xml:space="preserve"> BLM ADA TGL BAYAR DAN TGL RAYON KIRIM GAMBAR</v>
      </c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 t="str">
        <f t="shared" si="4"/>
        <v xml:space="preserve">BLM ADA TGL BAYAR DAN TGL KIRIM NODIN </v>
      </c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 t="str">
        <f t="shared" si="5"/>
        <v>BLM ADA TGL BAYAR DAN TGL PDL</v>
      </c>
      <c r="BF72" s="65"/>
    </row>
    <row r="73" spans="1:58" customFormat="1" ht="14.4" x14ac:dyDescent="0.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6"/>
      <c r="L73" s="65"/>
      <c r="M73" s="66"/>
      <c r="N73" s="65"/>
      <c r="O73" s="65"/>
      <c r="P73" s="65"/>
      <c r="Q73" s="65"/>
      <c r="R73" s="65" t="str">
        <f t="shared" si="3"/>
        <v xml:space="preserve"> BLM ADA TGL BAYAR DAN TGL RAYON KIRIM GAMBAR</v>
      </c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 t="str">
        <f t="shared" si="4"/>
        <v xml:space="preserve">BLM ADA TGL BAYAR DAN TGL KIRIM NODIN </v>
      </c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6"/>
      <c r="BD73" s="66"/>
      <c r="BE73" s="65" t="str">
        <f t="shared" si="5"/>
        <v>BLM ADA TGL BAYAR DAN TGL PDL</v>
      </c>
      <c r="BF73" s="65"/>
    </row>
    <row r="74" spans="1:58" customFormat="1" ht="14.4" x14ac:dyDescent="0.3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6"/>
      <c r="L74" s="65"/>
      <c r="M74" s="65"/>
      <c r="N74" s="65"/>
      <c r="O74" s="65"/>
      <c r="P74" s="65"/>
      <c r="Q74" s="65"/>
      <c r="R74" s="65" t="str">
        <f t="shared" si="3"/>
        <v xml:space="preserve"> BLM ADA TGL BAYAR DAN TGL RAYON KIRIM GAMBAR</v>
      </c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6"/>
      <c r="AH74" s="65"/>
      <c r="AI74" s="65" t="str">
        <f t="shared" si="4"/>
        <v xml:space="preserve">BLM ADA TGL BAYAR DAN TGL KIRIM NODIN </v>
      </c>
      <c r="AJ74" s="65"/>
      <c r="AK74" s="65"/>
      <c r="AL74" s="65"/>
      <c r="AM74" s="65"/>
      <c r="AN74" s="65"/>
      <c r="AO74" s="65"/>
      <c r="AP74" s="66"/>
      <c r="AQ74" s="65"/>
      <c r="AR74" s="65"/>
      <c r="AS74" s="66"/>
      <c r="AT74" s="65"/>
      <c r="AU74" s="65"/>
      <c r="AV74" s="65"/>
      <c r="AW74" s="65"/>
      <c r="AX74" s="65"/>
      <c r="AY74" s="65"/>
      <c r="AZ74" s="65"/>
      <c r="BA74" s="65"/>
      <c r="BB74" s="65"/>
      <c r="BC74" s="66"/>
      <c r="BD74" s="66"/>
      <c r="BE74" s="65" t="str">
        <f t="shared" si="5"/>
        <v>BLM ADA TGL BAYAR DAN TGL PDL</v>
      </c>
      <c r="BF74" s="65"/>
    </row>
    <row r="75" spans="1:58" customFormat="1" ht="14.4" x14ac:dyDescent="0.3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6"/>
      <c r="L75" s="65"/>
      <c r="M75" s="66"/>
      <c r="N75" s="65"/>
      <c r="O75" s="65"/>
      <c r="P75" s="65"/>
      <c r="Q75" s="65"/>
      <c r="R75" s="65" t="str">
        <f t="shared" si="3"/>
        <v xml:space="preserve"> BLM ADA TGL BAYAR DAN TGL RAYON KIRIM GAMBAR</v>
      </c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 t="str">
        <f t="shared" si="4"/>
        <v xml:space="preserve">BLM ADA TGL BAYAR DAN TGL KIRIM NODIN </v>
      </c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 t="str">
        <f t="shared" si="5"/>
        <v>BLM ADA TGL BAYAR DAN TGL PDL</v>
      </c>
      <c r="BF75" s="65"/>
    </row>
    <row r="76" spans="1:58" customFormat="1" ht="14.4" x14ac:dyDescent="0.3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6"/>
      <c r="L76" s="65"/>
      <c r="M76" s="66"/>
      <c r="N76" s="65"/>
      <c r="O76" s="65"/>
      <c r="P76" s="65"/>
      <c r="Q76" s="65"/>
      <c r="R76" s="65" t="str">
        <f t="shared" si="3"/>
        <v xml:space="preserve"> BLM ADA TGL BAYAR DAN TGL RAYON KIRIM GAMBAR</v>
      </c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 t="str">
        <f t="shared" ref="AI76:AI89" si="6">IF(AND(K76&lt;&gt;"",AG76&lt;&gt;"",AH76&lt;&gt;" "),""&amp;DAYS360(K76,AG76)&amp;" hari",IF(AND(K76&lt;&gt;"",AG76&lt;&gt;" ",AH76&lt;&gt;""),""&amp;DAYS360(K76,AH76)&amp;" hari",IF(OR(AND(K76&lt;&gt;" ",AG76&lt;&gt;""),(AND(K76&lt;&gt;" ",AH76&lt;&gt;""))),"BLM ADA TGL BAYAR",IF(AND(K76&lt;&gt;"",AG76&lt;&gt;" ",AH76&lt;&gt;" "),"BLM ADA TGL KIRIM NODIN","BLM ADA TGL BAYAR DAN TGL KIRIM NODIN "))))</f>
        <v xml:space="preserve">BLM ADA TGL BAYAR DAN TGL KIRIM NODIN </v>
      </c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6"/>
      <c r="BD76" s="66"/>
      <c r="BE76" s="65" t="str">
        <f t="shared" ref="BE76:BE139" si="7">IF(AND(K76&lt;&gt;"",BD76&lt;&gt;""),""&amp;DAYS360(K76,BD76)&amp;" hari",IF(AND(K76&lt;&gt;" ",BD76&lt;&gt;""),"BLM ADA TGL BAYAR",IF(AND(K76&lt;&gt;"",BD76&lt;&gt;" "),"BLM ADA TGL PDL","BLM ADA TGL BAYAR DAN TGL PDL")))</f>
        <v>BLM ADA TGL BAYAR DAN TGL PDL</v>
      </c>
      <c r="BF76" s="65"/>
    </row>
    <row r="77" spans="1:58" customFormat="1" ht="14.4" x14ac:dyDescent="0.3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6"/>
      <c r="L77" s="65"/>
      <c r="M77" s="66"/>
      <c r="N77" s="65"/>
      <c r="O77" s="65"/>
      <c r="P77" s="65"/>
      <c r="Q77" s="65"/>
      <c r="R77" s="65" t="str">
        <f t="shared" ref="R77:R140" si="8">IF(AND(K77&lt;&gt;"",Q77&lt;&gt;""),""&amp;ABS(DAYS360(K77,Q77))&amp;" hari",IF(AND(K77&lt;&gt;" ",Q77&lt;&gt;""),"BLM ADA TGL BAYAR",IF(AND(K77&lt;&gt;"",Q77&lt;&gt;" "),"BLM ADA TGL RAYON KIRIM GAMBAR"," BLM ADA TGL BAYAR DAN TGL RAYON KIRIM GAMBAR")))</f>
        <v xml:space="preserve"> BLM ADA TGL BAYAR DAN TGL RAYON KIRIM GAMBAR</v>
      </c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 t="str">
        <f t="shared" si="6"/>
        <v xml:space="preserve">BLM ADA TGL BAYAR DAN TGL KIRIM NODIN </v>
      </c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6"/>
      <c r="BD77" s="66"/>
      <c r="BE77" s="65" t="str">
        <f t="shared" si="7"/>
        <v>BLM ADA TGL BAYAR DAN TGL PDL</v>
      </c>
      <c r="BF77" s="65"/>
    </row>
    <row r="78" spans="1:58" customFormat="1" ht="14.4" x14ac:dyDescent="0.3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6"/>
      <c r="L78" s="65"/>
      <c r="M78" s="66"/>
      <c r="N78" s="65"/>
      <c r="O78" s="65"/>
      <c r="P78" s="65"/>
      <c r="Q78" s="65"/>
      <c r="R78" s="65" t="str">
        <f t="shared" si="8"/>
        <v xml:space="preserve"> BLM ADA TGL BAYAR DAN TGL RAYON KIRIM GAMBAR</v>
      </c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 t="str">
        <f t="shared" si="6"/>
        <v xml:space="preserve">BLM ADA TGL BAYAR DAN TGL KIRIM NODIN </v>
      </c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6"/>
      <c r="BD78" s="66"/>
      <c r="BE78" s="65" t="str">
        <f t="shared" si="7"/>
        <v>BLM ADA TGL BAYAR DAN TGL PDL</v>
      </c>
      <c r="BF78" s="65"/>
    </row>
    <row r="79" spans="1:58" customFormat="1" ht="14.4" x14ac:dyDescent="0.3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6"/>
      <c r="L79" s="65"/>
      <c r="M79" s="66"/>
      <c r="N79" s="65"/>
      <c r="O79" s="65"/>
      <c r="P79" s="65"/>
      <c r="Q79" s="65"/>
      <c r="R79" s="65" t="str">
        <f t="shared" si="8"/>
        <v xml:space="preserve"> BLM ADA TGL BAYAR DAN TGL RAYON KIRIM GAMBAR</v>
      </c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 t="str">
        <f t="shared" si="6"/>
        <v xml:space="preserve">BLM ADA TGL BAYAR DAN TGL KIRIM NODIN </v>
      </c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6"/>
      <c r="BD79" s="66"/>
      <c r="BE79" s="65" t="str">
        <f t="shared" si="7"/>
        <v>BLM ADA TGL BAYAR DAN TGL PDL</v>
      </c>
      <c r="BF79" s="65"/>
    </row>
    <row r="80" spans="1:58" customFormat="1" ht="14.4" x14ac:dyDescent="0.3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6"/>
      <c r="L80" s="65"/>
      <c r="M80" s="66"/>
      <c r="N80" s="65"/>
      <c r="O80" s="65"/>
      <c r="P80" s="65"/>
      <c r="Q80" s="65"/>
      <c r="R80" s="65" t="str">
        <f t="shared" si="8"/>
        <v xml:space="preserve"> BLM ADA TGL BAYAR DAN TGL RAYON KIRIM GAMBAR</v>
      </c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6"/>
      <c r="AH80" s="65"/>
      <c r="AI80" s="65" t="str">
        <f t="shared" si="6"/>
        <v xml:space="preserve">BLM ADA TGL BAYAR DAN TGL KIRIM NODIN </v>
      </c>
      <c r="AJ80" s="65"/>
      <c r="AK80" s="65"/>
      <c r="AL80" s="65"/>
      <c r="AM80" s="65"/>
      <c r="AN80" s="65"/>
      <c r="AO80" s="65"/>
      <c r="AP80" s="66"/>
      <c r="AQ80" s="65"/>
      <c r="AR80" s="65"/>
      <c r="AS80" s="66"/>
      <c r="AT80" s="65"/>
      <c r="AU80" s="65"/>
      <c r="AV80" s="65"/>
      <c r="AW80" s="65"/>
      <c r="AX80" s="65"/>
      <c r="AY80" s="65"/>
      <c r="AZ80" s="65"/>
      <c r="BA80" s="65"/>
      <c r="BB80" s="65"/>
      <c r="BC80" s="66"/>
      <c r="BD80" s="66"/>
      <c r="BE80" s="65" t="str">
        <f t="shared" si="7"/>
        <v>BLM ADA TGL BAYAR DAN TGL PDL</v>
      </c>
      <c r="BF80" s="65"/>
    </row>
    <row r="81" spans="1:58" customFormat="1" ht="14.4" x14ac:dyDescent="0.3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6"/>
      <c r="L81" s="65"/>
      <c r="M81" s="65"/>
      <c r="N81" s="65"/>
      <c r="O81" s="65"/>
      <c r="P81" s="65"/>
      <c r="Q81" s="65"/>
      <c r="R81" s="65" t="str">
        <f t="shared" si="8"/>
        <v xml:space="preserve"> BLM ADA TGL BAYAR DAN TGL RAYON KIRIM GAMBAR</v>
      </c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 t="str">
        <f t="shared" si="6"/>
        <v xml:space="preserve">BLM ADA TGL BAYAR DAN TGL KIRIM NODIN </v>
      </c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 t="str">
        <f t="shared" si="7"/>
        <v>BLM ADA TGL BAYAR DAN TGL PDL</v>
      </c>
      <c r="BF81" s="65"/>
    </row>
    <row r="82" spans="1:58" customFormat="1" ht="14.4" x14ac:dyDescent="0.3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6"/>
      <c r="L82" s="65"/>
      <c r="M82" s="66"/>
      <c r="N82" s="65"/>
      <c r="O82" s="65"/>
      <c r="P82" s="65"/>
      <c r="Q82" s="65"/>
      <c r="R82" s="65" t="str">
        <f t="shared" si="8"/>
        <v xml:space="preserve"> BLM ADA TGL BAYAR DAN TGL RAYON KIRIM GAMBAR</v>
      </c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 t="str">
        <f t="shared" si="6"/>
        <v xml:space="preserve">BLM ADA TGL BAYAR DAN TGL KIRIM NODIN </v>
      </c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6"/>
      <c r="BD82" s="66"/>
      <c r="BE82" s="65" t="str">
        <f t="shared" si="7"/>
        <v>BLM ADA TGL BAYAR DAN TGL PDL</v>
      </c>
      <c r="BF82" s="65"/>
    </row>
    <row r="83" spans="1:58" customFormat="1" ht="14.4" x14ac:dyDescent="0.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6"/>
      <c r="L83" s="65"/>
      <c r="M83" s="65"/>
      <c r="N83" s="65"/>
      <c r="O83" s="65"/>
      <c r="P83" s="65"/>
      <c r="Q83" s="65"/>
      <c r="R83" s="65" t="str">
        <f t="shared" si="8"/>
        <v xml:space="preserve"> BLM ADA TGL BAYAR DAN TGL RAYON KIRIM GAMBAR</v>
      </c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 t="str">
        <f t="shared" si="6"/>
        <v xml:space="preserve">BLM ADA TGL BAYAR DAN TGL KIRIM NODIN </v>
      </c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6"/>
      <c r="BD83" s="66"/>
      <c r="BE83" s="65" t="str">
        <f t="shared" si="7"/>
        <v>BLM ADA TGL BAYAR DAN TGL PDL</v>
      </c>
      <c r="BF83" s="65"/>
    </row>
    <row r="84" spans="1:58" customFormat="1" ht="14.4" x14ac:dyDescent="0.3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6"/>
      <c r="L84" s="65"/>
      <c r="M84" s="65"/>
      <c r="N84" s="65"/>
      <c r="O84" s="65"/>
      <c r="P84" s="65"/>
      <c r="Q84" s="65"/>
      <c r="R84" s="65" t="str">
        <f t="shared" si="8"/>
        <v xml:space="preserve"> BLM ADA TGL BAYAR DAN TGL RAYON KIRIM GAMBAR</v>
      </c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 t="str">
        <f t="shared" si="6"/>
        <v xml:space="preserve">BLM ADA TGL BAYAR DAN TGL KIRIM NODIN </v>
      </c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 t="str">
        <f t="shared" si="7"/>
        <v>BLM ADA TGL BAYAR DAN TGL PDL</v>
      </c>
      <c r="BF84" s="65"/>
    </row>
    <row r="85" spans="1:58" customFormat="1" ht="14.4" x14ac:dyDescent="0.3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6"/>
      <c r="L85" s="65"/>
      <c r="M85" s="66"/>
      <c r="N85" s="65"/>
      <c r="O85" s="65"/>
      <c r="P85" s="65"/>
      <c r="Q85" s="65"/>
      <c r="R85" s="65" t="str">
        <f t="shared" si="8"/>
        <v xml:space="preserve"> BLM ADA TGL BAYAR DAN TGL RAYON KIRIM GAMBAR</v>
      </c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 t="str">
        <f t="shared" si="6"/>
        <v xml:space="preserve">BLM ADA TGL BAYAR DAN TGL KIRIM NODIN </v>
      </c>
      <c r="AJ85" s="65"/>
      <c r="AK85" s="65"/>
      <c r="AL85" s="65"/>
      <c r="AM85" s="65"/>
      <c r="AN85" s="65"/>
      <c r="AO85" s="65"/>
      <c r="AP85" s="66"/>
      <c r="AQ85" s="65"/>
      <c r="AR85" s="65"/>
      <c r="AS85" s="66"/>
      <c r="AT85" s="65"/>
      <c r="AU85" s="65"/>
      <c r="AV85" s="65"/>
      <c r="AW85" s="65"/>
      <c r="AX85" s="65"/>
      <c r="AY85" s="65"/>
      <c r="AZ85" s="65"/>
      <c r="BA85" s="65"/>
      <c r="BB85" s="65"/>
      <c r="BC85" s="66"/>
      <c r="BD85" s="66"/>
      <c r="BE85" s="65" t="str">
        <f t="shared" si="7"/>
        <v>BLM ADA TGL BAYAR DAN TGL PDL</v>
      </c>
      <c r="BF85" s="65"/>
    </row>
    <row r="86" spans="1:58" customFormat="1" ht="14.4" x14ac:dyDescent="0.3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6"/>
      <c r="L86" s="65"/>
      <c r="M86" s="65"/>
      <c r="N86" s="65"/>
      <c r="O86" s="65"/>
      <c r="P86" s="65"/>
      <c r="Q86" s="65"/>
      <c r="R86" s="65" t="str">
        <f t="shared" si="8"/>
        <v xml:space="preserve"> BLM ADA TGL BAYAR DAN TGL RAYON KIRIM GAMBAR</v>
      </c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 t="str">
        <f t="shared" si="6"/>
        <v xml:space="preserve">BLM ADA TGL BAYAR DAN TGL KIRIM NODIN </v>
      </c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 t="str">
        <f t="shared" si="7"/>
        <v>BLM ADA TGL BAYAR DAN TGL PDL</v>
      </c>
      <c r="BF86" s="65"/>
    </row>
    <row r="87" spans="1:58" customFormat="1" ht="14.4" x14ac:dyDescent="0.3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6"/>
      <c r="L87" s="65"/>
      <c r="M87" s="65"/>
      <c r="N87" s="65"/>
      <c r="O87" s="65"/>
      <c r="P87" s="65"/>
      <c r="Q87" s="65"/>
      <c r="R87" s="65" t="str">
        <f t="shared" si="8"/>
        <v xml:space="preserve"> BLM ADA TGL BAYAR DAN TGL RAYON KIRIM GAMBAR</v>
      </c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 t="str">
        <f t="shared" si="6"/>
        <v xml:space="preserve">BLM ADA TGL BAYAR DAN TGL KIRIM NODIN </v>
      </c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6"/>
      <c r="BD87" s="66"/>
      <c r="BE87" s="65" t="str">
        <f t="shared" si="7"/>
        <v>BLM ADA TGL BAYAR DAN TGL PDL</v>
      </c>
      <c r="BF87" s="65"/>
    </row>
    <row r="88" spans="1:58" customFormat="1" ht="14.4" x14ac:dyDescent="0.3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6"/>
      <c r="L88" s="65"/>
      <c r="M88" s="65"/>
      <c r="N88" s="65"/>
      <c r="O88" s="65"/>
      <c r="P88" s="65"/>
      <c r="Q88" s="65"/>
      <c r="R88" s="65" t="str">
        <f t="shared" si="8"/>
        <v xml:space="preserve"> BLM ADA TGL BAYAR DAN TGL RAYON KIRIM GAMBAR</v>
      </c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 t="str">
        <f t="shared" si="6"/>
        <v xml:space="preserve">BLM ADA TGL BAYAR DAN TGL KIRIM NODIN </v>
      </c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 t="str">
        <f t="shared" si="7"/>
        <v>BLM ADA TGL BAYAR DAN TGL PDL</v>
      </c>
      <c r="BF88" s="65"/>
    </row>
    <row r="89" spans="1:58" customFormat="1" ht="14.4" x14ac:dyDescent="0.3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6"/>
      <c r="L89" s="65"/>
      <c r="M89" s="66"/>
      <c r="N89" s="65"/>
      <c r="O89" s="65"/>
      <c r="P89" s="65"/>
      <c r="Q89" s="65"/>
      <c r="R89" s="65" t="str">
        <f t="shared" si="8"/>
        <v xml:space="preserve"> BLM ADA TGL BAYAR DAN TGL RAYON KIRIM GAMBAR</v>
      </c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 t="str">
        <f t="shared" si="6"/>
        <v xml:space="preserve">BLM ADA TGL BAYAR DAN TGL KIRIM NODIN </v>
      </c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6"/>
      <c r="BD89" s="66"/>
      <c r="BE89" s="65" t="str">
        <f t="shared" si="7"/>
        <v>BLM ADA TGL BAYAR DAN TGL PDL</v>
      </c>
      <c r="BF89" s="65"/>
    </row>
    <row r="90" spans="1:58" customFormat="1" ht="14.4" x14ac:dyDescent="0.3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6"/>
      <c r="L90" s="65"/>
      <c r="M90" s="66"/>
      <c r="N90" s="65"/>
      <c r="O90" s="65"/>
      <c r="P90" s="65"/>
      <c r="Q90" s="65"/>
      <c r="R90" s="65" t="str">
        <f t="shared" si="8"/>
        <v xml:space="preserve"> BLM ADA TGL BAYAR DAN TGL RAYON KIRIM GAMBAR</v>
      </c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 t="str">
        <f t="shared" ref="AI90:AI150" si="9">IF(AND(K90&lt;&gt;"",AG90&lt;&gt;"",AH90&lt;&gt;" "),""&amp;DAYS360(K90,AG90)&amp;" hari",IF(AND(K90&lt;&gt;"",AG90&lt;&gt;" ",AH90&lt;&gt;""),""&amp;DAYS360(K90,AH90)&amp;" hari",IF(OR(AND(K90&lt;&gt;" ",AG90&lt;&gt;""),(AND(K90&lt;&gt;" ",AH90&lt;&gt;""))),"BLM ADA TGL BAYAR",IF(AND(K90&lt;&gt;"",AG90&lt;&gt;" ",AH90&lt;&gt;" "),"BLM ADA TGL KIRIM NODIN","BLM ADA TGL BAYAR DAN TGL KIRIM NODIN "))))</f>
        <v xml:space="preserve">BLM ADA TGL BAYAR DAN TGL KIRIM NODIN </v>
      </c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6"/>
      <c r="BD90" s="66"/>
      <c r="BE90" s="65" t="str">
        <f t="shared" si="7"/>
        <v>BLM ADA TGL BAYAR DAN TGL PDL</v>
      </c>
      <c r="BF90" s="65"/>
    </row>
    <row r="91" spans="1:58" customFormat="1" ht="14.4" x14ac:dyDescent="0.3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6"/>
      <c r="L91" s="65"/>
      <c r="M91" s="66"/>
      <c r="N91" s="65"/>
      <c r="O91" s="65"/>
      <c r="P91" s="65"/>
      <c r="Q91" s="65"/>
      <c r="R91" s="65" t="str">
        <f t="shared" si="8"/>
        <v xml:space="preserve"> BLM ADA TGL BAYAR DAN TGL RAYON KIRIM GAMBAR</v>
      </c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 t="str">
        <f t="shared" si="9"/>
        <v xml:space="preserve">BLM ADA TGL BAYAR DAN TGL KIRIM NODIN </v>
      </c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6"/>
      <c r="BD91" s="66"/>
      <c r="BE91" s="65" t="str">
        <f t="shared" si="7"/>
        <v>BLM ADA TGL BAYAR DAN TGL PDL</v>
      </c>
      <c r="BF91" s="65"/>
    </row>
    <row r="92" spans="1:58" customFormat="1" ht="14.4" x14ac:dyDescent="0.3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6"/>
      <c r="L92" s="65"/>
      <c r="M92" s="66"/>
      <c r="N92" s="65"/>
      <c r="O92" s="65"/>
      <c r="P92" s="65"/>
      <c r="Q92" s="65"/>
      <c r="R92" s="65" t="str">
        <f t="shared" si="8"/>
        <v xml:space="preserve"> BLM ADA TGL BAYAR DAN TGL RAYON KIRIM GAMBAR</v>
      </c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 t="str">
        <f t="shared" si="9"/>
        <v xml:space="preserve">BLM ADA TGL BAYAR DAN TGL KIRIM NODIN </v>
      </c>
      <c r="AJ92" s="65"/>
      <c r="AK92" s="65"/>
      <c r="AL92" s="65"/>
      <c r="AM92" s="65"/>
      <c r="AN92" s="65"/>
      <c r="AO92" s="65"/>
      <c r="AP92" s="66"/>
      <c r="AQ92" s="65"/>
      <c r="AR92" s="65"/>
      <c r="AS92" s="66"/>
      <c r="AT92" s="65"/>
      <c r="AU92" s="65"/>
      <c r="AV92" s="65"/>
      <c r="AW92" s="65"/>
      <c r="AX92" s="65"/>
      <c r="AY92" s="65"/>
      <c r="AZ92" s="65"/>
      <c r="BA92" s="65"/>
      <c r="BB92" s="65"/>
      <c r="BC92" s="66"/>
      <c r="BD92" s="66"/>
      <c r="BE92" s="65" t="str">
        <f t="shared" si="7"/>
        <v>BLM ADA TGL BAYAR DAN TGL PDL</v>
      </c>
      <c r="BF92" s="65"/>
    </row>
    <row r="93" spans="1:58" customFormat="1" ht="14.4" x14ac:dyDescent="0.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6"/>
      <c r="L93" s="65"/>
      <c r="M93" s="66"/>
      <c r="N93" s="65"/>
      <c r="O93" s="65"/>
      <c r="P93" s="65"/>
      <c r="Q93" s="65"/>
      <c r="R93" s="65" t="str">
        <f t="shared" si="8"/>
        <v xml:space="preserve"> BLM ADA TGL BAYAR DAN TGL RAYON KIRIM GAMBAR</v>
      </c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 t="str">
        <f t="shared" si="9"/>
        <v xml:space="preserve">BLM ADA TGL BAYAR DAN TGL KIRIM NODIN </v>
      </c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6"/>
      <c r="BD93" s="66"/>
      <c r="BE93" s="65" t="str">
        <f t="shared" si="7"/>
        <v>BLM ADA TGL BAYAR DAN TGL PDL</v>
      </c>
      <c r="BF93" s="65"/>
    </row>
    <row r="94" spans="1:58" customFormat="1" ht="14.4" x14ac:dyDescent="0.3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6"/>
      <c r="L94" s="65"/>
      <c r="M94" s="65"/>
      <c r="N94" s="65"/>
      <c r="O94" s="65"/>
      <c r="P94" s="65"/>
      <c r="Q94" s="65"/>
      <c r="R94" s="65" t="str">
        <f t="shared" si="8"/>
        <v xml:space="preserve"> BLM ADA TGL BAYAR DAN TGL RAYON KIRIM GAMBAR</v>
      </c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 t="str">
        <f t="shared" si="9"/>
        <v xml:space="preserve">BLM ADA TGL BAYAR DAN TGL KIRIM NODIN </v>
      </c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6"/>
      <c r="BD94" s="66"/>
      <c r="BE94" s="65" t="str">
        <f t="shared" si="7"/>
        <v>BLM ADA TGL BAYAR DAN TGL PDL</v>
      </c>
      <c r="BF94" s="65"/>
    </row>
    <row r="95" spans="1:58" customFormat="1" ht="14.4" x14ac:dyDescent="0.3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6"/>
      <c r="L95" s="65"/>
      <c r="M95" s="66"/>
      <c r="N95" s="65"/>
      <c r="O95" s="65"/>
      <c r="P95" s="65"/>
      <c r="Q95" s="65"/>
      <c r="R95" s="65" t="str">
        <f t="shared" si="8"/>
        <v xml:space="preserve"> BLM ADA TGL BAYAR DAN TGL RAYON KIRIM GAMBAR</v>
      </c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 t="str">
        <f t="shared" si="9"/>
        <v xml:space="preserve">BLM ADA TGL BAYAR DAN TGL KIRIM NODIN </v>
      </c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6"/>
      <c r="BD95" s="66"/>
      <c r="BE95" s="65" t="str">
        <f t="shared" si="7"/>
        <v>BLM ADA TGL BAYAR DAN TGL PDL</v>
      </c>
      <c r="BF95" s="65"/>
    </row>
    <row r="96" spans="1:58" customFormat="1" ht="14.4" x14ac:dyDescent="0.3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6"/>
      <c r="L96" s="65"/>
      <c r="M96" s="66"/>
      <c r="N96" s="65"/>
      <c r="O96" s="65"/>
      <c r="P96" s="65"/>
      <c r="Q96" s="65"/>
      <c r="R96" s="65" t="str">
        <f t="shared" si="8"/>
        <v xml:space="preserve"> BLM ADA TGL BAYAR DAN TGL RAYON KIRIM GAMBAR</v>
      </c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 t="str">
        <f t="shared" si="9"/>
        <v xml:space="preserve">BLM ADA TGL BAYAR DAN TGL KIRIM NODIN </v>
      </c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6"/>
      <c r="BD96" s="66"/>
      <c r="BE96" s="65" t="str">
        <f t="shared" si="7"/>
        <v>BLM ADA TGL BAYAR DAN TGL PDL</v>
      </c>
      <c r="BF96" s="65"/>
    </row>
    <row r="97" spans="1:58" customFormat="1" ht="14.4" x14ac:dyDescent="0.3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6"/>
      <c r="L97" s="65"/>
      <c r="M97" s="66"/>
      <c r="N97" s="65"/>
      <c r="O97" s="65"/>
      <c r="P97" s="65"/>
      <c r="Q97" s="65"/>
      <c r="R97" s="65" t="str">
        <f t="shared" si="8"/>
        <v xml:space="preserve"> BLM ADA TGL BAYAR DAN TGL RAYON KIRIM GAMBAR</v>
      </c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 t="str">
        <f t="shared" si="9"/>
        <v xml:space="preserve">BLM ADA TGL BAYAR DAN TGL KIRIM NODIN </v>
      </c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6"/>
      <c r="BD97" s="66"/>
      <c r="BE97" s="65" t="str">
        <f t="shared" si="7"/>
        <v>BLM ADA TGL BAYAR DAN TGL PDL</v>
      </c>
      <c r="BF97" s="65"/>
    </row>
    <row r="98" spans="1:58" customFormat="1" ht="14.4" x14ac:dyDescent="0.3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6"/>
      <c r="L98" s="65"/>
      <c r="M98" s="66"/>
      <c r="N98" s="65"/>
      <c r="O98" s="65"/>
      <c r="P98" s="65"/>
      <c r="Q98" s="65"/>
      <c r="R98" s="65" t="str">
        <f t="shared" si="8"/>
        <v xml:space="preserve"> BLM ADA TGL BAYAR DAN TGL RAYON KIRIM GAMBAR</v>
      </c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 t="str">
        <f t="shared" si="9"/>
        <v xml:space="preserve">BLM ADA TGL BAYAR DAN TGL KIRIM NODIN </v>
      </c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6"/>
      <c r="BD98" s="66"/>
      <c r="BE98" s="65" t="str">
        <f t="shared" si="7"/>
        <v>BLM ADA TGL BAYAR DAN TGL PDL</v>
      </c>
      <c r="BF98" s="65"/>
    </row>
    <row r="99" spans="1:58" customFormat="1" ht="28.8" x14ac:dyDescent="0.3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6"/>
      <c r="R99" s="65" t="str">
        <f t="shared" si="8"/>
        <v xml:space="preserve"> BLM ADA TGL BAYAR DAN TGL RAYON KIRIM GAMBAR</v>
      </c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 t="str">
        <f t="shared" si="9"/>
        <v xml:space="preserve">BLM ADA TGL BAYAR DAN TGL KIRIM NODIN </v>
      </c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 t="str">
        <f t="shared" si="7"/>
        <v>BLM ADA TGL BAYAR DAN TGL PDL</v>
      </c>
      <c r="BF99" s="65"/>
    </row>
    <row r="100" spans="1:58" customFormat="1" ht="28.8" x14ac:dyDescent="0.3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6"/>
      <c r="L100" s="65"/>
      <c r="M100" s="66"/>
      <c r="N100" s="65"/>
      <c r="O100" s="65"/>
      <c r="P100" s="65"/>
      <c r="Q100" s="66"/>
      <c r="R100" s="65" t="str">
        <f t="shared" si="8"/>
        <v xml:space="preserve"> BLM ADA TGL BAYAR DAN TGL RAYON KIRIM GAMBAR</v>
      </c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 t="str">
        <f t="shared" si="9"/>
        <v xml:space="preserve">BLM ADA TGL BAYAR DAN TGL KIRIM NODIN </v>
      </c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6"/>
      <c r="BD100" s="66"/>
      <c r="BE100" s="65" t="str">
        <f t="shared" si="7"/>
        <v>BLM ADA TGL BAYAR DAN TGL PDL</v>
      </c>
      <c r="BF100" s="65"/>
    </row>
    <row r="101" spans="1:58" customFormat="1" ht="14.4" x14ac:dyDescent="0.3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6"/>
      <c r="L101" s="65"/>
      <c r="M101" s="65"/>
      <c r="N101" s="65"/>
      <c r="O101" s="65"/>
      <c r="P101" s="65"/>
      <c r="Q101" s="65"/>
      <c r="R101" s="65" t="str">
        <f t="shared" si="8"/>
        <v xml:space="preserve"> BLM ADA TGL BAYAR DAN TGL RAYON KIRIM GAMBAR</v>
      </c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6"/>
      <c r="AH101" s="65"/>
      <c r="AI101" s="65" t="str">
        <f t="shared" si="9"/>
        <v xml:space="preserve">BLM ADA TGL BAYAR DAN TGL KIRIM NODIN </v>
      </c>
      <c r="AJ101" s="65"/>
      <c r="AK101" s="65"/>
      <c r="AL101" s="65"/>
      <c r="AM101" s="65"/>
      <c r="AN101" s="65"/>
      <c r="AO101" s="65"/>
      <c r="AP101" s="66"/>
      <c r="AQ101" s="65"/>
      <c r="AR101" s="65"/>
      <c r="AS101" s="66"/>
      <c r="AT101" s="65"/>
      <c r="AU101" s="65"/>
      <c r="AV101" s="65"/>
      <c r="AW101" s="65"/>
      <c r="AX101" s="65"/>
      <c r="AY101" s="65"/>
      <c r="AZ101" s="65"/>
      <c r="BA101" s="65"/>
      <c r="BB101" s="65"/>
      <c r="BC101" s="66"/>
      <c r="BD101" s="66"/>
      <c r="BE101" s="65" t="str">
        <f t="shared" si="7"/>
        <v>BLM ADA TGL BAYAR DAN TGL PDL</v>
      </c>
      <c r="BF101" s="65"/>
    </row>
    <row r="102" spans="1:58" customFormat="1" ht="14.4" x14ac:dyDescent="0.3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6"/>
      <c r="L102" s="65"/>
      <c r="M102" s="66"/>
      <c r="N102" s="65"/>
      <c r="O102" s="65"/>
      <c r="P102" s="65"/>
      <c r="Q102" s="65"/>
      <c r="R102" s="65" t="str">
        <f t="shared" si="8"/>
        <v xml:space="preserve"> BLM ADA TGL BAYAR DAN TGL RAYON KIRIM GAMBAR</v>
      </c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 t="str">
        <f t="shared" si="9"/>
        <v xml:space="preserve">BLM ADA TGL BAYAR DAN TGL KIRIM NODIN </v>
      </c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6"/>
      <c r="BD102" s="66"/>
      <c r="BE102" s="65" t="str">
        <f t="shared" si="7"/>
        <v>BLM ADA TGL BAYAR DAN TGL PDL</v>
      </c>
      <c r="BF102" s="65"/>
    </row>
    <row r="103" spans="1:58" customFormat="1" ht="28.8" x14ac:dyDescent="0.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6"/>
      <c r="L103" s="65"/>
      <c r="M103" s="66"/>
      <c r="N103" s="65"/>
      <c r="O103" s="65"/>
      <c r="P103" s="65"/>
      <c r="Q103" s="66"/>
      <c r="R103" s="65" t="str">
        <f t="shared" si="8"/>
        <v xml:space="preserve"> BLM ADA TGL BAYAR DAN TGL RAYON KIRIM GAMBAR</v>
      </c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 t="str">
        <f t="shared" si="9"/>
        <v xml:space="preserve">BLM ADA TGL BAYAR DAN TGL KIRIM NODIN </v>
      </c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6"/>
      <c r="BD103" s="66"/>
      <c r="BE103" s="65" t="str">
        <f t="shared" si="7"/>
        <v>BLM ADA TGL BAYAR DAN TGL PDL</v>
      </c>
      <c r="BF103" s="65"/>
    </row>
    <row r="104" spans="1:58" customFormat="1" ht="14.4" x14ac:dyDescent="0.3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6"/>
      <c r="L104" s="65"/>
      <c r="M104" s="66"/>
      <c r="N104" s="65"/>
      <c r="O104" s="65"/>
      <c r="P104" s="65"/>
      <c r="Q104" s="65"/>
      <c r="R104" s="65" t="str">
        <f t="shared" si="8"/>
        <v xml:space="preserve"> BLM ADA TGL BAYAR DAN TGL RAYON KIRIM GAMBAR</v>
      </c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 t="str">
        <f t="shared" si="9"/>
        <v xml:space="preserve">BLM ADA TGL BAYAR DAN TGL KIRIM NODIN </v>
      </c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6"/>
      <c r="BD104" s="66"/>
      <c r="BE104" s="65" t="str">
        <f t="shared" si="7"/>
        <v>BLM ADA TGL BAYAR DAN TGL PDL</v>
      </c>
      <c r="BF104" s="65"/>
    </row>
    <row r="105" spans="1:58" customFormat="1" ht="28.8" x14ac:dyDescent="0.3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6"/>
      <c r="L105" s="65"/>
      <c r="M105" s="66"/>
      <c r="N105" s="65"/>
      <c r="O105" s="65"/>
      <c r="P105" s="65"/>
      <c r="Q105" s="66"/>
      <c r="R105" s="65" t="str">
        <f t="shared" si="8"/>
        <v xml:space="preserve"> BLM ADA TGL BAYAR DAN TGL RAYON KIRIM GAMBAR</v>
      </c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 t="str">
        <f t="shared" si="9"/>
        <v xml:space="preserve">BLM ADA TGL BAYAR DAN TGL KIRIM NODIN </v>
      </c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6"/>
      <c r="BD105" s="66"/>
      <c r="BE105" s="65" t="str">
        <f t="shared" si="7"/>
        <v>BLM ADA TGL BAYAR DAN TGL PDL</v>
      </c>
      <c r="BF105" s="65"/>
    </row>
    <row r="106" spans="1:58" customFormat="1" ht="14.4" x14ac:dyDescent="0.3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6"/>
      <c r="L106" s="65"/>
      <c r="M106" s="66"/>
      <c r="N106" s="65"/>
      <c r="O106" s="65"/>
      <c r="P106" s="65"/>
      <c r="Q106" s="65"/>
      <c r="R106" s="65" t="str">
        <f t="shared" si="8"/>
        <v xml:space="preserve"> BLM ADA TGL BAYAR DAN TGL RAYON KIRIM GAMBAR</v>
      </c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 t="str">
        <f t="shared" si="9"/>
        <v xml:space="preserve">BLM ADA TGL BAYAR DAN TGL KIRIM NODIN </v>
      </c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6"/>
      <c r="BD106" s="66"/>
      <c r="BE106" s="65" t="str">
        <f t="shared" si="7"/>
        <v>BLM ADA TGL BAYAR DAN TGL PDL</v>
      </c>
      <c r="BF106" s="65"/>
    </row>
    <row r="107" spans="1:58" customFormat="1" ht="28.8" x14ac:dyDescent="0.3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6"/>
      <c r="L107" s="65"/>
      <c r="M107" s="65"/>
      <c r="N107" s="65"/>
      <c r="O107" s="65"/>
      <c r="P107" s="65"/>
      <c r="Q107" s="66"/>
      <c r="R107" s="65" t="str">
        <f t="shared" si="8"/>
        <v xml:space="preserve"> BLM ADA TGL BAYAR DAN TGL RAYON KIRIM GAMBAR</v>
      </c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6"/>
      <c r="AH107" s="65"/>
      <c r="AI107" s="65" t="str">
        <f t="shared" si="9"/>
        <v xml:space="preserve">BLM ADA TGL BAYAR DAN TGL KIRIM NODIN </v>
      </c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6"/>
      <c r="BD107" s="66"/>
      <c r="BE107" s="65" t="str">
        <f t="shared" si="7"/>
        <v>BLM ADA TGL BAYAR DAN TGL PDL</v>
      </c>
      <c r="BF107" s="65"/>
    </row>
    <row r="108" spans="1:58" customFormat="1" ht="14.4" x14ac:dyDescent="0.3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6"/>
      <c r="L108" s="65"/>
      <c r="M108" s="66"/>
      <c r="N108" s="65"/>
      <c r="O108" s="65"/>
      <c r="P108" s="65"/>
      <c r="Q108" s="65"/>
      <c r="R108" s="65" t="str">
        <f t="shared" si="8"/>
        <v xml:space="preserve"> BLM ADA TGL BAYAR DAN TGL RAYON KIRIM GAMBAR</v>
      </c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6"/>
      <c r="AH108" s="65"/>
      <c r="AI108" s="65" t="str">
        <f t="shared" si="9"/>
        <v xml:space="preserve">BLM ADA TGL BAYAR DAN TGL KIRIM NODIN </v>
      </c>
      <c r="AJ108" s="65"/>
      <c r="AK108" s="65"/>
      <c r="AL108" s="65"/>
      <c r="AM108" s="65"/>
      <c r="AN108" s="65"/>
      <c r="AO108" s="65"/>
      <c r="AP108" s="66"/>
      <c r="AQ108" s="65"/>
      <c r="AR108" s="65"/>
      <c r="AS108" s="66"/>
      <c r="AT108" s="65"/>
      <c r="AU108" s="65"/>
      <c r="AV108" s="65"/>
      <c r="AW108" s="65"/>
      <c r="AX108" s="65"/>
      <c r="AY108" s="65"/>
      <c r="AZ108" s="65"/>
      <c r="BA108" s="65"/>
      <c r="BB108" s="65"/>
      <c r="BC108" s="66"/>
      <c r="BD108" s="66"/>
      <c r="BE108" s="65" t="str">
        <f t="shared" si="7"/>
        <v>BLM ADA TGL BAYAR DAN TGL PDL</v>
      </c>
      <c r="BF108" s="65"/>
    </row>
    <row r="109" spans="1:58" customFormat="1" ht="14.4" x14ac:dyDescent="0.3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6"/>
      <c r="L109" s="65"/>
      <c r="M109" s="65"/>
      <c r="N109" s="65"/>
      <c r="O109" s="65"/>
      <c r="P109" s="65"/>
      <c r="Q109" s="65"/>
      <c r="R109" s="65" t="str">
        <f t="shared" si="8"/>
        <v xml:space="preserve"> BLM ADA TGL BAYAR DAN TGL RAYON KIRIM GAMBAR</v>
      </c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6"/>
      <c r="AH109" s="65"/>
      <c r="AI109" s="65" t="str">
        <f t="shared" si="9"/>
        <v xml:space="preserve">BLM ADA TGL BAYAR DAN TGL KIRIM NODIN </v>
      </c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6"/>
      <c r="BD109" s="66"/>
      <c r="BE109" s="65" t="str">
        <f t="shared" si="7"/>
        <v>BLM ADA TGL BAYAR DAN TGL PDL</v>
      </c>
      <c r="BF109" s="65"/>
    </row>
    <row r="110" spans="1:58" customFormat="1" ht="14.4" x14ac:dyDescent="0.3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6"/>
      <c r="L110" s="65"/>
      <c r="M110" s="65"/>
      <c r="N110" s="65"/>
      <c r="O110" s="65"/>
      <c r="P110" s="65"/>
      <c r="Q110" s="65"/>
      <c r="R110" s="65" t="str">
        <f t="shared" si="8"/>
        <v xml:space="preserve"> BLM ADA TGL BAYAR DAN TGL RAYON KIRIM GAMBAR</v>
      </c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6"/>
      <c r="AH110" s="65"/>
      <c r="AI110" s="65" t="str">
        <f t="shared" si="9"/>
        <v xml:space="preserve">BLM ADA TGL BAYAR DAN TGL KIRIM NODIN </v>
      </c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6"/>
      <c r="BD110" s="66"/>
      <c r="BE110" s="65" t="str">
        <f t="shared" si="7"/>
        <v>BLM ADA TGL BAYAR DAN TGL PDL</v>
      </c>
      <c r="BF110" s="65"/>
    </row>
    <row r="111" spans="1:58" customFormat="1" ht="14.4" x14ac:dyDescent="0.3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6"/>
      <c r="L111" s="65"/>
      <c r="M111" s="65"/>
      <c r="N111" s="65"/>
      <c r="O111" s="65"/>
      <c r="P111" s="65"/>
      <c r="Q111" s="65"/>
      <c r="R111" s="65" t="str">
        <f t="shared" si="8"/>
        <v xml:space="preserve"> BLM ADA TGL BAYAR DAN TGL RAYON KIRIM GAMBAR</v>
      </c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6"/>
      <c r="AH111" s="65"/>
      <c r="AI111" s="65" t="str">
        <f t="shared" si="9"/>
        <v xml:space="preserve">BLM ADA TGL BAYAR DAN TGL KIRIM NODIN </v>
      </c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6"/>
      <c r="BD111" s="66"/>
      <c r="BE111" s="65" t="str">
        <f t="shared" si="7"/>
        <v>BLM ADA TGL BAYAR DAN TGL PDL</v>
      </c>
      <c r="BF111" s="65"/>
    </row>
    <row r="112" spans="1:58" customFormat="1" ht="14.4" x14ac:dyDescent="0.3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6"/>
      <c r="L112" s="65"/>
      <c r="M112" s="66"/>
      <c r="N112" s="65"/>
      <c r="O112" s="65"/>
      <c r="P112" s="65"/>
      <c r="Q112" s="65"/>
      <c r="R112" s="65" t="str">
        <f t="shared" si="8"/>
        <v xml:space="preserve"> BLM ADA TGL BAYAR DAN TGL RAYON KIRIM GAMBAR</v>
      </c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6"/>
      <c r="AH112" s="65"/>
      <c r="AI112" s="65" t="str">
        <f t="shared" si="9"/>
        <v xml:space="preserve">BLM ADA TGL BAYAR DAN TGL KIRIM NODIN </v>
      </c>
      <c r="AJ112" s="65"/>
      <c r="AK112" s="65"/>
      <c r="AL112" s="65"/>
      <c r="AM112" s="65"/>
      <c r="AN112" s="65"/>
      <c r="AO112" s="65"/>
      <c r="AP112" s="66"/>
      <c r="AQ112" s="65"/>
      <c r="AR112" s="65"/>
      <c r="AS112" s="66"/>
      <c r="AT112" s="65"/>
      <c r="AU112" s="65"/>
      <c r="AV112" s="65"/>
      <c r="AW112" s="65"/>
      <c r="AX112" s="65"/>
      <c r="AY112" s="65"/>
      <c r="AZ112" s="65"/>
      <c r="BA112" s="65"/>
      <c r="BB112" s="65"/>
      <c r="BC112" s="66"/>
      <c r="BD112" s="66"/>
      <c r="BE112" s="65" t="str">
        <f t="shared" si="7"/>
        <v>BLM ADA TGL BAYAR DAN TGL PDL</v>
      </c>
      <c r="BF112" s="65"/>
    </row>
    <row r="113" spans="1:58" customFormat="1" ht="28.8" x14ac:dyDescent="0.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6"/>
      <c r="L113" s="65"/>
      <c r="M113" s="66"/>
      <c r="N113" s="65"/>
      <c r="O113" s="65"/>
      <c r="P113" s="65"/>
      <c r="Q113" s="66"/>
      <c r="R113" s="65" t="str">
        <f t="shared" si="8"/>
        <v xml:space="preserve"> BLM ADA TGL BAYAR DAN TGL RAYON KIRIM GAMBAR</v>
      </c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6"/>
      <c r="AH113" s="65"/>
      <c r="AI113" s="65" t="str">
        <f t="shared" si="9"/>
        <v xml:space="preserve">BLM ADA TGL BAYAR DAN TGL KIRIM NODIN </v>
      </c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6"/>
      <c r="BD113" s="66"/>
      <c r="BE113" s="65" t="str">
        <f t="shared" si="7"/>
        <v>BLM ADA TGL BAYAR DAN TGL PDL</v>
      </c>
      <c r="BF113" s="65"/>
    </row>
    <row r="114" spans="1:58" customFormat="1" ht="28.8" x14ac:dyDescent="0.3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6"/>
      <c r="L114" s="65"/>
      <c r="M114" s="65"/>
      <c r="N114" s="65"/>
      <c r="O114" s="65"/>
      <c r="P114" s="65"/>
      <c r="Q114" s="66"/>
      <c r="R114" s="65" t="str">
        <f t="shared" si="8"/>
        <v xml:space="preserve"> BLM ADA TGL BAYAR DAN TGL RAYON KIRIM GAMBAR</v>
      </c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6"/>
      <c r="AH114" s="65"/>
      <c r="AI114" s="65" t="str">
        <f t="shared" si="9"/>
        <v xml:space="preserve">BLM ADA TGL BAYAR DAN TGL KIRIM NODIN </v>
      </c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 t="str">
        <f t="shared" si="7"/>
        <v>BLM ADA TGL BAYAR DAN TGL PDL</v>
      </c>
      <c r="BF114" s="65"/>
    </row>
    <row r="115" spans="1:58" customFormat="1" ht="28.8" x14ac:dyDescent="0.3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6"/>
      <c r="L115" s="65"/>
      <c r="M115" s="65"/>
      <c r="N115" s="65"/>
      <c r="O115" s="65"/>
      <c r="P115" s="65"/>
      <c r="Q115" s="66"/>
      <c r="R115" s="65" t="str">
        <f t="shared" si="8"/>
        <v xml:space="preserve"> BLM ADA TGL BAYAR DAN TGL RAYON KIRIM GAMBAR</v>
      </c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6"/>
      <c r="AH115" s="65"/>
      <c r="AI115" s="65" t="str">
        <f t="shared" si="9"/>
        <v xml:space="preserve">BLM ADA TGL BAYAR DAN TGL KIRIM NODIN </v>
      </c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 t="str">
        <f t="shared" si="7"/>
        <v>BLM ADA TGL BAYAR DAN TGL PDL</v>
      </c>
      <c r="BF115" s="65"/>
    </row>
    <row r="116" spans="1:58" customFormat="1" ht="14.4" x14ac:dyDescent="0.3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6"/>
      <c r="L116" s="65"/>
      <c r="M116" s="65"/>
      <c r="N116" s="65"/>
      <c r="O116" s="65"/>
      <c r="P116" s="65"/>
      <c r="Q116" s="65"/>
      <c r="R116" s="65" t="str">
        <f t="shared" si="8"/>
        <v xml:space="preserve"> BLM ADA TGL BAYAR DAN TGL RAYON KIRIM GAMBAR</v>
      </c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6"/>
      <c r="AH116" s="65"/>
      <c r="AI116" s="65" t="str">
        <f t="shared" si="9"/>
        <v xml:space="preserve">BLM ADA TGL BAYAR DAN TGL KIRIM NODIN </v>
      </c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 t="str">
        <f t="shared" si="7"/>
        <v>BLM ADA TGL BAYAR DAN TGL PDL</v>
      </c>
      <c r="BF116" s="65"/>
    </row>
    <row r="117" spans="1:58" customFormat="1" ht="28.8" x14ac:dyDescent="0.3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6"/>
      <c r="L117" s="65"/>
      <c r="M117" s="65"/>
      <c r="N117" s="65"/>
      <c r="O117" s="65"/>
      <c r="P117" s="65"/>
      <c r="Q117" s="66"/>
      <c r="R117" s="65" t="str">
        <f t="shared" si="8"/>
        <v xml:space="preserve"> BLM ADA TGL BAYAR DAN TGL RAYON KIRIM GAMBAR</v>
      </c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 t="str">
        <f t="shared" si="9"/>
        <v xml:space="preserve">BLM ADA TGL BAYAR DAN TGL KIRIM NODIN </v>
      </c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6"/>
      <c r="BD117" s="66"/>
      <c r="BE117" s="65" t="str">
        <f t="shared" si="7"/>
        <v>BLM ADA TGL BAYAR DAN TGL PDL</v>
      </c>
      <c r="BF117" s="65"/>
    </row>
    <row r="118" spans="1:58" customFormat="1" ht="14.4" x14ac:dyDescent="0.3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6"/>
      <c r="L118" s="65"/>
      <c r="M118" s="66"/>
      <c r="N118" s="65"/>
      <c r="O118" s="65"/>
      <c r="P118" s="65"/>
      <c r="Q118" s="65"/>
      <c r="R118" s="65" t="str">
        <f t="shared" si="8"/>
        <v xml:space="preserve"> BLM ADA TGL BAYAR DAN TGL RAYON KIRIM GAMBAR</v>
      </c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 t="str">
        <f t="shared" si="9"/>
        <v xml:space="preserve">BLM ADA TGL BAYAR DAN TGL KIRIM NODIN </v>
      </c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6"/>
      <c r="BD118" s="66"/>
      <c r="BE118" s="65" t="str">
        <f t="shared" si="7"/>
        <v>BLM ADA TGL BAYAR DAN TGL PDL</v>
      </c>
      <c r="BF118" s="65"/>
    </row>
    <row r="119" spans="1:58" customFormat="1" ht="14.4" x14ac:dyDescent="0.3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 t="str">
        <f t="shared" si="8"/>
        <v xml:space="preserve"> BLM ADA TGL BAYAR DAN TGL RAYON KIRIM GAMBAR</v>
      </c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 t="str">
        <f t="shared" si="9"/>
        <v xml:space="preserve">BLM ADA TGL BAYAR DAN TGL KIRIM NODIN </v>
      </c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 t="str">
        <f t="shared" si="7"/>
        <v>BLM ADA TGL BAYAR DAN TGL PDL</v>
      </c>
      <c r="BF119" s="65"/>
    </row>
    <row r="120" spans="1:58" customFormat="1" ht="28.8" x14ac:dyDescent="0.3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6"/>
      <c r="L120" s="65"/>
      <c r="M120" s="66"/>
      <c r="N120" s="65"/>
      <c r="O120" s="65"/>
      <c r="P120" s="65"/>
      <c r="Q120" s="66"/>
      <c r="R120" s="65" t="str">
        <f t="shared" si="8"/>
        <v xml:space="preserve"> BLM ADA TGL BAYAR DAN TGL RAYON KIRIM GAMBAR</v>
      </c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 t="str">
        <f t="shared" si="9"/>
        <v xml:space="preserve">BLM ADA TGL BAYAR DAN TGL KIRIM NODIN </v>
      </c>
      <c r="AJ120" s="65"/>
      <c r="AK120" s="65"/>
      <c r="AL120" s="65"/>
      <c r="AM120" s="65"/>
      <c r="AN120" s="65"/>
      <c r="AO120" s="65"/>
      <c r="AP120" s="66"/>
      <c r="AQ120" s="65"/>
      <c r="AR120" s="65"/>
      <c r="AS120" s="66"/>
      <c r="AT120" s="65"/>
      <c r="AU120" s="65"/>
      <c r="AV120" s="65"/>
      <c r="AW120" s="65"/>
      <c r="AX120" s="65"/>
      <c r="AY120" s="65"/>
      <c r="AZ120" s="65"/>
      <c r="BA120" s="65"/>
      <c r="BB120" s="65"/>
      <c r="BC120" s="66"/>
      <c r="BD120" s="66"/>
      <c r="BE120" s="65" t="str">
        <f t="shared" si="7"/>
        <v>BLM ADA TGL BAYAR DAN TGL PDL</v>
      </c>
      <c r="BF120" s="65"/>
    </row>
    <row r="121" spans="1:58" customFormat="1" ht="28.8" x14ac:dyDescent="0.3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65" t="str">
        <f t="shared" si="8"/>
        <v xml:space="preserve"> BLM ADA TGL BAYAR DAN TGL RAYON KIRIM GAMBAR</v>
      </c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 t="str">
        <f t="shared" si="9"/>
        <v xml:space="preserve">BLM ADA TGL BAYAR DAN TGL KIRIM NODIN </v>
      </c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 t="str">
        <f t="shared" si="7"/>
        <v>BLM ADA TGL BAYAR DAN TGL PDL</v>
      </c>
      <c r="BF121" s="65"/>
    </row>
    <row r="122" spans="1:58" customFormat="1" ht="28.8" x14ac:dyDescent="0.3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6"/>
      <c r="L122" s="65"/>
      <c r="M122" s="66"/>
      <c r="N122" s="65"/>
      <c r="O122" s="65"/>
      <c r="P122" s="65"/>
      <c r="Q122" s="66"/>
      <c r="R122" s="65" t="str">
        <f t="shared" si="8"/>
        <v xml:space="preserve"> BLM ADA TGL BAYAR DAN TGL RAYON KIRIM GAMBAR</v>
      </c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 t="str">
        <f t="shared" si="9"/>
        <v xml:space="preserve">BLM ADA TGL BAYAR DAN TGL KIRIM NODIN </v>
      </c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6"/>
      <c r="BD122" s="66"/>
      <c r="BE122" s="65" t="str">
        <f t="shared" si="7"/>
        <v>BLM ADA TGL BAYAR DAN TGL PDL</v>
      </c>
      <c r="BF122" s="65"/>
    </row>
    <row r="123" spans="1:58" customFormat="1" ht="28.8" x14ac:dyDescent="0.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65" t="str">
        <f t="shared" si="8"/>
        <v xml:space="preserve"> BLM ADA TGL BAYAR DAN TGL RAYON KIRIM GAMBAR</v>
      </c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 t="str">
        <f t="shared" si="9"/>
        <v xml:space="preserve">BLM ADA TGL BAYAR DAN TGL KIRIM NODIN </v>
      </c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 t="str">
        <f t="shared" si="7"/>
        <v>BLM ADA TGL BAYAR DAN TGL PDL</v>
      </c>
      <c r="BF123" s="65"/>
    </row>
    <row r="124" spans="1:58" customFormat="1" ht="28.8" x14ac:dyDescent="0.3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6"/>
      <c r="L124" s="65"/>
      <c r="M124" s="66"/>
      <c r="N124" s="65"/>
      <c r="O124" s="65"/>
      <c r="P124" s="65"/>
      <c r="Q124" s="66"/>
      <c r="R124" s="65" t="str">
        <f t="shared" si="8"/>
        <v xml:space="preserve"> BLM ADA TGL BAYAR DAN TGL RAYON KIRIM GAMBAR</v>
      </c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6"/>
      <c r="AH124" s="65"/>
      <c r="AI124" s="65" t="str">
        <f t="shared" si="9"/>
        <v xml:space="preserve">BLM ADA TGL BAYAR DAN TGL KIRIM NODIN </v>
      </c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6"/>
      <c r="BD124" s="66"/>
      <c r="BE124" s="65" t="str">
        <f t="shared" si="7"/>
        <v>BLM ADA TGL BAYAR DAN TGL PDL</v>
      </c>
      <c r="BF124" s="65"/>
    </row>
    <row r="125" spans="1:58" customFormat="1" ht="28.8" x14ac:dyDescent="0.3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65" t="str">
        <f t="shared" si="8"/>
        <v xml:space="preserve"> BLM ADA TGL BAYAR DAN TGL RAYON KIRIM GAMBAR</v>
      </c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 t="str">
        <f t="shared" si="9"/>
        <v xml:space="preserve">BLM ADA TGL BAYAR DAN TGL KIRIM NODIN </v>
      </c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 t="str">
        <f t="shared" si="7"/>
        <v>BLM ADA TGL BAYAR DAN TGL PDL</v>
      </c>
      <c r="BF125" s="65"/>
    </row>
    <row r="126" spans="1:58" customFormat="1" ht="14.4" x14ac:dyDescent="0.3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 t="str">
        <f t="shared" si="8"/>
        <v xml:space="preserve"> BLM ADA TGL BAYAR DAN TGL RAYON KIRIM GAMBAR</v>
      </c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 t="str">
        <f t="shared" si="9"/>
        <v xml:space="preserve">BLM ADA TGL BAYAR DAN TGL KIRIM NODIN </v>
      </c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 t="str">
        <f t="shared" si="7"/>
        <v>BLM ADA TGL BAYAR DAN TGL PDL</v>
      </c>
      <c r="BF126" s="65"/>
    </row>
    <row r="127" spans="1:58" customFormat="1" ht="28.8" x14ac:dyDescent="0.3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65" t="str">
        <f t="shared" si="8"/>
        <v xml:space="preserve"> BLM ADA TGL BAYAR DAN TGL RAYON KIRIM GAMBAR</v>
      </c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 t="str">
        <f t="shared" si="9"/>
        <v xml:space="preserve">BLM ADA TGL BAYAR DAN TGL KIRIM NODIN </v>
      </c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 t="str">
        <f t="shared" si="7"/>
        <v>BLM ADA TGL BAYAR DAN TGL PDL</v>
      </c>
      <c r="BF127" s="65"/>
    </row>
    <row r="128" spans="1:58" customFormat="1" ht="28.8" x14ac:dyDescent="0.3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6"/>
      <c r="L128" s="65"/>
      <c r="M128" s="66"/>
      <c r="N128" s="65"/>
      <c r="O128" s="65"/>
      <c r="P128" s="65"/>
      <c r="Q128" s="66"/>
      <c r="R128" s="65" t="str">
        <f t="shared" si="8"/>
        <v xml:space="preserve"> BLM ADA TGL BAYAR DAN TGL RAYON KIRIM GAMBAR</v>
      </c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6"/>
      <c r="AH128" s="65"/>
      <c r="AI128" s="65" t="str">
        <f t="shared" si="9"/>
        <v xml:space="preserve">BLM ADA TGL BAYAR DAN TGL KIRIM NODIN </v>
      </c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6"/>
      <c r="BD128" s="66"/>
      <c r="BE128" s="65" t="str">
        <f t="shared" si="7"/>
        <v>BLM ADA TGL BAYAR DAN TGL PDL</v>
      </c>
      <c r="BF128" s="65"/>
    </row>
    <row r="129" spans="1:58" customFormat="1" ht="14.4" x14ac:dyDescent="0.3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 t="str">
        <f t="shared" si="8"/>
        <v xml:space="preserve"> BLM ADA TGL BAYAR DAN TGL RAYON KIRIM GAMBAR</v>
      </c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 t="str">
        <f t="shared" si="9"/>
        <v xml:space="preserve">BLM ADA TGL BAYAR DAN TGL KIRIM NODIN </v>
      </c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 t="str">
        <f t="shared" si="7"/>
        <v>BLM ADA TGL BAYAR DAN TGL PDL</v>
      </c>
      <c r="BF129" s="65"/>
    </row>
    <row r="130" spans="1:58" customFormat="1" ht="28.8" x14ac:dyDescent="0.3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6"/>
      <c r="L130" s="65"/>
      <c r="M130" s="65"/>
      <c r="N130" s="65"/>
      <c r="O130" s="65"/>
      <c r="P130" s="65"/>
      <c r="Q130" s="66"/>
      <c r="R130" s="65" t="str">
        <f t="shared" si="8"/>
        <v xml:space="preserve"> BLM ADA TGL BAYAR DAN TGL RAYON KIRIM GAMBAR</v>
      </c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6"/>
      <c r="AH130" s="65"/>
      <c r="AI130" s="65" t="str">
        <f t="shared" si="9"/>
        <v xml:space="preserve">BLM ADA TGL BAYAR DAN TGL KIRIM NODIN </v>
      </c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6"/>
      <c r="BD130" s="66"/>
      <c r="BE130" s="65" t="str">
        <f t="shared" si="7"/>
        <v>BLM ADA TGL BAYAR DAN TGL PDL</v>
      </c>
      <c r="BF130" s="65"/>
    </row>
    <row r="131" spans="1:58" customFormat="1" ht="14.4" x14ac:dyDescent="0.3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 t="str">
        <f t="shared" si="8"/>
        <v xml:space="preserve"> BLM ADA TGL BAYAR DAN TGL RAYON KIRIM GAMBAR</v>
      </c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6"/>
      <c r="AH131" s="65"/>
      <c r="AI131" s="65" t="str">
        <f t="shared" si="9"/>
        <v xml:space="preserve">BLM ADA TGL BAYAR DAN TGL KIRIM NODIN </v>
      </c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 t="str">
        <f t="shared" si="7"/>
        <v>BLM ADA TGL BAYAR DAN TGL PDL</v>
      </c>
      <c r="BF131" s="65"/>
    </row>
    <row r="132" spans="1:58" customFormat="1" ht="14.4" x14ac:dyDescent="0.3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6"/>
      <c r="L132" s="65"/>
      <c r="M132" s="65"/>
      <c r="N132" s="65"/>
      <c r="O132" s="65"/>
      <c r="P132" s="65"/>
      <c r="Q132" s="65"/>
      <c r="R132" s="65" t="str">
        <f t="shared" si="8"/>
        <v xml:space="preserve"> BLM ADA TGL BAYAR DAN TGL RAYON KIRIM GAMBAR</v>
      </c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6"/>
      <c r="AH132" s="65"/>
      <c r="AI132" s="65" t="str">
        <f t="shared" si="9"/>
        <v xml:space="preserve">BLM ADA TGL BAYAR DAN TGL KIRIM NODIN </v>
      </c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6"/>
      <c r="BD132" s="66"/>
      <c r="BE132" s="65" t="str">
        <f t="shared" si="7"/>
        <v>BLM ADA TGL BAYAR DAN TGL PDL</v>
      </c>
      <c r="BF132" s="65"/>
    </row>
    <row r="133" spans="1:58" customFormat="1" ht="14.4" x14ac:dyDescent="0.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 t="str">
        <f t="shared" si="8"/>
        <v xml:space="preserve"> BLM ADA TGL BAYAR DAN TGL RAYON KIRIM GAMBAR</v>
      </c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 t="str">
        <f t="shared" si="9"/>
        <v xml:space="preserve">BLM ADA TGL BAYAR DAN TGL KIRIM NODIN </v>
      </c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 t="str">
        <f t="shared" si="7"/>
        <v>BLM ADA TGL BAYAR DAN TGL PDL</v>
      </c>
      <c r="BF133" s="65"/>
    </row>
    <row r="134" spans="1:58" customFormat="1" ht="14.4" x14ac:dyDescent="0.3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 t="str">
        <f t="shared" si="8"/>
        <v xml:space="preserve"> BLM ADA TGL BAYAR DAN TGL RAYON KIRIM GAMBAR</v>
      </c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 t="str">
        <f t="shared" si="9"/>
        <v xml:space="preserve">BLM ADA TGL BAYAR DAN TGL KIRIM NODIN </v>
      </c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 t="str">
        <f t="shared" si="7"/>
        <v>BLM ADA TGL BAYAR DAN TGL PDL</v>
      </c>
      <c r="BF134" s="65"/>
    </row>
    <row r="135" spans="1:58" customFormat="1" ht="14.4" x14ac:dyDescent="0.3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 t="str">
        <f t="shared" si="8"/>
        <v xml:space="preserve"> BLM ADA TGL BAYAR DAN TGL RAYON KIRIM GAMBAR</v>
      </c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 t="str">
        <f t="shared" si="9"/>
        <v xml:space="preserve">BLM ADA TGL BAYAR DAN TGL KIRIM NODIN </v>
      </c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 t="str">
        <f t="shared" si="7"/>
        <v>BLM ADA TGL BAYAR DAN TGL PDL</v>
      </c>
      <c r="BF135" s="65"/>
    </row>
    <row r="136" spans="1:58" customFormat="1" ht="14.4" x14ac:dyDescent="0.3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 t="str">
        <f t="shared" si="8"/>
        <v xml:space="preserve"> BLM ADA TGL BAYAR DAN TGL RAYON KIRIM GAMBAR</v>
      </c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 t="str">
        <f t="shared" si="9"/>
        <v xml:space="preserve">BLM ADA TGL BAYAR DAN TGL KIRIM NODIN </v>
      </c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 t="str">
        <f t="shared" si="7"/>
        <v>BLM ADA TGL BAYAR DAN TGL PDL</v>
      </c>
      <c r="BF136" s="65"/>
    </row>
    <row r="137" spans="1:58" customFormat="1" ht="14.4" x14ac:dyDescent="0.3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6"/>
      <c r="L137" s="65"/>
      <c r="M137" s="65"/>
      <c r="N137" s="65"/>
      <c r="O137" s="65"/>
      <c r="P137" s="65"/>
      <c r="Q137" s="65"/>
      <c r="R137" s="65" t="str">
        <f t="shared" si="8"/>
        <v xml:space="preserve"> BLM ADA TGL BAYAR DAN TGL RAYON KIRIM GAMBAR</v>
      </c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6"/>
      <c r="AH137" s="65"/>
      <c r="AI137" s="65" t="str">
        <f t="shared" si="9"/>
        <v xml:space="preserve">BLM ADA TGL BAYAR DAN TGL KIRIM NODIN </v>
      </c>
      <c r="AJ137" s="65"/>
      <c r="AK137" s="65"/>
      <c r="AL137" s="65"/>
      <c r="AM137" s="65"/>
      <c r="AN137" s="65"/>
      <c r="AO137" s="65"/>
      <c r="AP137" s="66"/>
      <c r="AQ137" s="65"/>
      <c r="AR137" s="65"/>
      <c r="AS137" s="66"/>
      <c r="AT137" s="65"/>
      <c r="AU137" s="65"/>
      <c r="AV137" s="65"/>
      <c r="AW137" s="65"/>
      <c r="AX137" s="65"/>
      <c r="AY137" s="65"/>
      <c r="AZ137" s="65"/>
      <c r="BA137" s="65"/>
      <c r="BB137" s="65"/>
      <c r="BC137" s="66"/>
      <c r="BD137" s="66"/>
      <c r="BE137" s="65" t="str">
        <f t="shared" si="7"/>
        <v>BLM ADA TGL BAYAR DAN TGL PDL</v>
      </c>
      <c r="BF137" s="65"/>
    </row>
    <row r="138" spans="1:58" customFormat="1" ht="14.4" x14ac:dyDescent="0.3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6"/>
      <c r="L138" s="65"/>
      <c r="M138" s="65"/>
      <c r="N138" s="65"/>
      <c r="O138" s="65"/>
      <c r="P138" s="65"/>
      <c r="Q138" s="65"/>
      <c r="R138" s="65" t="str">
        <f t="shared" si="8"/>
        <v xml:space="preserve"> BLM ADA TGL BAYAR DAN TGL RAYON KIRIM GAMBAR</v>
      </c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 t="str">
        <f t="shared" si="9"/>
        <v xml:space="preserve">BLM ADA TGL BAYAR DAN TGL KIRIM NODIN </v>
      </c>
      <c r="AJ138" s="65"/>
      <c r="AK138" s="65"/>
      <c r="AL138" s="65"/>
      <c r="AM138" s="65"/>
      <c r="AN138" s="65"/>
      <c r="AO138" s="65"/>
      <c r="AP138" s="66"/>
      <c r="AQ138" s="65"/>
      <c r="AR138" s="65"/>
      <c r="AS138" s="66"/>
      <c r="AT138" s="65"/>
      <c r="AU138" s="65"/>
      <c r="AV138" s="65"/>
      <c r="AW138" s="65"/>
      <c r="AX138" s="65"/>
      <c r="AY138" s="65"/>
      <c r="AZ138" s="65"/>
      <c r="BA138" s="65"/>
      <c r="BB138" s="65"/>
      <c r="BC138" s="66"/>
      <c r="BD138" s="66"/>
      <c r="BE138" s="65" t="str">
        <f t="shared" si="7"/>
        <v>BLM ADA TGL BAYAR DAN TGL PDL</v>
      </c>
      <c r="BF138" s="65"/>
    </row>
    <row r="139" spans="1:58" customFormat="1" ht="14.4" x14ac:dyDescent="0.3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6"/>
      <c r="L139" s="65"/>
      <c r="M139" s="66"/>
      <c r="N139" s="65"/>
      <c r="O139" s="65"/>
      <c r="P139" s="65"/>
      <c r="Q139" s="65"/>
      <c r="R139" s="65" t="str">
        <f t="shared" si="8"/>
        <v xml:space="preserve"> BLM ADA TGL BAYAR DAN TGL RAYON KIRIM GAMBAR</v>
      </c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 t="str">
        <f t="shared" si="9"/>
        <v xml:space="preserve">BLM ADA TGL BAYAR DAN TGL KIRIM NODIN </v>
      </c>
      <c r="AJ139" s="65"/>
      <c r="AK139" s="65"/>
      <c r="AL139" s="65"/>
      <c r="AM139" s="65"/>
      <c r="AN139" s="65"/>
      <c r="AO139" s="65"/>
      <c r="AP139" s="66"/>
      <c r="AQ139" s="65"/>
      <c r="AR139" s="65"/>
      <c r="AS139" s="66"/>
      <c r="AT139" s="65"/>
      <c r="AU139" s="65"/>
      <c r="AV139" s="65"/>
      <c r="AW139" s="65"/>
      <c r="AX139" s="65"/>
      <c r="AY139" s="65"/>
      <c r="AZ139" s="65"/>
      <c r="BA139" s="65"/>
      <c r="BB139" s="65"/>
      <c r="BC139" s="66"/>
      <c r="BD139" s="66"/>
      <c r="BE139" s="65" t="str">
        <f t="shared" si="7"/>
        <v>BLM ADA TGL BAYAR DAN TGL PDL</v>
      </c>
      <c r="BF139" s="65"/>
    </row>
    <row r="140" spans="1:58" customFormat="1" ht="14.4" x14ac:dyDescent="0.3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6"/>
      <c r="L140" s="65"/>
      <c r="M140" s="66"/>
      <c r="N140" s="65"/>
      <c r="O140" s="65"/>
      <c r="P140" s="65"/>
      <c r="Q140" s="65"/>
      <c r="R140" s="65" t="str">
        <f t="shared" si="8"/>
        <v xml:space="preserve"> BLM ADA TGL BAYAR DAN TGL RAYON KIRIM GAMBAR</v>
      </c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 t="str">
        <f t="shared" si="9"/>
        <v xml:space="preserve">BLM ADA TGL BAYAR DAN TGL KIRIM NODIN </v>
      </c>
      <c r="AJ140" s="65"/>
      <c r="AK140" s="65"/>
      <c r="AL140" s="65"/>
      <c r="AM140" s="65"/>
      <c r="AN140" s="65"/>
      <c r="AO140" s="65"/>
      <c r="AP140" s="66"/>
      <c r="AQ140" s="65"/>
      <c r="AR140" s="65"/>
      <c r="AS140" s="66"/>
      <c r="AT140" s="65"/>
      <c r="AU140" s="65"/>
      <c r="AV140" s="65"/>
      <c r="AW140" s="65"/>
      <c r="AX140" s="65"/>
      <c r="AY140" s="65"/>
      <c r="AZ140" s="65"/>
      <c r="BA140" s="65"/>
      <c r="BB140" s="65"/>
      <c r="BC140" s="66"/>
      <c r="BD140" s="66"/>
      <c r="BE140" s="65" t="str">
        <f t="shared" ref="BE140:BE203" si="10">IF(AND(K140&lt;&gt;"",BD140&lt;&gt;""),""&amp;DAYS360(K140,BD140)&amp;" hari",IF(AND(K140&lt;&gt;" ",BD140&lt;&gt;""),"BLM ADA TGL BAYAR",IF(AND(K140&lt;&gt;"",BD140&lt;&gt;" "),"BLM ADA TGL PDL","BLM ADA TGL BAYAR DAN TGL PDL")))</f>
        <v>BLM ADA TGL BAYAR DAN TGL PDL</v>
      </c>
      <c r="BF140" s="65"/>
    </row>
    <row r="141" spans="1:58" customFormat="1" ht="14.4" x14ac:dyDescent="0.3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6"/>
      <c r="L141" s="65"/>
      <c r="M141" s="65"/>
      <c r="N141" s="65"/>
      <c r="O141" s="65"/>
      <c r="P141" s="65"/>
      <c r="Q141" s="65"/>
      <c r="R141" s="65" t="str">
        <f t="shared" ref="R141:R204" si="11">IF(AND(K141&lt;&gt;"",Q141&lt;&gt;""),""&amp;ABS(DAYS360(K141,Q141))&amp;" hari",IF(AND(K141&lt;&gt;" ",Q141&lt;&gt;""),"BLM ADA TGL BAYAR",IF(AND(K141&lt;&gt;"",Q141&lt;&gt;" "),"BLM ADA TGL RAYON KIRIM GAMBAR"," BLM ADA TGL BAYAR DAN TGL RAYON KIRIM GAMBAR")))</f>
        <v xml:space="preserve"> BLM ADA TGL BAYAR DAN TGL RAYON KIRIM GAMBAR</v>
      </c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6"/>
      <c r="AH141" s="65"/>
      <c r="AI141" s="65" t="str">
        <f t="shared" si="9"/>
        <v xml:space="preserve">BLM ADA TGL BAYAR DAN TGL KIRIM NODIN </v>
      </c>
      <c r="AJ141" s="65"/>
      <c r="AK141" s="65"/>
      <c r="AL141" s="65"/>
      <c r="AM141" s="65"/>
      <c r="AN141" s="65"/>
      <c r="AO141" s="65"/>
      <c r="AP141" s="66"/>
      <c r="AQ141" s="65"/>
      <c r="AR141" s="65"/>
      <c r="AS141" s="66"/>
      <c r="AT141" s="65"/>
      <c r="AU141" s="65"/>
      <c r="AV141" s="65"/>
      <c r="AW141" s="65"/>
      <c r="AX141" s="65"/>
      <c r="AY141" s="65"/>
      <c r="AZ141" s="65"/>
      <c r="BA141" s="65"/>
      <c r="BB141" s="65"/>
      <c r="BC141" s="66"/>
      <c r="BD141" s="66"/>
      <c r="BE141" s="65" t="str">
        <f t="shared" si="10"/>
        <v>BLM ADA TGL BAYAR DAN TGL PDL</v>
      </c>
      <c r="BF141" s="65"/>
    </row>
    <row r="142" spans="1:58" customFormat="1" ht="14.4" x14ac:dyDescent="0.3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6"/>
      <c r="L142" s="65"/>
      <c r="M142" s="65"/>
      <c r="N142" s="65"/>
      <c r="O142" s="65"/>
      <c r="P142" s="65"/>
      <c r="Q142" s="65"/>
      <c r="R142" s="65" t="str">
        <f t="shared" si="11"/>
        <v xml:space="preserve"> BLM ADA TGL BAYAR DAN TGL RAYON KIRIM GAMBAR</v>
      </c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 t="str">
        <f t="shared" si="9"/>
        <v xml:space="preserve">BLM ADA TGL BAYAR DAN TGL KIRIM NODIN </v>
      </c>
      <c r="AJ142" s="65"/>
      <c r="AK142" s="65"/>
      <c r="AL142" s="65"/>
      <c r="AM142" s="65"/>
      <c r="AN142" s="65"/>
      <c r="AO142" s="65"/>
      <c r="AP142" s="66"/>
      <c r="AQ142" s="65"/>
      <c r="AR142" s="65"/>
      <c r="AS142" s="66"/>
      <c r="AT142" s="65"/>
      <c r="AU142" s="65"/>
      <c r="AV142" s="65"/>
      <c r="AW142" s="65"/>
      <c r="AX142" s="65"/>
      <c r="AY142" s="65"/>
      <c r="AZ142" s="65"/>
      <c r="BA142" s="65"/>
      <c r="BB142" s="65"/>
      <c r="BC142" s="66"/>
      <c r="BD142" s="66"/>
      <c r="BE142" s="65" t="str">
        <f t="shared" si="10"/>
        <v>BLM ADA TGL BAYAR DAN TGL PDL</v>
      </c>
      <c r="BF142" s="65"/>
    </row>
    <row r="143" spans="1:58" customFormat="1" ht="14.4" x14ac:dyDescent="0.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6"/>
      <c r="L143" s="65"/>
      <c r="M143" s="65"/>
      <c r="N143" s="65"/>
      <c r="O143" s="65"/>
      <c r="P143" s="65"/>
      <c r="Q143" s="65"/>
      <c r="R143" s="65" t="str">
        <f t="shared" si="11"/>
        <v xml:space="preserve"> BLM ADA TGL BAYAR DAN TGL RAYON KIRIM GAMBAR</v>
      </c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 t="str">
        <f t="shared" si="9"/>
        <v xml:space="preserve">BLM ADA TGL BAYAR DAN TGL KIRIM NODIN </v>
      </c>
      <c r="AJ143" s="65"/>
      <c r="AK143" s="65"/>
      <c r="AL143" s="65"/>
      <c r="AM143" s="65"/>
      <c r="AN143" s="65"/>
      <c r="AO143" s="65"/>
      <c r="AP143" s="66"/>
      <c r="AQ143" s="65"/>
      <c r="AR143" s="65"/>
      <c r="AS143" s="66"/>
      <c r="AT143" s="65"/>
      <c r="AU143" s="65"/>
      <c r="AV143" s="65"/>
      <c r="AW143" s="65"/>
      <c r="AX143" s="65"/>
      <c r="AY143" s="65"/>
      <c r="AZ143" s="65"/>
      <c r="BA143" s="65"/>
      <c r="BB143" s="65"/>
      <c r="BC143" s="66"/>
      <c r="BD143" s="66"/>
      <c r="BE143" s="65" t="str">
        <f t="shared" si="10"/>
        <v>BLM ADA TGL BAYAR DAN TGL PDL</v>
      </c>
      <c r="BF143" s="65"/>
    </row>
    <row r="144" spans="1:58" customFormat="1" ht="14.4" x14ac:dyDescent="0.3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6"/>
      <c r="L144" s="65"/>
      <c r="M144" s="66"/>
      <c r="N144" s="65"/>
      <c r="O144" s="65"/>
      <c r="P144" s="65"/>
      <c r="Q144" s="65"/>
      <c r="R144" s="65" t="str">
        <f t="shared" si="11"/>
        <v xml:space="preserve"> BLM ADA TGL BAYAR DAN TGL RAYON KIRIM GAMBAR</v>
      </c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 t="str">
        <f t="shared" si="9"/>
        <v xml:space="preserve">BLM ADA TGL BAYAR DAN TGL KIRIM NODIN </v>
      </c>
      <c r="AJ144" s="65"/>
      <c r="AK144" s="65"/>
      <c r="AL144" s="65"/>
      <c r="AM144" s="65"/>
      <c r="AN144" s="65"/>
      <c r="AO144" s="65"/>
      <c r="AP144" s="66"/>
      <c r="AQ144" s="65"/>
      <c r="AR144" s="65"/>
      <c r="AS144" s="66"/>
      <c r="AT144" s="65"/>
      <c r="AU144" s="65"/>
      <c r="AV144" s="65"/>
      <c r="AW144" s="65"/>
      <c r="AX144" s="65"/>
      <c r="AY144" s="65"/>
      <c r="AZ144" s="65"/>
      <c r="BA144" s="65"/>
      <c r="BB144" s="65"/>
      <c r="BC144" s="66"/>
      <c r="BD144" s="66"/>
      <c r="BE144" s="65" t="str">
        <f t="shared" si="10"/>
        <v>BLM ADA TGL BAYAR DAN TGL PDL</v>
      </c>
      <c r="BF144" s="65"/>
    </row>
    <row r="145" spans="1:58" customFormat="1" ht="14.4" x14ac:dyDescent="0.3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6"/>
      <c r="L145" s="65"/>
      <c r="M145" s="66"/>
      <c r="N145" s="65"/>
      <c r="O145" s="65"/>
      <c r="P145" s="65"/>
      <c r="Q145" s="65"/>
      <c r="R145" s="65" t="str">
        <f t="shared" si="11"/>
        <v xml:space="preserve"> BLM ADA TGL BAYAR DAN TGL RAYON KIRIM GAMBAR</v>
      </c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 t="str">
        <f t="shared" si="9"/>
        <v xml:space="preserve">BLM ADA TGL BAYAR DAN TGL KIRIM NODIN </v>
      </c>
      <c r="AJ145" s="65"/>
      <c r="AK145" s="65"/>
      <c r="AL145" s="65"/>
      <c r="AM145" s="65"/>
      <c r="AN145" s="65"/>
      <c r="AO145" s="65"/>
      <c r="AP145" s="66"/>
      <c r="AQ145" s="65"/>
      <c r="AR145" s="65"/>
      <c r="AS145" s="66"/>
      <c r="AT145" s="65"/>
      <c r="AU145" s="65"/>
      <c r="AV145" s="65"/>
      <c r="AW145" s="65"/>
      <c r="AX145" s="65"/>
      <c r="AY145" s="65"/>
      <c r="AZ145" s="65"/>
      <c r="BA145" s="65"/>
      <c r="BB145" s="65"/>
      <c r="BC145" s="66"/>
      <c r="BD145" s="66"/>
      <c r="BE145" s="65" t="str">
        <f t="shared" si="10"/>
        <v>BLM ADA TGL BAYAR DAN TGL PDL</v>
      </c>
      <c r="BF145" s="65"/>
    </row>
    <row r="146" spans="1:58" customFormat="1" ht="14.4" x14ac:dyDescent="0.3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6"/>
      <c r="L146" s="65"/>
      <c r="M146" s="65"/>
      <c r="N146" s="65"/>
      <c r="O146" s="65"/>
      <c r="P146" s="65"/>
      <c r="Q146" s="65"/>
      <c r="R146" s="65" t="str">
        <f t="shared" si="11"/>
        <v xml:space="preserve"> BLM ADA TGL BAYAR DAN TGL RAYON KIRIM GAMBAR</v>
      </c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 t="str">
        <f t="shared" si="9"/>
        <v xml:space="preserve">BLM ADA TGL BAYAR DAN TGL KIRIM NODIN </v>
      </c>
      <c r="AJ146" s="65"/>
      <c r="AK146" s="65"/>
      <c r="AL146" s="65"/>
      <c r="AM146" s="65"/>
      <c r="AN146" s="65"/>
      <c r="AO146" s="65"/>
      <c r="AP146" s="66"/>
      <c r="AQ146" s="65"/>
      <c r="AR146" s="65"/>
      <c r="AS146" s="66"/>
      <c r="AT146" s="65"/>
      <c r="AU146" s="65"/>
      <c r="AV146" s="65"/>
      <c r="AW146" s="65"/>
      <c r="AX146" s="65"/>
      <c r="AY146" s="65"/>
      <c r="AZ146" s="65"/>
      <c r="BA146" s="65"/>
      <c r="BB146" s="65"/>
      <c r="BC146" s="66"/>
      <c r="BD146" s="66"/>
      <c r="BE146" s="65" t="str">
        <f t="shared" si="10"/>
        <v>BLM ADA TGL BAYAR DAN TGL PDL</v>
      </c>
      <c r="BF146" s="65"/>
    </row>
    <row r="147" spans="1:58" customFormat="1" ht="14.4" x14ac:dyDescent="0.3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6"/>
      <c r="L147" s="65"/>
      <c r="M147" s="66"/>
      <c r="N147" s="65"/>
      <c r="O147" s="65"/>
      <c r="P147" s="65"/>
      <c r="Q147" s="65"/>
      <c r="R147" s="65" t="str">
        <f t="shared" si="11"/>
        <v xml:space="preserve"> BLM ADA TGL BAYAR DAN TGL RAYON KIRIM GAMBAR</v>
      </c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 t="str">
        <f t="shared" si="9"/>
        <v xml:space="preserve">BLM ADA TGL BAYAR DAN TGL KIRIM NODIN </v>
      </c>
      <c r="AJ147" s="65"/>
      <c r="AK147" s="65"/>
      <c r="AL147" s="65"/>
      <c r="AM147" s="65"/>
      <c r="AN147" s="65"/>
      <c r="AO147" s="65"/>
      <c r="AP147" s="66"/>
      <c r="AQ147" s="65"/>
      <c r="AR147" s="65"/>
      <c r="AS147" s="66"/>
      <c r="AT147" s="65"/>
      <c r="AU147" s="65"/>
      <c r="AV147" s="65"/>
      <c r="AW147" s="65"/>
      <c r="AX147" s="65"/>
      <c r="AY147" s="65"/>
      <c r="AZ147" s="65"/>
      <c r="BA147" s="65"/>
      <c r="BB147" s="65"/>
      <c r="BC147" s="66"/>
      <c r="BD147" s="66"/>
      <c r="BE147" s="65" t="str">
        <f t="shared" si="10"/>
        <v>BLM ADA TGL BAYAR DAN TGL PDL</v>
      </c>
      <c r="BF147" s="65"/>
    </row>
    <row r="148" spans="1:58" customFormat="1" ht="14.4" x14ac:dyDescent="0.3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6"/>
      <c r="L148" s="65"/>
      <c r="M148" s="66"/>
      <c r="N148" s="65"/>
      <c r="O148" s="65"/>
      <c r="P148" s="65"/>
      <c r="Q148" s="65"/>
      <c r="R148" s="65" t="str">
        <f t="shared" si="11"/>
        <v xml:space="preserve"> BLM ADA TGL BAYAR DAN TGL RAYON KIRIM GAMBAR</v>
      </c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 t="str">
        <f t="shared" si="9"/>
        <v xml:space="preserve">BLM ADA TGL BAYAR DAN TGL KIRIM NODIN </v>
      </c>
      <c r="AJ148" s="65"/>
      <c r="AK148" s="65"/>
      <c r="AL148" s="65"/>
      <c r="AM148" s="65"/>
      <c r="AN148" s="65"/>
      <c r="AO148" s="65"/>
      <c r="AP148" s="66"/>
      <c r="AQ148" s="65"/>
      <c r="AR148" s="65"/>
      <c r="AS148" s="66"/>
      <c r="AT148" s="65"/>
      <c r="AU148" s="65"/>
      <c r="AV148" s="65"/>
      <c r="AW148" s="65"/>
      <c r="AX148" s="65"/>
      <c r="AY148" s="65"/>
      <c r="AZ148" s="65"/>
      <c r="BA148" s="65"/>
      <c r="BB148" s="65"/>
      <c r="BC148" s="66"/>
      <c r="BD148" s="66"/>
      <c r="BE148" s="65" t="str">
        <f t="shared" si="10"/>
        <v>BLM ADA TGL BAYAR DAN TGL PDL</v>
      </c>
      <c r="BF148" s="65"/>
    </row>
    <row r="149" spans="1:58" customFormat="1" ht="14.4" x14ac:dyDescent="0.3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6"/>
      <c r="L149" s="65"/>
      <c r="M149" s="65"/>
      <c r="N149" s="65"/>
      <c r="O149" s="65"/>
      <c r="P149" s="65"/>
      <c r="Q149" s="65"/>
      <c r="R149" s="65" t="str">
        <f t="shared" si="11"/>
        <v xml:space="preserve"> BLM ADA TGL BAYAR DAN TGL RAYON KIRIM GAMBAR</v>
      </c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 t="str">
        <f t="shared" si="9"/>
        <v xml:space="preserve">BLM ADA TGL BAYAR DAN TGL KIRIM NODIN </v>
      </c>
      <c r="AJ149" s="65"/>
      <c r="AK149" s="65"/>
      <c r="AL149" s="65"/>
      <c r="AM149" s="65"/>
      <c r="AN149" s="65"/>
      <c r="AO149" s="65"/>
      <c r="AP149" s="66"/>
      <c r="AQ149" s="65"/>
      <c r="AR149" s="65"/>
      <c r="AS149" s="66"/>
      <c r="AT149" s="65"/>
      <c r="AU149" s="65"/>
      <c r="AV149" s="65"/>
      <c r="AW149" s="65"/>
      <c r="AX149" s="65"/>
      <c r="AY149" s="65"/>
      <c r="AZ149" s="65"/>
      <c r="BA149" s="65"/>
      <c r="BB149" s="65"/>
      <c r="BC149" s="66"/>
      <c r="BD149" s="66"/>
      <c r="BE149" s="65" t="str">
        <f t="shared" si="10"/>
        <v>BLM ADA TGL BAYAR DAN TGL PDL</v>
      </c>
      <c r="BF149" s="65"/>
    </row>
    <row r="150" spans="1:58" customFormat="1" ht="14.4" x14ac:dyDescent="0.3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6"/>
      <c r="L150" s="65"/>
      <c r="M150" s="65"/>
      <c r="N150" s="65"/>
      <c r="O150" s="65"/>
      <c r="P150" s="65"/>
      <c r="Q150" s="65"/>
      <c r="R150" s="65" t="str">
        <f t="shared" si="11"/>
        <v xml:space="preserve"> BLM ADA TGL BAYAR DAN TGL RAYON KIRIM GAMBAR</v>
      </c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6"/>
      <c r="AH150" s="65"/>
      <c r="AI150" s="65" t="str">
        <f t="shared" si="9"/>
        <v xml:space="preserve">BLM ADA TGL BAYAR DAN TGL KIRIM NODIN </v>
      </c>
      <c r="AJ150" s="65"/>
      <c r="AK150" s="65"/>
      <c r="AL150" s="65"/>
      <c r="AM150" s="65"/>
      <c r="AN150" s="65"/>
      <c r="AO150" s="65"/>
      <c r="AP150" s="66"/>
      <c r="AQ150" s="65"/>
      <c r="AR150" s="65"/>
      <c r="AS150" s="66"/>
      <c r="AT150" s="65"/>
      <c r="AU150" s="65"/>
      <c r="AV150" s="65"/>
      <c r="AW150" s="65"/>
      <c r="AX150" s="65"/>
      <c r="AY150" s="65"/>
      <c r="AZ150" s="65"/>
      <c r="BA150" s="65"/>
      <c r="BB150" s="65"/>
      <c r="BC150" s="66"/>
      <c r="BD150" s="66"/>
      <c r="BE150" s="65" t="str">
        <f t="shared" si="10"/>
        <v>BLM ADA TGL BAYAR DAN TGL PDL</v>
      </c>
      <c r="BF150" s="65"/>
    </row>
    <row r="151" spans="1:58" customFormat="1" ht="14.4" x14ac:dyDescent="0.3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6"/>
      <c r="L151" s="65"/>
      <c r="M151" s="65"/>
      <c r="N151" s="65"/>
      <c r="O151" s="65"/>
      <c r="P151" s="65"/>
      <c r="Q151" s="65"/>
      <c r="R151" s="65" t="str">
        <f t="shared" si="11"/>
        <v xml:space="preserve"> BLM ADA TGL BAYAR DAN TGL RAYON KIRIM GAMBAR</v>
      </c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 t="str">
        <f t="shared" ref="AI151:AI214" si="12">IF(AND(K151&lt;&gt;"",AG151&lt;&gt;"",AH151&lt;&gt;" "),""&amp;DAYS360(K151,AG151)&amp;" hari",IF(AND(K151&lt;&gt;"",AG151&lt;&gt;" ",AH151&lt;&gt;""),""&amp;DAYS360(K151,AH151)&amp;" hari",IF(OR(AND(K151&lt;&gt;" ",AG151&lt;&gt;""),(AND(K151&lt;&gt;" ",AH151&lt;&gt;""))),"BLM ADA TGL BAYAR",IF(AND(K151&lt;&gt;"",AG151&lt;&gt;" ",AH151&lt;&gt;" "),"BLM ADA TGL KIRIM NODIN","BLM ADA TGL BAYAR DAN TGL KIRIM NODIN "))))</f>
        <v xml:space="preserve">BLM ADA TGL BAYAR DAN TGL KIRIM NODIN </v>
      </c>
      <c r="AJ151" s="65"/>
      <c r="AK151" s="65"/>
      <c r="AL151" s="65"/>
      <c r="AM151" s="65"/>
      <c r="AN151" s="65"/>
      <c r="AO151" s="65"/>
      <c r="AP151" s="66"/>
      <c r="AQ151" s="65"/>
      <c r="AR151" s="65"/>
      <c r="AS151" s="66"/>
      <c r="AT151" s="65"/>
      <c r="AU151" s="65"/>
      <c r="AV151" s="65"/>
      <c r="AW151" s="65"/>
      <c r="AX151" s="65"/>
      <c r="AY151" s="65"/>
      <c r="AZ151" s="65"/>
      <c r="BA151" s="65"/>
      <c r="BB151" s="65"/>
      <c r="BC151" s="66"/>
      <c r="BD151" s="66"/>
      <c r="BE151" s="65" t="str">
        <f t="shared" si="10"/>
        <v>BLM ADA TGL BAYAR DAN TGL PDL</v>
      </c>
      <c r="BF151" s="65"/>
    </row>
    <row r="152" spans="1:58" customFormat="1" ht="14.4" x14ac:dyDescent="0.3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6"/>
      <c r="L152" s="65"/>
      <c r="M152" s="66"/>
      <c r="N152" s="65"/>
      <c r="O152" s="65"/>
      <c r="P152" s="65"/>
      <c r="Q152" s="65"/>
      <c r="R152" s="65" t="str">
        <f t="shared" si="11"/>
        <v xml:space="preserve"> BLM ADA TGL BAYAR DAN TGL RAYON KIRIM GAMBAR</v>
      </c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 t="str">
        <f t="shared" si="12"/>
        <v xml:space="preserve">BLM ADA TGL BAYAR DAN TGL KIRIM NODIN </v>
      </c>
      <c r="AJ152" s="65"/>
      <c r="AK152" s="65"/>
      <c r="AL152" s="65"/>
      <c r="AM152" s="65"/>
      <c r="AN152" s="65"/>
      <c r="AO152" s="65"/>
      <c r="AP152" s="66"/>
      <c r="AQ152" s="65"/>
      <c r="AR152" s="65"/>
      <c r="AS152" s="66"/>
      <c r="AT152" s="65"/>
      <c r="AU152" s="65"/>
      <c r="AV152" s="65"/>
      <c r="AW152" s="65"/>
      <c r="AX152" s="65"/>
      <c r="AY152" s="65"/>
      <c r="AZ152" s="65"/>
      <c r="BA152" s="65"/>
      <c r="BB152" s="65"/>
      <c r="BC152" s="66"/>
      <c r="BD152" s="66"/>
      <c r="BE152" s="65" t="str">
        <f t="shared" si="10"/>
        <v>BLM ADA TGL BAYAR DAN TGL PDL</v>
      </c>
      <c r="BF152" s="65"/>
    </row>
    <row r="153" spans="1:58" customFormat="1" ht="14.4" x14ac:dyDescent="0.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6"/>
      <c r="L153" s="65"/>
      <c r="M153" s="65"/>
      <c r="N153" s="65"/>
      <c r="O153" s="65"/>
      <c r="P153" s="65"/>
      <c r="Q153" s="65"/>
      <c r="R153" s="65" t="str">
        <f t="shared" si="11"/>
        <v xml:space="preserve"> BLM ADA TGL BAYAR DAN TGL RAYON KIRIM GAMBAR</v>
      </c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 t="str">
        <f t="shared" si="12"/>
        <v xml:space="preserve">BLM ADA TGL BAYAR DAN TGL KIRIM NODIN </v>
      </c>
      <c r="AJ153" s="65"/>
      <c r="AK153" s="65"/>
      <c r="AL153" s="65"/>
      <c r="AM153" s="65"/>
      <c r="AN153" s="65"/>
      <c r="AO153" s="65"/>
      <c r="AP153" s="66"/>
      <c r="AQ153" s="65"/>
      <c r="AR153" s="65"/>
      <c r="AS153" s="66"/>
      <c r="AT153" s="65"/>
      <c r="AU153" s="65"/>
      <c r="AV153" s="65"/>
      <c r="AW153" s="65"/>
      <c r="AX153" s="65"/>
      <c r="AY153" s="65"/>
      <c r="AZ153" s="65"/>
      <c r="BA153" s="65"/>
      <c r="BB153" s="65"/>
      <c r="BC153" s="66"/>
      <c r="BD153" s="66"/>
      <c r="BE153" s="65" t="str">
        <f t="shared" si="10"/>
        <v>BLM ADA TGL BAYAR DAN TGL PDL</v>
      </c>
      <c r="BF153" s="65"/>
    </row>
    <row r="154" spans="1:58" customFormat="1" ht="14.4" x14ac:dyDescent="0.3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6"/>
      <c r="L154" s="65"/>
      <c r="M154" s="65"/>
      <c r="N154" s="65"/>
      <c r="O154" s="65"/>
      <c r="P154" s="65"/>
      <c r="Q154" s="65"/>
      <c r="R154" s="65" t="str">
        <f t="shared" si="11"/>
        <v xml:space="preserve"> BLM ADA TGL BAYAR DAN TGL RAYON KIRIM GAMBAR</v>
      </c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 t="str">
        <f t="shared" si="12"/>
        <v xml:space="preserve">BLM ADA TGL BAYAR DAN TGL KIRIM NODIN </v>
      </c>
      <c r="AJ154" s="65"/>
      <c r="AK154" s="65"/>
      <c r="AL154" s="65"/>
      <c r="AM154" s="65"/>
      <c r="AN154" s="65"/>
      <c r="AO154" s="65"/>
      <c r="AP154" s="66"/>
      <c r="AQ154" s="65"/>
      <c r="AR154" s="65"/>
      <c r="AS154" s="66"/>
      <c r="AT154" s="65"/>
      <c r="AU154" s="65"/>
      <c r="AV154" s="65"/>
      <c r="AW154" s="65"/>
      <c r="AX154" s="65"/>
      <c r="AY154" s="65"/>
      <c r="AZ154" s="65"/>
      <c r="BA154" s="65"/>
      <c r="BB154" s="65"/>
      <c r="BC154" s="66"/>
      <c r="BD154" s="66"/>
      <c r="BE154" s="65" t="str">
        <f t="shared" si="10"/>
        <v>BLM ADA TGL BAYAR DAN TGL PDL</v>
      </c>
      <c r="BF154" s="65"/>
    </row>
    <row r="155" spans="1:58" customFormat="1" ht="28.8" x14ac:dyDescent="0.3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6"/>
      <c r="L155" s="65"/>
      <c r="M155" s="65"/>
      <c r="N155" s="65"/>
      <c r="O155" s="65"/>
      <c r="P155" s="65"/>
      <c r="Q155" s="66"/>
      <c r="R155" s="65" t="str">
        <f t="shared" si="11"/>
        <v xml:space="preserve"> BLM ADA TGL BAYAR DAN TGL RAYON KIRIM GAMBAR</v>
      </c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6"/>
      <c r="AH155" s="65"/>
      <c r="AI155" s="65" t="str">
        <f t="shared" si="12"/>
        <v xml:space="preserve">BLM ADA TGL BAYAR DAN TGL KIRIM NODIN </v>
      </c>
      <c r="AJ155" s="65"/>
      <c r="AK155" s="65"/>
      <c r="AL155" s="65"/>
      <c r="AM155" s="65"/>
      <c r="AN155" s="65"/>
      <c r="AO155" s="65"/>
      <c r="AP155" s="66"/>
      <c r="AQ155" s="65"/>
      <c r="AR155" s="65"/>
      <c r="AS155" s="66"/>
      <c r="AT155" s="65"/>
      <c r="AU155" s="65"/>
      <c r="AV155" s="65"/>
      <c r="AW155" s="65"/>
      <c r="AX155" s="65"/>
      <c r="AY155" s="65"/>
      <c r="AZ155" s="65"/>
      <c r="BA155" s="65"/>
      <c r="BB155" s="65"/>
      <c r="BC155" s="66"/>
      <c r="BD155" s="66"/>
      <c r="BE155" s="65" t="str">
        <f t="shared" si="10"/>
        <v>BLM ADA TGL BAYAR DAN TGL PDL</v>
      </c>
      <c r="BF155" s="65"/>
    </row>
    <row r="156" spans="1:58" customFormat="1" ht="14.4" x14ac:dyDescent="0.3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6"/>
      <c r="L156" s="65"/>
      <c r="M156" s="66"/>
      <c r="N156" s="65"/>
      <c r="O156" s="65"/>
      <c r="P156" s="65"/>
      <c r="Q156" s="65"/>
      <c r="R156" s="65" t="str">
        <f t="shared" si="11"/>
        <v xml:space="preserve"> BLM ADA TGL BAYAR DAN TGL RAYON KIRIM GAMBAR</v>
      </c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 t="str">
        <f t="shared" si="12"/>
        <v xml:space="preserve">BLM ADA TGL BAYAR DAN TGL KIRIM NODIN </v>
      </c>
      <c r="AJ156" s="65"/>
      <c r="AK156" s="65"/>
      <c r="AL156" s="65"/>
      <c r="AM156" s="65"/>
      <c r="AN156" s="65"/>
      <c r="AO156" s="65"/>
      <c r="AP156" s="66"/>
      <c r="AQ156" s="65"/>
      <c r="AR156" s="65"/>
      <c r="AS156" s="66"/>
      <c r="AT156" s="65"/>
      <c r="AU156" s="65"/>
      <c r="AV156" s="65"/>
      <c r="AW156" s="65"/>
      <c r="AX156" s="65"/>
      <c r="AY156" s="65"/>
      <c r="AZ156" s="65"/>
      <c r="BA156" s="65"/>
      <c r="BB156" s="65"/>
      <c r="BC156" s="66"/>
      <c r="BD156" s="66"/>
      <c r="BE156" s="65" t="str">
        <f t="shared" si="10"/>
        <v>BLM ADA TGL BAYAR DAN TGL PDL</v>
      </c>
      <c r="BF156" s="65"/>
    </row>
    <row r="157" spans="1:58" customFormat="1" ht="14.4" x14ac:dyDescent="0.3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6"/>
      <c r="L157" s="65"/>
      <c r="M157" s="65"/>
      <c r="N157" s="65"/>
      <c r="O157" s="65"/>
      <c r="P157" s="65"/>
      <c r="Q157" s="65"/>
      <c r="R157" s="65" t="str">
        <f t="shared" si="11"/>
        <v xml:space="preserve"> BLM ADA TGL BAYAR DAN TGL RAYON KIRIM GAMBAR</v>
      </c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6"/>
      <c r="AH157" s="65"/>
      <c r="AI157" s="65" t="str">
        <f t="shared" si="12"/>
        <v xml:space="preserve">BLM ADA TGL BAYAR DAN TGL KIRIM NODIN </v>
      </c>
      <c r="AJ157" s="65"/>
      <c r="AK157" s="65"/>
      <c r="AL157" s="65"/>
      <c r="AM157" s="65"/>
      <c r="AN157" s="65"/>
      <c r="AO157" s="65"/>
      <c r="AP157" s="66"/>
      <c r="AQ157" s="65"/>
      <c r="AR157" s="65"/>
      <c r="AS157" s="66"/>
      <c r="AT157" s="65"/>
      <c r="AU157" s="65"/>
      <c r="AV157" s="65"/>
      <c r="AW157" s="65"/>
      <c r="AX157" s="65"/>
      <c r="AY157" s="65"/>
      <c r="AZ157" s="65"/>
      <c r="BA157" s="65"/>
      <c r="BB157" s="65"/>
      <c r="BC157" s="66"/>
      <c r="BD157" s="66"/>
      <c r="BE157" s="65" t="str">
        <f t="shared" si="10"/>
        <v>BLM ADA TGL BAYAR DAN TGL PDL</v>
      </c>
      <c r="BF157" s="65"/>
    </row>
    <row r="158" spans="1:58" customFormat="1" ht="14.4" x14ac:dyDescent="0.3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 t="str">
        <f t="shared" si="11"/>
        <v xml:space="preserve"> BLM ADA TGL BAYAR DAN TGL RAYON KIRIM GAMBAR</v>
      </c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6"/>
      <c r="AH158" s="65"/>
      <c r="AI158" s="65" t="str">
        <f t="shared" si="12"/>
        <v xml:space="preserve">BLM ADA TGL BAYAR DAN TGL KIRIM NODIN </v>
      </c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 t="str">
        <f t="shared" si="10"/>
        <v>BLM ADA TGL BAYAR DAN TGL PDL</v>
      </c>
      <c r="BF158" s="65"/>
    </row>
    <row r="159" spans="1:58" customFormat="1" ht="14.4" x14ac:dyDescent="0.3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6"/>
      <c r="L159" s="65"/>
      <c r="M159" s="66"/>
      <c r="N159" s="65"/>
      <c r="O159" s="65"/>
      <c r="P159" s="65"/>
      <c r="Q159" s="65"/>
      <c r="R159" s="65" t="str">
        <f t="shared" si="11"/>
        <v xml:space="preserve"> BLM ADA TGL BAYAR DAN TGL RAYON KIRIM GAMBAR</v>
      </c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 t="str">
        <f t="shared" si="12"/>
        <v xml:space="preserve">BLM ADA TGL BAYAR DAN TGL KIRIM NODIN </v>
      </c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6"/>
      <c r="BD159" s="66"/>
      <c r="BE159" s="65" t="str">
        <f t="shared" si="10"/>
        <v>BLM ADA TGL BAYAR DAN TGL PDL</v>
      </c>
      <c r="BF159" s="65"/>
    </row>
    <row r="160" spans="1:58" customFormat="1" ht="14.4" x14ac:dyDescent="0.3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 t="str">
        <f t="shared" si="11"/>
        <v xml:space="preserve"> BLM ADA TGL BAYAR DAN TGL RAYON KIRIM GAMBAR</v>
      </c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 t="str">
        <f t="shared" si="12"/>
        <v xml:space="preserve">BLM ADA TGL BAYAR DAN TGL KIRIM NODIN </v>
      </c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 t="str">
        <f t="shared" si="10"/>
        <v>BLM ADA TGL BAYAR DAN TGL PDL</v>
      </c>
      <c r="BF160" s="65"/>
    </row>
    <row r="161" spans="1:58" customFormat="1" ht="14.4" x14ac:dyDescent="0.3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6"/>
      <c r="L161" s="65"/>
      <c r="M161" s="65"/>
      <c r="N161" s="65"/>
      <c r="O161" s="65"/>
      <c r="P161" s="65"/>
      <c r="Q161" s="65"/>
      <c r="R161" s="65" t="str">
        <f t="shared" si="11"/>
        <v xml:space="preserve"> BLM ADA TGL BAYAR DAN TGL RAYON KIRIM GAMBAR</v>
      </c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 t="str">
        <f t="shared" si="12"/>
        <v xml:space="preserve">BLM ADA TGL BAYAR DAN TGL KIRIM NODIN </v>
      </c>
      <c r="AJ161" s="65"/>
      <c r="AK161" s="65"/>
      <c r="AL161" s="65"/>
      <c r="AM161" s="65"/>
      <c r="AN161" s="65"/>
      <c r="AO161" s="65"/>
      <c r="AP161" s="66"/>
      <c r="AQ161" s="65"/>
      <c r="AR161" s="65"/>
      <c r="AS161" s="66"/>
      <c r="AT161" s="65"/>
      <c r="AU161" s="65"/>
      <c r="AV161" s="65"/>
      <c r="AW161" s="65"/>
      <c r="AX161" s="65"/>
      <c r="AY161" s="65"/>
      <c r="AZ161" s="65"/>
      <c r="BA161" s="65"/>
      <c r="BB161" s="65"/>
      <c r="BC161" s="66"/>
      <c r="BD161" s="66"/>
      <c r="BE161" s="65" t="str">
        <f t="shared" si="10"/>
        <v>BLM ADA TGL BAYAR DAN TGL PDL</v>
      </c>
      <c r="BF161" s="65"/>
    </row>
    <row r="162" spans="1:58" customFormat="1" ht="14.4" x14ac:dyDescent="0.3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6"/>
      <c r="L162" s="65"/>
      <c r="M162" s="65"/>
      <c r="N162" s="65"/>
      <c r="O162" s="65"/>
      <c r="P162" s="65"/>
      <c r="Q162" s="65"/>
      <c r="R162" s="65" t="str">
        <f t="shared" si="11"/>
        <v xml:space="preserve"> BLM ADA TGL BAYAR DAN TGL RAYON KIRIM GAMBAR</v>
      </c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6"/>
      <c r="AH162" s="65"/>
      <c r="AI162" s="65" t="str">
        <f t="shared" si="12"/>
        <v xml:space="preserve">BLM ADA TGL BAYAR DAN TGL KIRIM NODIN </v>
      </c>
      <c r="AJ162" s="65"/>
      <c r="AK162" s="65"/>
      <c r="AL162" s="65"/>
      <c r="AM162" s="65"/>
      <c r="AN162" s="65"/>
      <c r="AO162" s="65"/>
      <c r="AP162" s="66"/>
      <c r="AQ162" s="65"/>
      <c r="AR162" s="65"/>
      <c r="AS162" s="66"/>
      <c r="AT162" s="65"/>
      <c r="AU162" s="65"/>
      <c r="AV162" s="65"/>
      <c r="AW162" s="65"/>
      <c r="AX162" s="65"/>
      <c r="AY162" s="65"/>
      <c r="AZ162" s="65"/>
      <c r="BA162" s="65"/>
      <c r="BB162" s="65"/>
      <c r="BC162" s="66"/>
      <c r="BD162" s="66"/>
      <c r="BE162" s="65" t="str">
        <f t="shared" si="10"/>
        <v>BLM ADA TGL BAYAR DAN TGL PDL</v>
      </c>
      <c r="BF162" s="65"/>
    </row>
    <row r="163" spans="1:58" customFormat="1" ht="14.4" x14ac:dyDescent="0.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6"/>
      <c r="L163" s="65"/>
      <c r="M163" s="65"/>
      <c r="N163" s="65"/>
      <c r="O163" s="65"/>
      <c r="P163" s="65"/>
      <c r="Q163" s="65"/>
      <c r="R163" s="65" t="str">
        <f t="shared" si="11"/>
        <v xml:space="preserve"> BLM ADA TGL BAYAR DAN TGL RAYON KIRIM GAMBAR</v>
      </c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 t="str">
        <f t="shared" si="12"/>
        <v xml:space="preserve">BLM ADA TGL BAYAR DAN TGL KIRIM NODIN </v>
      </c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6"/>
      <c r="BD163" s="66"/>
      <c r="BE163" s="65" t="str">
        <f t="shared" si="10"/>
        <v>BLM ADA TGL BAYAR DAN TGL PDL</v>
      </c>
      <c r="BF163" s="65"/>
    </row>
    <row r="164" spans="1:58" customFormat="1" ht="14.4" x14ac:dyDescent="0.3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 t="str">
        <f t="shared" si="11"/>
        <v xml:space="preserve"> BLM ADA TGL BAYAR DAN TGL RAYON KIRIM GAMBAR</v>
      </c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6"/>
      <c r="AH164" s="65"/>
      <c r="AI164" s="65" t="str">
        <f t="shared" si="12"/>
        <v xml:space="preserve">BLM ADA TGL BAYAR DAN TGL KIRIM NODIN </v>
      </c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 t="str">
        <f t="shared" si="10"/>
        <v>BLM ADA TGL BAYAR DAN TGL PDL</v>
      </c>
      <c r="BF164" s="65"/>
    </row>
    <row r="165" spans="1:58" customFormat="1" ht="28.8" x14ac:dyDescent="0.3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6"/>
      <c r="L165" s="65"/>
      <c r="M165" s="65"/>
      <c r="N165" s="65"/>
      <c r="O165" s="65"/>
      <c r="P165" s="65"/>
      <c r="Q165" s="66"/>
      <c r="R165" s="65" t="str">
        <f t="shared" si="11"/>
        <v xml:space="preserve"> BLM ADA TGL BAYAR DAN TGL RAYON KIRIM GAMBAR</v>
      </c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6"/>
      <c r="AH165" s="65"/>
      <c r="AI165" s="65" t="str">
        <f t="shared" si="12"/>
        <v xml:space="preserve">BLM ADA TGL BAYAR DAN TGL KIRIM NODIN </v>
      </c>
      <c r="AJ165" s="65"/>
      <c r="AK165" s="65"/>
      <c r="AL165" s="65"/>
      <c r="AM165" s="65"/>
      <c r="AN165" s="65"/>
      <c r="AO165" s="65"/>
      <c r="AP165" s="66"/>
      <c r="AQ165" s="65"/>
      <c r="AR165" s="65"/>
      <c r="AS165" s="66"/>
      <c r="AT165" s="65"/>
      <c r="AU165" s="65"/>
      <c r="AV165" s="65"/>
      <c r="AW165" s="65"/>
      <c r="AX165" s="65"/>
      <c r="AY165" s="65"/>
      <c r="AZ165" s="65"/>
      <c r="BA165" s="65"/>
      <c r="BB165" s="65"/>
      <c r="BC165" s="66"/>
      <c r="BD165" s="66"/>
      <c r="BE165" s="65" t="str">
        <f t="shared" si="10"/>
        <v>BLM ADA TGL BAYAR DAN TGL PDL</v>
      </c>
      <c r="BF165" s="65"/>
    </row>
    <row r="166" spans="1:58" customFormat="1" ht="14.4" x14ac:dyDescent="0.3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 t="str">
        <f t="shared" si="11"/>
        <v xml:space="preserve"> BLM ADA TGL BAYAR DAN TGL RAYON KIRIM GAMBAR</v>
      </c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6"/>
      <c r="AH166" s="65"/>
      <c r="AI166" s="65" t="str">
        <f t="shared" si="12"/>
        <v xml:space="preserve">BLM ADA TGL BAYAR DAN TGL KIRIM NODIN </v>
      </c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 t="str">
        <f t="shared" si="10"/>
        <v>BLM ADA TGL BAYAR DAN TGL PDL</v>
      </c>
      <c r="BF166" s="65"/>
    </row>
    <row r="167" spans="1:58" customFormat="1" ht="14.4" x14ac:dyDescent="0.3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 t="str">
        <f t="shared" si="11"/>
        <v xml:space="preserve"> BLM ADA TGL BAYAR DAN TGL RAYON KIRIM GAMBAR</v>
      </c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6"/>
      <c r="AH167" s="65"/>
      <c r="AI167" s="65" t="str">
        <f t="shared" si="12"/>
        <v xml:space="preserve">BLM ADA TGL BAYAR DAN TGL KIRIM NODIN </v>
      </c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 t="str">
        <f t="shared" si="10"/>
        <v>BLM ADA TGL BAYAR DAN TGL PDL</v>
      </c>
      <c r="BF167" s="65"/>
    </row>
    <row r="168" spans="1:58" customFormat="1" ht="14.4" x14ac:dyDescent="0.3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 t="str">
        <f t="shared" si="11"/>
        <v xml:space="preserve"> BLM ADA TGL BAYAR DAN TGL RAYON KIRIM GAMBAR</v>
      </c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6"/>
      <c r="AH168" s="65"/>
      <c r="AI168" s="65" t="str">
        <f t="shared" si="12"/>
        <v xml:space="preserve">BLM ADA TGL BAYAR DAN TGL KIRIM NODIN </v>
      </c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 t="str">
        <f t="shared" si="10"/>
        <v>BLM ADA TGL BAYAR DAN TGL PDL</v>
      </c>
      <c r="BF168" s="65"/>
    </row>
    <row r="169" spans="1:58" customFormat="1" ht="28.8" x14ac:dyDescent="0.3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6"/>
      <c r="L169" s="65"/>
      <c r="M169" s="65"/>
      <c r="N169" s="65"/>
      <c r="O169" s="65"/>
      <c r="P169" s="65"/>
      <c r="Q169" s="66"/>
      <c r="R169" s="65" t="str">
        <f t="shared" si="11"/>
        <v xml:space="preserve"> BLM ADA TGL BAYAR DAN TGL RAYON KIRIM GAMBAR</v>
      </c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6"/>
      <c r="AH169" s="65"/>
      <c r="AI169" s="65" t="str">
        <f t="shared" si="12"/>
        <v xml:space="preserve">BLM ADA TGL BAYAR DAN TGL KIRIM NODIN </v>
      </c>
      <c r="AJ169" s="65"/>
      <c r="AK169" s="65"/>
      <c r="AL169" s="65"/>
      <c r="AM169" s="65"/>
      <c r="AN169" s="65"/>
      <c r="AO169" s="65"/>
      <c r="AP169" s="66"/>
      <c r="AQ169" s="65"/>
      <c r="AR169" s="65"/>
      <c r="AS169" s="66"/>
      <c r="AT169" s="65"/>
      <c r="AU169" s="65"/>
      <c r="AV169" s="65"/>
      <c r="AW169" s="65"/>
      <c r="AX169" s="65"/>
      <c r="AY169" s="65"/>
      <c r="AZ169" s="65"/>
      <c r="BA169" s="65"/>
      <c r="BB169" s="65"/>
      <c r="BC169" s="66"/>
      <c r="BD169" s="66"/>
      <c r="BE169" s="65" t="str">
        <f t="shared" si="10"/>
        <v>BLM ADA TGL BAYAR DAN TGL PDL</v>
      </c>
      <c r="BF169" s="65"/>
    </row>
    <row r="170" spans="1:58" customFormat="1" ht="14.4" x14ac:dyDescent="0.3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6"/>
      <c r="L170" s="65"/>
      <c r="M170" s="65"/>
      <c r="N170" s="65"/>
      <c r="O170" s="65"/>
      <c r="P170" s="65"/>
      <c r="Q170" s="65"/>
      <c r="R170" s="65" t="str">
        <f t="shared" si="11"/>
        <v xml:space="preserve"> BLM ADA TGL BAYAR DAN TGL RAYON KIRIM GAMBAR</v>
      </c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 t="str">
        <f t="shared" si="12"/>
        <v xml:space="preserve">BLM ADA TGL BAYAR DAN TGL KIRIM NODIN </v>
      </c>
      <c r="AJ170" s="65"/>
      <c r="AK170" s="65"/>
      <c r="AL170" s="65"/>
      <c r="AM170" s="65"/>
      <c r="AN170" s="65"/>
      <c r="AO170" s="65"/>
      <c r="AP170" s="66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6"/>
      <c r="BD170" s="66"/>
      <c r="BE170" s="65" t="str">
        <f t="shared" si="10"/>
        <v>BLM ADA TGL BAYAR DAN TGL PDL</v>
      </c>
      <c r="BF170" s="65"/>
    </row>
    <row r="171" spans="1:58" customFormat="1" ht="14.4" x14ac:dyDescent="0.3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6"/>
      <c r="L171" s="65"/>
      <c r="M171" s="66"/>
      <c r="N171" s="65"/>
      <c r="O171" s="65"/>
      <c r="P171" s="65"/>
      <c r="Q171" s="65"/>
      <c r="R171" s="65" t="str">
        <f t="shared" si="11"/>
        <v xml:space="preserve"> BLM ADA TGL BAYAR DAN TGL RAYON KIRIM GAMBAR</v>
      </c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 t="str">
        <f t="shared" si="12"/>
        <v xml:space="preserve">BLM ADA TGL BAYAR DAN TGL KIRIM NODIN </v>
      </c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6"/>
      <c r="BD171" s="66"/>
      <c r="BE171" s="65" t="str">
        <f t="shared" si="10"/>
        <v>BLM ADA TGL BAYAR DAN TGL PDL</v>
      </c>
      <c r="BF171" s="65"/>
    </row>
    <row r="172" spans="1:58" customFormat="1" ht="14.4" x14ac:dyDescent="0.3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6"/>
      <c r="L172" s="65"/>
      <c r="M172" s="65"/>
      <c r="N172" s="65"/>
      <c r="O172" s="65"/>
      <c r="P172" s="65"/>
      <c r="Q172" s="65"/>
      <c r="R172" s="65" t="str">
        <f t="shared" si="11"/>
        <v xml:space="preserve"> BLM ADA TGL BAYAR DAN TGL RAYON KIRIM GAMBAR</v>
      </c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 t="str">
        <f t="shared" si="12"/>
        <v xml:space="preserve">BLM ADA TGL BAYAR DAN TGL KIRIM NODIN </v>
      </c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6"/>
      <c r="BD172" s="66"/>
      <c r="BE172" s="65" t="str">
        <f t="shared" si="10"/>
        <v>BLM ADA TGL BAYAR DAN TGL PDL</v>
      </c>
      <c r="BF172" s="65"/>
    </row>
    <row r="173" spans="1:58" customFormat="1" ht="14.4" x14ac:dyDescent="0.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6"/>
      <c r="L173" s="65"/>
      <c r="M173" s="65"/>
      <c r="N173" s="65"/>
      <c r="O173" s="65"/>
      <c r="P173" s="65"/>
      <c r="Q173" s="65"/>
      <c r="R173" s="65" t="str">
        <f t="shared" si="11"/>
        <v xml:space="preserve"> BLM ADA TGL BAYAR DAN TGL RAYON KIRIM GAMBAR</v>
      </c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6"/>
      <c r="AH173" s="65"/>
      <c r="AI173" s="65" t="str">
        <f t="shared" si="12"/>
        <v xml:space="preserve">BLM ADA TGL BAYAR DAN TGL KIRIM NODIN </v>
      </c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6"/>
      <c r="BD173" s="66"/>
      <c r="BE173" s="65" t="str">
        <f t="shared" si="10"/>
        <v>BLM ADA TGL BAYAR DAN TGL PDL</v>
      </c>
      <c r="BF173" s="65"/>
    </row>
    <row r="174" spans="1:58" customFormat="1" ht="14.4" x14ac:dyDescent="0.3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6"/>
      <c r="L174" s="65"/>
      <c r="M174" s="65"/>
      <c r="N174" s="65"/>
      <c r="O174" s="65"/>
      <c r="P174" s="65"/>
      <c r="Q174" s="65"/>
      <c r="R174" s="65" t="str">
        <f t="shared" si="11"/>
        <v xml:space="preserve"> BLM ADA TGL BAYAR DAN TGL RAYON KIRIM GAMBAR</v>
      </c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6"/>
      <c r="AH174" s="65"/>
      <c r="AI174" s="65" t="str">
        <f t="shared" si="12"/>
        <v xml:space="preserve">BLM ADA TGL BAYAR DAN TGL KIRIM NODIN </v>
      </c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6"/>
      <c r="BD174" s="66"/>
      <c r="BE174" s="65" t="str">
        <f t="shared" si="10"/>
        <v>BLM ADA TGL BAYAR DAN TGL PDL</v>
      </c>
      <c r="BF174" s="65"/>
    </row>
    <row r="175" spans="1:58" customFormat="1" ht="28.8" x14ac:dyDescent="0.3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6"/>
      <c r="L175" s="65"/>
      <c r="M175" s="66"/>
      <c r="N175" s="65"/>
      <c r="O175" s="65"/>
      <c r="P175" s="65"/>
      <c r="Q175" s="66"/>
      <c r="R175" s="65" t="str">
        <f t="shared" si="11"/>
        <v xml:space="preserve"> BLM ADA TGL BAYAR DAN TGL RAYON KIRIM GAMBAR</v>
      </c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6"/>
      <c r="AH175" s="65"/>
      <c r="AI175" s="65" t="str">
        <f t="shared" si="12"/>
        <v xml:space="preserve">BLM ADA TGL BAYAR DAN TGL KIRIM NODIN </v>
      </c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6"/>
      <c r="BD175" s="66"/>
      <c r="BE175" s="65" t="str">
        <f t="shared" si="10"/>
        <v>BLM ADA TGL BAYAR DAN TGL PDL</v>
      </c>
      <c r="BF175" s="65"/>
    </row>
    <row r="176" spans="1:58" customFormat="1" ht="28.8" x14ac:dyDescent="0.3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6"/>
      <c r="L176" s="65"/>
      <c r="M176" s="66"/>
      <c r="N176" s="65"/>
      <c r="O176" s="65"/>
      <c r="P176" s="65"/>
      <c r="Q176" s="66"/>
      <c r="R176" s="65" t="str">
        <f t="shared" si="11"/>
        <v xml:space="preserve"> BLM ADA TGL BAYAR DAN TGL RAYON KIRIM GAMBAR</v>
      </c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6"/>
      <c r="AH176" s="65"/>
      <c r="AI176" s="65" t="str">
        <f t="shared" si="12"/>
        <v xml:space="preserve">BLM ADA TGL BAYAR DAN TGL KIRIM NODIN </v>
      </c>
      <c r="AJ176" s="65"/>
      <c r="AK176" s="65"/>
      <c r="AL176" s="65"/>
      <c r="AM176" s="65"/>
      <c r="AN176" s="65"/>
      <c r="AO176" s="65"/>
      <c r="AP176" s="66"/>
      <c r="AQ176" s="65"/>
      <c r="AR176" s="65"/>
      <c r="AS176" s="66"/>
      <c r="AT176" s="65"/>
      <c r="AU176" s="65"/>
      <c r="AV176" s="65"/>
      <c r="AW176" s="65"/>
      <c r="AX176" s="65"/>
      <c r="AY176" s="65"/>
      <c r="AZ176" s="65"/>
      <c r="BA176" s="65"/>
      <c r="BB176" s="65"/>
      <c r="BC176" s="66"/>
      <c r="BD176" s="66"/>
      <c r="BE176" s="65" t="str">
        <f t="shared" si="10"/>
        <v>BLM ADA TGL BAYAR DAN TGL PDL</v>
      </c>
      <c r="BF176" s="65"/>
    </row>
    <row r="177" spans="1:58" customFormat="1" ht="14.4" x14ac:dyDescent="0.3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6"/>
      <c r="L177" s="65"/>
      <c r="M177" s="65"/>
      <c r="N177" s="65"/>
      <c r="O177" s="65"/>
      <c r="P177" s="65"/>
      <c r="Q177" s="65"/>
      <c r="R177" s="65" t="str">
        <f t="shared" si="11"/>
        <v xml:space="preserve"> BLM ADA TGL BAYAR DAN TGL RAYON KIRIM GAMBAR</v>
      </c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6"/>
      <c r="AH177" s="65"/>
      <c r="AI177" s="65" t="str">
        <f t="shared" si="12"/>
        <v xml:space="preserve">BLM ADA TGL BAYAR DAN TGL KIRIM NODIN </v>
      </c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6"/>
      <c r="BD177" s="66"/>
      <c r="BE177" s="65" t="str">
        <f t="shared" si="10"/>
        <v>BLM ADA TGL BAYAR DAN TGL PDL</v>
      </c>
      <c r="BF177" s="65"/>
    </row>
    <row r="178" spans="1:58" customFormat="1" ht="14.4" x14ac:dyDescent="0.3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6"/>
      <c r="L178" s="65"/>
      <c r="M178" s="65"/>
      <c r="N178" s="65"/>
      <c r="O178" s="65"/>
      <c r="P178" s="65"/>
      <c r="Q178" s="65"/>
      <c r="R178" s="65" t="str">
        <f t="shared" si="11"/>
        <v xml:space="preserve"> BLM ADA TGL BAYAR DAN TGL RAYON KIRIM GAMBAR</v>
      </c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6"/>
      <c r="AH178" s="65"/>
      <c r="AI178" s="65" t="str">
        <f t="shared" si="12"/>
        <v xml:space="preserve">BLM ADA TGL BAYAR DAN TGL KIRIM NODIN </v>
      </c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 t="str">
        <f t="shared" si="10"/>
        <v>BLM ADA TGL BAYAR DAN TGL PDL</v>
      </c>
      <c r="BF178" s="65"/>
    </row>
    <row r="179" spans="1:58" customFormat="1" ht="28.8" x14ac:dyDescent="0.3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6"/>
      <c r="L179" s="65"/>
      <c r="M179" s="66"/>
      <c r="N179" s="65"/>
      <c r="O179" s="65"/>
      <c r="P179" s="65"/>
      <c r="Q179" s="66"/>
      <c r="R179" s="65" t="str">
        <f t="shared" si="11"/>
        <v xml:space="preserve"> BLM ADA TGL BAYAR DAN TGL RAYON KIRIM GAMBAR</v>
      </c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 t="str">
        <f t="shared" si="12"/>
        <v xml:space="preserve">BLM ADA TGL BAYAR DAN TGL KIRIM NODIN </v>
      </c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6"/>
      <c r="BD179" s="66"/>
      <c r="BE179" s="65" t="str">
        <f t="shared" si="10"/>
        <v>BLM ADA TGL BAYAR DAN TGL PDL</v>
      </c>
      <c r="BF179" s="65"/>
    </row>
    <row r="180" spans="1:58" customFormat="1" ht="14.4" x14ac:dyDescent="0.3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6"/>
      <c r="L180" s="65"/>
      <c r="M180" s="66"/>
      <c r="N180" s="65"/>
      <c r="O180" s="65"/>
      <c r="P180" s="65"/>
      <c r="Q180" s="65"/>
      <c r="R180" s="65" t="str">
        <f t="shared" si="11"/>
        <v xml:space="preserve"> BLM ADA TGL BAYAR DAN TGL RAYON KIRIM GAMBAR</v>
      </c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6"/>
      <c r="AH180" s="65"/>
      <c r="AI180" s="65" t="str">
        <f t="shared" si="12"/>
        <v xml:space="preserve">BLM ADA TGL BAYAR DAN TGL KIRIM NODIN </v>
      </c>
      <c r="AJ180" s="65"/>
      <c r="AK180" s="65"/>
      <c r="AL180" s="65"/>
      <c r="AM180" s="65"/>
      <c r="AN180" s="65"/>
      <c r="AO180" s="65"/>
      <c r="AP180" s="66"/>
      <c r="AQ180" s="65"/>
      <c r="AR180" s="65"/>
      <c r="AS180" s="66"/>
      <c r="AT180" s="65"/>
      <c r="AU180" s="65"/>
      <c r="AV180" s="65"/>
      <c r="AW180" s="65"/>
      <c r="AX180" s="65"/>
      <c r="AY180" s="65"/>
      <c r="AZ180" s="65"/>
      <c r="BA180" s="65"/>
      <c r="BB180" s="65"/>
      <c r="BC180" s="66"/>
      <c r="BD180" s="66"/>
      <c r="BE180" s="65" t="str">
        <f t="shared" si="10"/>
        <v>BLM ADA TGL BAYAR DAN TGL PDL</v>
      </c>
      <c r="BF180" s="65"/>
    </row>
    <row r="181" spans="1:58" customFormat="1" ht="14.4" x14ac:dyDescent="0.3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6"/>
      <c r="L181" s="65"/>
      <c r="M181" s="66"/>
      <c r="N181" s="65"/>
      <c r="O181" s="65"/>
      <c r="P181" s="65"/>
      <c r="Q181" s="65"/>
      <c r="R181" s="65" t="str">
        <f t="shared" si="11"/>
        <v xml:space="preserve"> BLM ADA TGL BAYAR DAN TGL RAYON KIRIM GAMBAR</v>
      </c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 t="str">
        <f t="shared" si="12"/>
        <v xml:space="preserve">BLM ADA TGL BAYAR DAN TGL KIRIM NODIN </v>
      </c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6"/>
      <c r="BD181" s="66"/>
      <c r="BE181" s="65" t="str">
        <f t="shared" si="10"/>
        <v>BLM ADA TGL BAYAR DAN TGL PDL</v>
      </c>
      <c r="BF181" s="65"/>
    </row>
    <row r="182" spans="1:58" customFormat="1" ht="28.8" x14ac:dyDescent="0.3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6"/>
      <c r="L182" s="65"/>
      <c r="M182" s="65"/>
      <c r="N182" s="65"/>
      <c r="O182" s="65"/>
      <c r="P182" s="65"/>
      <c r="Q182" s="66"/>
      <c r="R182" s="65" t="str">
        <f t="shared" si="11"/>
        <v xml:space="preserve"> BLM ADA TGL BAYAR DAN TGL RAYON KIRIM GAMBAR</v>
      </c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 t="str">
        <f t="shared" si="12"/>
        <v xml:space="preserve">BLM ADA TGL BAYAR DAN TGL KIRIM NODIN </v>
      </c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6"/>
      <c r="BD182" s="66"/>
      <c r="BE182" s="65" t="str">
        <f t="shared" si="10"/>
        <v>BLM ADA TGL BAYAR DAN TGL PDL</v>
      </c>
      <c r="BF182" s="65"/>
    </row>
    <row r="183" spans="1:58" customFormat="1" ht="14.4" x14ac:dyDescent="0.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6"/>
      <c r="L183" s="65"/>
      <c r="M183" s="66"/>
      <c r="N183" s="65"/>
      <c r="O183" s="65"/>
      <c r="P183" s="65"/>
      <c r="Q183" s="65"/>
      <c r="R183" s="65" t="str">
        <f t="shared" si="11"/>
        <v xml:space="preserve"> BLM ADA TGL BAYAR DAN TGL RAYON KIRIM GAMBAR</v>
      </c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 t="str">
        <f t="shared" si="12"/>
        <v xml:space="preserve">BLM ADA TGL BAYAR DAN TGL KIRIM NODIN </v>
      </c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6"/>
      <c r="BD183" s="66"/>
      <c r="BE183" s="65" t="str">
        <f t="shared" si="10"/>
        <v>BLM ADA TGL BAYAR DAN TGL PDL</v>
      </c>
      <c r="BF183" s="65"/>
    </row>
    <row r="184" spans="1:58" customFormat="1" ht="14.4" x14ac:dyDescent="0.3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6"/>
      <c r="L184" s="65"/>
      <c r="M184" s="66"/>
      <c r="N184" s="65"/>
      <c r="O184" s="65"/>
      <c r="P184" s="65"/>
      <c r="Q184" s="65"/>
      <c r="R184" s="65" t="str">
        <f t="shared" si="11"/>
        <v xml:space="preserve"> BLM ADA TGL BAYAR DAN TGL RAYON KIRIM GAMBAR</v>
      </c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6"/>
      <c r="AH184" s="65"/>
      <c r="AI184" s="65" t="str">
        <f t="shared" si="12"/>
        <v xml:space="preserve">BLM ADA TGL BAYAR DAN TGL KIRIM NODIN </v>
      </c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6"/>
      <c r="BD184" s="66"/>
      <c r="BE184" s="65" t="str">
        <f t="shared" si="10"/>
        <v>BLM ADA TGL BAYAR DAN TGL PDL</v>
      </c>
      <c r="BF184" s="65"/>
    </row>
    <row r="185" spans="1:58" customFormat="1" ht="28.8" x14ac:dyDescent="0.3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6"/>
      <c r="L185" s="65"/>
      <c r="M185" s="66"/>
      <c r="N185" s="65"/>
      <c r="O185" s="65"/>
      <c r="P185" s="65"/>
      <c r="Q185" s="66"/>
      <c r="R185" s="65" t="str">
        <f t="shared" si="11"/>
        <v xml:space="preserve"> BLM ADA TGL BAYAR DAN TGL RAYON KIRIM GAMBAR</v>
      </c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6"/>
      <c r="AH185" s="65"/>
      <c r="AI185" s="65" t="str">
        <f t="shared" si="12"/>
        <v xml:space="preserve">BLM ADA TGL BAYAR DAN TGL KIRIM NODIN </v>
      </c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6"/>
      <c r="BD185" s="66"/>
      <c r="BE185" s="65" t="str">
        <f t="shared" si="10"/>
        <v>BLM ADA TGL BAYAR DAN TGL PDL</v>
      </c>
      <c r="BF185" s="65"/>
    </row>
    <row r="186" spans="1:58" customFormat="1" ht="28.8" x14ac:dyDescent="0.3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6"/>
      <c r="L186" s="65"/>
      <c r="M186" s="66"/>
      <c r="N186" s="65"/>
      <c r="O186" s="65"/>
      <c r="P186" s="65"/>
      <c r="Q186" s="66"/>
      <c r="R186" s="65" t="str">
        <f t="shared" si="11"/>
        <v xml:space="preserve"> BLM ADA TGL BAYAR DAN TGL RAYON KIRIM GAMBAR</v>
      </c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6"/>
      <c r="AH186" s="65"/>
      <c r="AI186" s="65" t="str">
        <f t="shared" si="12"/>
        <v xml:space="preserve">BLM ADA TGL BAYAR DAN TGL KIRIM NODIN </v>
      </c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6"/>
      <c r="BD186" s="66"/>
      <c r="BE186" s="65" t="str">
        <f t="shared" si="10"/>
        <v>BLM ADA TGL BAYAR DAN TGL PDL</v>
      </c>
      <c r="BF186" s="65"/>
    </row>
    <row r="187" spans="1:58" customFormat="1" ht="14.4" x14ac:dyDescent="0.3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6"/>
      <c r="L187" s="65"/>
      <c r="M187" s="66"/>
      <c r="N187" s="65"/>
      <c r="O187" s="65"/>
      <c r="P187" s="65"/>
      <c r="Q187" s="65"/>
      <c r="R187" s="65" t="str">
        <f t="shared" si="11"/>
        <v xml:space="preserve"> BLM ADA TGL BAYAR DAN TGL RAYON KIRIM GAMBAR</v>
      </c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 t="str">
        <f t="shared" si="12"/>
        <v xml:space="preserve">BLM ADA TGL BAYAR DAN TGL KIRIM NODIN </v>
      </c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6"/>
      <c r="BD187" s="66"/>
      <c r="BE187" s="65" t="str">
        <f t="shared" si="10"/>
        <v>BLM ADA TGL BAYAR DAN TGL PDL</v>
      </c>
      <c r="BF187" s="65"/>
    </row>
    <row r="188" spans="1:58" customFormat="1" ht="14.4" x14ac:dyDescent="0.3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6"/>
      <c r="L188" s="65"/>
      <c r="M188" s="65"/>
      <c r="N188" s="65"/>
      <c r="O188" s="65"/>
      <c r="P188" s="65"/>
      <c r="Q188" s="65"/>
      <c r="R188" s="65" t="str">
        <f t="shared" si="11"/>
        <v xml:space="preserve"> BLM ADA TGL BAYAR DAN TGL RAYON KIRIM GAMBAR</v>
      </c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6"/>
      <c r="AH188" s="65"/>
      <c r="AI188" s="65" t="str">
        <f t="shared" si="12"/>
        <v xml:space="preserve">BLM ADA TGL BAYAR DAN TGL KIRIM NODIN </v>
      </c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6"/>
      <c r="BD188" s="66"/>
      <c r="BE188" s="65" t="str">
        <f t="shared" si="10"/>
        <v>BLM ADA TGL BAYAR DAN TGL PDL</v>
      </c>
      <c r="BF188" s="65"/>
    </row>
    <row r="189" spans="1:58" customFormat="1" ht="14.4" x14ac:dyDescent="0.3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6"/>
      <c r="L189" s="65"/>
      <c r="M189" s="65"/>
      <c r="N189" s="65"/>
      <c r="O189" s="65"/>
      <c r="P189" s="65"/>
      <c r="Q189" s="65"/>
      <c r="R189" s="65" t="str">
        <f t="shared" si="11"/>
        <v xml:space="preserve"> BLM ADA TGL BAYAR DAN TGL RAYON KIRIM GAMBAR</v>
      </c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 t="str">
        <f t="shared" si="12"/>
        <v xml:space="preserve">BLM ADA TGL BAYAR DAN TGL KIRIM NODIN </v>
      </c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6"/>
      <c r="BD189" s="66"/>
      <c r="BE189" s="65" t="str">
        <f t="shared" si="10"/>
        <v>BLM ADA TGL BAYAR DAN TGL PDL</v>
      </c>
      <c r="BF189" s="65"/>
    </row>
    <row r="190" spans="1:58" customFormat="1" ht="14.4" x14ac:dyDescent="0.3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6"/>
      <c r="L190" s="65"/>
      <c r="M190" s="65"/>
      <c r="N190" s="65"/>
      <c r="O190" s="65"/>
      <c r="P190" s="65"/>
      <c r="Q190" s="65"/>
      <c r="R190" s="65" t="str">
        <f t="shared" si="11"/>
        <v xml:space="preserve"> BLM ADA TGL BAYAR DAN TGL RAYON KIRIM GAMBAR</v>
      </c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 t="str">
        <f t="shared" si="12"/>
        <v xml:space="preserve">BLM ADA TGL BAYAR DAN TGL KIRIM NODIN </v>
      </c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6"/>
      <c r="BD190" s="65"/>
      <c r="BE190" s="65" t="str">
        <f t="shared" si="10"/>
        <v>BLM ADA TGL BAYAR DAN TGL PDL</v>
      </c>
      <c r="BF190" s="65"/>
    </row>
    <row r="191" spans="1:58" customFormat="1" ht="28.8" x14ac:dyDescent="0.3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6"/>
      <c r="L191" s="65"/>
      <c r="M191" s="66"/>
      <c r="N191" s="65"/>
      <c r="O191" s="65"/>
      <c r="P191" s="65"/>
      <c r="Q191" s="66"/>
      <c r="R191" s="65" t="str">
        <f t="shared" si="11"/>
        <v xml:space="preserve"> BLM ADA TGL BAYAR DAN TGL RAYON KIRIM GAMBAR</v>
      </c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 t="str">
        <f t="shared" si="12"/>
        <v xml:space="preserve">BLM ADA TGL BAYAR DAN TGL KIRIM NODIN </v>
      </c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6"/>
      <c r="BD191" s="66"/>
      <c r="BE191" s="65" t="str">
        <f t="shared" si="10"/>
        <v>BLM ADA TGL BAYAR DAN TGL PDL</v>
      </c>
      <c r="BF191" s="65"/>
    </row>
    <row r="192" spans="1:58" customFormat="1" ht="14.4" x14ac:dyDescent="0.3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 t="str">
        <f t="shared" si="11"/>
        <v xml:space="preserve"> BLM ADA TGL BAYAR DAN TGL RAYON KIRIM GAMBAR</v>
      </c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6"/>
      <c r="AH192" s="65"/>
      <c r="AI192" s="65" t="str">
        <f t="shared" si="12"/>
        <v xml:space="preserve">BLM ADA TGL BAYAR DAN TGL KIRIM NODIN </v>
      </c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 t="str">
        <f t="shared" si="10"/>
        <v>BLM ADA TGL BAYAR DAN TGL PDL</v>
      </c>
      <c r="BF192" s="65"/>
    </row>
    <row r="193" spans="1:58" customFormat="1" ht="28.8" x14ac:dyDescent="0.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6"/>
      <c r="L193" s="65"/>
      <c r="M193" s="66"/>
      <c r="N193" s="65"/>
      <c r="O193" s="65"/>
      <c r="P193" s="65"/>
      <c r="Q193" s="66"/>
      <c r="R193" s="65" t="str">
        <f t="shared" si="11"/>
        <v xml:space="preserve"> BLM ADA TGL BAYAR DAN TGL RAYON KIRIM GAMBAR</v>
      </c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6"/>
      <c r="AH193" s="65"/>
      <c r="AI193" s="65" t="str">
        <f t="shared" si="12"/>
        <v xml:space="preserve">BLM ADA TGL BAYAR DAN TGL KIRIM NODIN </v>
      </c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6"/>
      <c r="BD193" s="66"/>
      <c r="BE193" s="65" t="str">
        <f t="shared" si="10"/>
        <v>BLM ADA TGL BAYAR DAN TGL PDL</v>
      </c>
      <c r="BF193" s="65"/>
    </row>
    <row r="194" spans="1:58" customFormat="1" ht="14.4" x14ac:dyDescent="0.3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 t="str">
        <f t="shared" si="11"/>
        <v xml:space="preserve"> BLM ADA TGL BAYAR DAN TGL RAYON KIRIM GAMBAR</v>
      </c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6"/>
      <c r="AH194" s="65"/>
      <c r="AI194" s="65" t="str">
        <f t="shared" si="12"/>
        <v xml:space="preserve">BLM ADA TGL BAYAR DAN TGL KIRIM NODIN </v>
      </c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 t="str">
        <f t="shared" si="10"/>
        <v>BLM ADA TGL BAYAR DAN TGL PDL</v>
      </c>
      <c r="BF194" s="65"/>
    </row>
    <row r="195" spans="1:58" customFormat="1" ht="14.4" x14ac:dyDescent="0.3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 t="str">
        <f t="shared" si="11"/>
        <v xml:space="preserve"> BLM ADA TGL BAYAR DAN TGL RAYON KIRIM GAMBAR</v>
      </c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6"/>
      <c r="AH195" s="65"/>
      <c r="AI195" s="65" t="str">
        <f t="shared" si="12"/>
        <v xml:space="preserve">BLM ADA TGL BAYAR DAN TGL KIRIM NODIN </v>
      </c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 t="str">
        <f t="shared" si="10"/>
        <v>BLM ADA TGL BAYAR DAN TGL PDL</v>
      </c>
      <c r="BF195" s="65"/>
    </row>
    <row r="196" spans="1:58" customFormat="1" ht="14.4" x14ac:dyDescent="0.3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 t="str">
        <f t="shared" si="11"/>
        <v xml:space="preserve"> BLM ADA TGL BAYAR DAN TGL RAYON KIRIM GAMBAR</v>
      </c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6"/>
      <c r="AH196" s="65"/>
      <c r="AI196" s="65" t="str">
        <f t="shared" si="12"/>
        <v xml:space="preserve">BLM ADA TGL BAYAR DAN TGL KIRIM NODIN </v>
      </c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 t="str">
        <f t="shared" si="10"/>
        <v>BLM ADA TGL BAYAR DAN TGL PDL</v>
      </c>
      <c r="BF196" s="65"/>
    </row>
    <row r="197" spans="1:58" customFormat="1" ht="14.4" x14ac:dyDescent="0.3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 t="str">
        <f t="shared" si="11"/>
        <v xml:space="preserve"> BLM ADA TGL BAYAR DAN TGL RAYON KIRIM GAMBAR</v>
      </c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6"/>
      <c r="AH197" s="65"/>
      <c r="AI197" s="65" t="str">
        <f t="shared" si="12"/>
        <v xml:space="preserve">BLM ADA TGL BAYAR DAN TGL KIRIM NODIN </v>
      </c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 t="str">
        <f t="shared" si="10"/>
        <v>BLM ADA TGL BAYAR DAN TGL PDL</v>
      </c>
      <c r="BF197" s="65"/>
    </row>
    <row r="198" spans="1:58" customFormat="1" ht="14.4" x14ac:dyDescent="0.3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 t="str">
        <f t="shared" si="11"/>
        <v xml:space="preserve"> BLM ADA TGL BAYAR DAN TGL RAYON KIRIM GAMBAR</v>
      </c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6"/>
      <c r="AH198" s="65"/>
      <c r="AI198" s="65" t="str">
        <f t="shared" si="12"/>
        <v xml:space="preserve">BLM ADA TGL BAYAR DAN TGL KIRIM NODIN </v>
      </c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 t="str">
        <f t="shared" si="10"/>
        <v>BLM ADA TGL BAYAR DAN TGL PDL</v>
      </c>
      <c r="BF198" s="65"/>
    </row>
    <row r="199" spans="1:58" customFormat="1" ht="14.4" x14ac:dyDescent="0.3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 t="str">
        <f t="shared" si="11"/>
        <v xml:space="preserve"> BLM ADA TGL BAYAR DAN TGL RAYON KIRIM GAMBAR</v>
      </c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6"/>
      <c r="AH199" s="65"/>
      <c r="AI199" s="65" t="str">
        <f t="shared" si="12"/>
        <v xml:space="preserve">BLM ADA TGL BAYAR DAN TGL KIRIM NODIN </v>
      </c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 t="str">
        <f t="shared" si="10"/>
        <v>BLM ADA TGL BAYAR DAN TGL PDL</v>
      </c>
      <c r="BF199" s="65"/>
    </row>
    <row r="200" spans="1:58" customFormat="1" ht="14.4" x14ac:dyDescent="0.3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 t="str">
        <f t="shared" si="11"/>
        <v xml:space="preserve"> BLM ADA TGL BAYAR DAN TGL RAYON KIRIM GAMBAR</v>
      </c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6"/>
      <c r="AH200" s="65"/>
      <c r="AI200" s="65" t="str">
        <f t="shared" si="12"/>
        <v xml:space="preserve">BLM ADA TGL BAYAR DAN TGL KIRIM NODIN </v>
      </c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 t="str">
        <f t="shared" si="10"/>
        <v>BLM ADA TGL BAYAR DAN TGL PDL</v>
      </c>
      <c r="BF200" s="65"/>
    </row>
    <row r="201" spans="1:58" customFormat="1" ht="14.4" x14ac:dyDescent="0.3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6"/>
      <c r="L201" s="65"/>
      <c r="M201" s="66"/>
      <c r="N201" s="65"/>
      <c r="O201" s="65"/>
      <c r="P201" s="65"/>
      <c r="Q201" s="65"/>
      <c r="R201" s="65" t="str">
        <f t="shared" si="11"/>
        <v xml:space="preserve"> BLM ADA TGL BAYAR DAN TGL RAYON KIRIM GAMBAR</v>
      </c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 t="str">
        <f t="shared" si="12"/>
        <v xml:space="preserve">BLM ADA TGL BAYAR DAN TGL KIRIM NODIN </v>
      </c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6"/>
      <c r="BD201" s="66"/>
      <c r="BE201" s="65" t="str">
        <f t="shared" si="10"/>
        <v>BLM ADA TGL BAYAR DAN TGL PDL</v>
      </c>
      <c r="BF201" s="65"/>
    </row>
    <row r="202" spans="1:58" customFormat="1" ht="14.4" x14ac:dyDescent="0.3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6"/>
      <c r="L202" s="65"/>
      <c r="M202" s="66"/>
      <c r="N202" s="65"/>
      <c r="O202" s="65"/>
      <c r="P202" s="65"/>
      <c r="Q202" s="65"/>
      <c r="R202" s="65" t="str">
        <f t="shared" si="11"/>
        <v xml:space="preserve"> BLM ADA TGL BAYAR DAN TGL RAYON KIRIM GAMBAR</v>
      </c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6"/>
      <c r="AH202" s="65"/>
      <c r="AI202" s="65" t="str">
        <f t="shared" si="12"/>
        <v xml:space="preserve">BLM ADA TGL BAYAR DAN TGL KIRIM NODIN </v>
      </c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6"/>
      <c r="BD202" s="66"/>
      <c r="BE202" s="65" t="str">
        <f t="shared" si="10"/>
        <v>BLM ADA TGL BAYAR DAN TGL PDL</v>
      </c>
      <c r="BF202" s="65"/>
    </row>
    <row r="203" spans="1:58" customFormat="1" ht="14.4" x14ac:dyDescent="0.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6"/>
      <c r="L203" s="65"/>
      <c r="M203" s="65"/>
      <c r="N203" s="65"/>
      <c r="O203" s="65"/>
      <c r="P203" s="65"/>
      <c r="Q203" s="65"/>
      <c r="R203" s="65" t="str">
        <f t="shared" si="11"/>
        <v xml:space="preserve"> BLM ADA TGL BAYAR DAN TGL RAYON KIRIM GAMBAR</v>
      </c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6"/>
      <c r="AH203" s="65"/>
      <c r="AI203" s="65" t="str">
        <f t="shared" si="12"/>
        <v xml:space="preserve">BLM ADA TGL BAYAR DAN TGL KIRIM NODIN </v>
      </c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6"/>
      <c r="BD203" s="66"/>
      <c r="BE203" s="65" t="str">
        <f t="shared" si="10"/>
        <v>BLM ADA TGL BAYAR DAN TGL PDL</v>
      </c>
      <c r="BF203" s="65"/>
    </row>
    <row r="204" spans="1:58" customFormat="1" ht="14.4" x14ac:dyDescent="0.3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6"/>
      <c r="L204" s="65"/>
      <c r="M204" s="66"/>
      <c r="N204" s="65"/>
      <c r="O204" s="65"/>
      <c r="P204" s="65"/>
      <c r="Q204" s="65"/>
      <c r="R204" s="65" t="str">
        <f t="shared" si="11"/>
        <v xml:space="preserve"> BLM ADA TGL BAYAR DAN TGL RAYON KIRIM GAMBAR</v>
      </c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6"/>
      <c r="AH204" s="65"/>
      <c r="AI204" s="65" t="str">
        <f t="shared" si="12"/>
        <v xml:space="preserve">BLM ADA TGL BAYAR DAN TGL KIRIM NODIN </v>
      </c>
      <c r="AJ204" s="65"/>
      <c r="AK204" s="65"/>
      <c r="AL204" s="65"/>
      <c r="AM204" s="65"/>
      <c r="AN204" s="65"/>
      <c r="AO204" s="65"/>
      <c r="AP204" s="66"/>
      <c r="AQ204" s="65"/>
      <c r="AR204" s="65"/>
      <c r="AS204" s="66"/>
      <c r="AT204" s="65"/>
      <c r="AU204" s="65"/>
      <c r="AV204" s="65"/>
      <c r="AW204" s="65"/>
      <c r="AX204" s="65"/>
      <c r="AY204" s="65"/>
      <c r="AZ204" s="65"/>
      <c r="BA204" s="65"/>
      <c r="BB204" s="65"/>
      <c r="BC204" s="66"/>
      <c r="BD204" s="66"/>
      <c r="BE204" s="65" t="str">
        <f t="shared" ref="BE204:BE267" si="13">IF(AND(K204&lt;&gt;"",BD204&lt;&gt;""),""&amp;DAYS360(K204,BD204)&amp;" hari",IF(AND(K204&lt;&gt;" ",BD204&lt;&gt;""),"BLM ADA TGL BAYAR",IF(AND(K204&lt;&gt;"",BD204&lt;&gt;" "),"BLM ADA TGL PDL","BLM ADA TGL BAYAR DAN TGL PDL")))</f>
        <v>BLM ADA TGL BAYAR DAN TGL PDL</v>
      </c>
      <c r="BF204" s="65"/>
    </row>
    <row r="205" spans="1:58" customFormat="1" ht="14.4" x14ac:dyDescent="0.3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6"/>
      <c r="L205" s="65"/>
      <c r="M205" s="66"/>
      <c r="N205" s="65"/>
      <c r="O205" s="65"/>
      <c r="P205" s="65"/>
      <c r="Q205" s="65"/>
      <c r="R205" s="65" t="str">
        <f t="shared" ref="R205:R268" si="14">IF(AND(K205&lt;&gt;"",Q205&lt;&gt;""),""&amp;ABS(DAYS360(K205,Q205))&amp;" hari",IF(AND(K205&lt;&gt;" ",Q205&lt;&gt;""),"BLM ADA TGL BAYAR",IF(AND(K205&lt;&gt;"",Q205&lt;&gt;" "),"BLM ADA TGL RAYON KIRIM GAMBAR"," BLM ADA TGL BAYAR DAN TGL RAYON KIRIM GAMBAR")))</f>
        <v xml:space="preserve"> BLM ADA TGL BAYAR DAN TGL RAYON KIRIM GAMBAR</v>
      </c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6"/>
      <c r="AH205" s="65"/>
      <c r="AI205" s="65" t="str">
        <f t="shared" si="12"/>
        <v xml:space="preserve">BLM ADA TGL BAYAR DAN TGL KIRIM NODIN </v>
      </c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6"/>
      <c r="BD205" s="66"/>
      <c r="BE205" s="65" t="str">
        <f t="shared" si="13"/>
        <v>BLM ADA TGL BAYAR DAN TGL PDL</v>
      </c>
      <c r="BF205" s="65"/>
    </row>
    <row r="206" spans="1:58" customFormat="1" ht="14.4" x14ac:dyDescent="0.3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6"/>
      <c r="L206" s="65"/>
      <c r="M206" s="66"/>
      <c r="N206" s="65"/>
      <c r="O206" s="65"/>
      <c r="P206" s="65"/>
      <c r="Q206" s="65"/>
      <c r="R206" s="65" t="str">
        <f t="shared" si="14"/>
        <v xml:space="preserve"> BLM ADA TGL BAYAR DAN TGL RAYON KIRIM GAMBAR</v>
      </c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 t="str">
        <f t="shared" si="12"/>
        <v xml:space="preserve">BLM ADA TGL BAYAR DAN TGL KIRIM NODIN </v>
      </c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6"/>
      <c r="BD206" s="66"/>
      <c r="BE206" s="65" t="str">
        <f t="shared" si="13"/>
        <v>BLM ADA TGL BAYAR DAN TGL PDL</v>
      </c>
      <c r="BF206" s="65"/>
    </row>
    <row r="207" spans="1:58" customFormat="1" ht="28.8" x14ac:dyDescent="0.3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6"/>
      <c r="L207" s="65"/>
      <c r="M207" s="66"/>
      <c r="N207" s="65"/>
      <c r="O207" s="65"/>
      <c r="P207" s="65"/>
      <c r="Q207" s="66"/>
      <c r="R207" s="65" t="str">
        <f t="shared" si="14"/>
        <v xml:space="preserve"> BLM ADA TGL BAYAR DAN TGL RAYON KIRIM GAMBAR</v>
      </c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6"/>
      <c r="AH207" s="65"/>
      <c r="AI207" s="65" t="str">
        <f t="shared" si="12"/>
        <v xml:space="preserve">BLM ADA TGL BAYAR DAN TGL KIRIM NODIN </v>
      </c>
      <c r="AJ207" s="65"/>
      <c r="AK207" s="65"/>
      <c r="AL207" s="65"/>
      <c r="AM207" s="65"/>
      <c r="AN207" s="65"/>
      <c r="AO207" s="65"/>
      <c r="AP207" s="66"/>
      <c r="AQ207" s="65"/>
      <c r="AR207" s="65"/>
      <c r="AS207" s="66"/>
      <c r="AT207" s="65"/>
      <c r="AU207" s="65"/>
      <c r="AV207" s="65"/>
      <c r="AW207" s="65"/>
      <c r="AX207" s="65"/>
      <c r="AY207" s="65"/>
      <c r="AZ207" s="65"/>
      <c r="BA207" s="65"/>
      <c r="BB207" s="65"/>
      <c r="BC207" s="66"/>
      <c r="BD207" s="66"/>
      <c r="BE207" s="65" t="str">
        <f t="shared" si="13"/>
        <v>BLM ADA TGL BAYAR DAN TGL PDL</v>
      </c>
      <c r="BF207" s="65"/>
    </row>
    <row r="208" spans="1:58" customFormat="1" ht="28.8" x14ac:dyDescent="0.3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6"/>
      <c r="L208" s="65"/>
      <c r="M208" s="66"/>
      <c r="N208" s="65"/>
      <c r="O208" s="65"/>
      <c r="P208" s="65"/>
      <c r="Q208" s="66"/>
      <c r="R208" s="65" t="str">
        <f t="shared" si="14"/>
        <v xml:space="preserve"> BLM ADA TGL BAYAR DAN TGL RAYON KIRIM GAMBAR</v>
      </c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6"/>
      <c r="AH208" s="65"/>
      <c r="AI208" s="65" t="str">
        <f t="shared" si="12"/>
        <v xml:space="preserve">BLM ADA TGL BAYAR DAN TGL KIRIM NODIN </v>
      </c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6"/>
      <c r="BD208" s="66"/>
      <c r="BE208" s="65" t="str">
        <f t="shared" si="13"/>
        <v>BLM ADA TGL BAYAR DAN TGL PDL</v>
      </c>
      <c r="BF208" s="65"/>
    </row>
    <row r="209" spans="1:58" customFormat="1" ht="14.4" x14ac:dyDescent="0.3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6"/>
      <c r="L209" s="65"/>
      <c r="M209" s="65"/>
      <c r="N209" s="65"/>
      <c r="O209" s="65"/>
      <c r="P209" s="65"/>
      <c r="Q209" s="65"/>
      <c r="R209" s="65" t="str">
        <f t="shared" si="14"/>
        <v xml:space="preserve"> BLM ADA TGL BAYAR DAN TGL RAYON KIRIM GAMBAR</v>
      </c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6"/>
      <c r="AH209" s="65"/>
      <c r="AI209" s="65" t="str">
        <f t="shared" si="12"/>
        <v xml:space="preserve">BLM ADA TGL BAYAR DAN TGL KIRIM NODIN </v>
      </c>
      <c r="AJ209" s="65"/>
      <c r="AK209" s="65"/>
      <c r="AL209" s="65"/>
      <c r="AM209" s="65"/>
      <c r="AN209" s="65"/>
      <c r="AO209" s="65"/>
      <c r="AP209" s="66"/>
      <c r="AQ209" s="65"/>
      <c r="AR209" s="65"/>
      <c r="AS209" s="66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 t="str">
        <f t="shared" si="13"/>
        <v>BLM ADA TGL BAYAR DAN TGL PDL</v>
      </c>
      <c r="BF209" s="65"/>
    </row>
    <row r="210" spans="1:58" customFormat="1" ht="28.8" x14ac:dyDescent="0.3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6"/>
      <c r="L210" s="65"/>
      <c r="M210" s="66"/>
      <c r="N210" s="65"/>
      <c r="O210" s="65"/>
      <c r="P210" s="65"/>
      <c r="Q210" s="66"/>
      <c r="R210" s="65" t="str">
        <f t="shared" si="14"/>
        <v xml:space="preserve"> BLM ADA TGL BAYAR DAN TGL RAYON KIRIM GAMBAR</v>
      </c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6"/>
      <c r="AH210" s="65"/>
      <c r="AI210" s="65" t="str">
        <f t="shared" si="12"/>
        <v xml:space="preserve">BLM ADA TGL BAYAR DAN TGL KIRIM NODIN </v>
      </c>
      <c r="AJ210" s="65"/>
      <c r="AK210" s="65"/>
      <c r="AL210" s="65"/>
      <c r="AM210" s="65"/>
      <c r="AN210" s="65"/>
      <c r="AO210" s="65"/>
      <c r="AP210" s="66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6"/>
      <c r="BD210" s="66"/>
      <c r="BE210" s="65" t="str">
        <f t="shared" si="13"/>
        <v>BLM ADA TGL BAYAR DAN TGL PDL</v>
      </c>
      <c r="BF210" s="65"/>
    </row>
    <row r="211" spans="1:58" customFormat="1" ht="28.8" x14ac:dyDescent="0.3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6"/>
      <c r="L211" s="65"/>
      <c r="M211" s="66"/>
      <c r="N211" s="65"/>
      <c r="O211" s="65"/>
      <c r="P211" s="65"/>
      <c r="Q211" s="66"/>
      <c r="R211" s="65" t="str">
        <f t="shared" si="14"/>
        <v xml:space="preserve"> BLM ADA TGL BAYAR DAN TGL RAYON KIRIM GAMBAR</v>
      </c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6"/>
      <c r="AH211" s="65"/>
      <c r="AI211" s="65" t="str">
        <f t="shared" si="12"/>
        <v xml:space="preserve">BLM ADA TGL BAYAR DAN TGL KIRIM NODIN </v>
      </c>
      <c r="AJ211" s="65"/>
      <c r="AK211" s="65"/>
      <c r="AL211" s="65"/>
      <c r="AM211" s="65"/>
      <c r="AN211" s="65"/>
      <c r="AO211" s="65"/>
      <c r="AP211" s="66"/>
      <c r="AQ211" s="65"/>
      <c r="AR211" s="65"/>
      <c r="AS211" s="66"/>
      <c r="AT211" s="65"/>
      <c r="AU211" s="65"/>
      <c r="AV211" s="65"/>
      <c r="AW211" s="65"/>
      <c r="AX211" s="65"/>
      <c r="AY211" s="65"/>
      <c r="AZ211" s="65"/>
      <c r="BA211" s="65"/>
      <c r="BB211" s="65"/>
      <c r="BC211" s="66"/>
      <c r="BD211" s="66"/>
      <c r="BE211" s="65" t="str">
        <f t="shared" si="13"/>
        <v>BLM ADA TGL BAYAR DAN TGL PDL</v>
      </c>
      <c r="BF211" s="65"/>
    </row>
    <row r="212" spans="1:58" customFormat="1" ht="28.8" x14ac:dyDescent="0.3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6"/>
      <c r="L212" s="65"/>
      <c r="M212" s="65"/>
      <c r="N212" s="65"/>
      <c r="O212" s="65"/>
      <c r="P212" s="65"/>
      <c r="Q212" s="66"/>
      <c r="R212" s="65" t="str">
        <f t="shared" si="14"/>
        <v xml:space="preserve"> BLM ADA TGL BAYAR DAN TGL RAYON KIRIM GAMBAR</v>
      </c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6"/>
      <c r="AH212" s="65"/>
      <c r="AI212" s="65" t="str">
        <f t="shared" si="12"/>
        <v xml:space="preserve">BLM ADA TGL BAYAR DAN TGL KIRIM NODIN </v>
      </c>
      <c r="AJ212" s="65"/>
      <c r="AK212" s="65"/>
      <c r="AL212" s="65"/>
      <c r="AM212" s="65"/>
      <c r="AN212" s="65"/>
      <c r="AO212" s="65"/>
      <c r="AP212" s="66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6"/>
      <c r="BD212" s="66"/>
      <c r="BE212" s="65" t="str">
        <f t="shared" si="13"/>
        <v>BLM ADA TGL BAYAR DAN TGL PDL</v>
      </c>
      <c r="BF212" s="65"/>
    </row>
    <row r="213" spans="1:58" customFormat="1" ht="28.8" x14ac:dyDescent="0.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6"/>
      <c r="L213" s="65"/>
      <c r="M213" s="65"/>
      <c r="N213" s="65"/>
      <c r="O213" s="65"/>
      <c r="P213" s="65"/>
      <c r="Q213" s="66"/>
      <c r="R213" s="65" t="str">
        <f t="shared" si="14"/>
        <v xml:space="preserve"> BLM ADA TGL BAYAR DAN TGL RAYON KIRIM GAMBAR</v>
      </c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6"/>
      <c r="AH213" s="65"/>
      <c r="AI213" s="65" t="str">
        <f t="shared" si="12"/>
        <v xml:space="preserve">BLM ADA TGL BAYAR DAN TGL KIRIM NODIN </v>
      </c>
      <c r="AJ213" s="65"/>
      <c r="AK213" s="65"/>
      <c r="AL213" s="65"/>
      <c r="AM213" s="65"/>
      <c r="AN213" s="65"/>
      <c r="AO213" s="65"/>
      <c r="AP213" s="66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6"/>
      <c r="BD213" s="66"/>
      <c r="BE213" s="65" t="str">
        <f t="shared" si="13"/>
        <v>BLM ADA TGL BAYAR DAN TGL PDL</v>
      </c>
      <c r="BF213" s="65"/>
    </row>
    <row r="214" spans="1:58" customFormat="1" ht="28.8" x14ac:dyDescent="0.3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6"/>
      <c r="L214" s="65"/>
      <c r="M214" s="66"/>
      <c r="N214" s="65"/>
      <c r="O214" s="65"/>
      <c r="P214" s="65"/>
      <c r="Q214" s="66"/>
      <c r="R214" s="65" t="str">
        <f t="shared" si="14"/>
        <v xml:space="preserve"> BLM ADA TGL BAYAR DAN TGL RAYON KIRIM GAMBAR</v>
      </c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6"/>
      <c r="AH214" s="65"/>
      <c r="AI214" s="65" t="str">
        <f t="shared" si="12"/>
        <v xml:space="preserve">BLM ADA TGL BAYAR DAN TGL KIRIM NODIN </v>
      </c>
      <c r="AJ214" s="65"/>
      <c r="AK214" s="65"/>
      <c r="AL214" s="65"/>
      <c r="AM214" s="65"/>
      <c r="AN214" s="65"/>
      <c r="AO214" s="65"/>
      <c r="AP214" s="66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6"/>
      <c r="BD214" s="66"/>
      <c r="BE214" s="65" t="str">
        <f t="shared" si="13"/>
        <v>BLM ADA TGL BAYAR DAN TGL PDL</v>
      </c>
      <c r="BF214" s="65"/>
    </row>
    <row r="215" spans="1:58" customFormat="1" ht="28.8" x14ac:dyDescent="0.3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6"/>
      <c r="L215" s="65"/>
      <c r="M215" s="66"/>
      <c r="N215" s="65"/>
      <c r="O215" s="65"/>
      <c r="P215" s="65"/>
      <c r="Q215" s="66"/>
      <c r="R215" s="65" t="str">
        <f t="shared" si="14"/>
        <v xml:space="preserve"> BLM ADA TGL BAYAR DAN TGL RAYON KIRIM GAMBAR</v>
      </c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6"/>
      <c r="AH215" s="65"/>
      <c r="AI215" s="65" t="str">
        <f t="shared" ref="AI215:AI278" si="15">IF(AND(K215&lt;&gt;"",AG215&lt;&gt;"",AH215&lt;&gt;" "),""&amp;DAYS360(K215,AG215)&amp;" hari",IF(AND(K215&lt;&gt;"",AG215&lt;&gt;" ",AH215&lt;&gt;""),""&amp;DAYS360(K215,AH215)&amp;" hari",IF(OR(AND(K215&lt;&gt;" ",AG215&lt;&gt;""),(AND(K215&lt;&gt;" ",AH215&lt;&gt;""))),"BLM ADA TGL BAYAR",IF(AND(K215&lt;&gt;"",AG215&lt;&gt;" ",AH215&lt;&gt;" "),"BLM ADA TGL KIRIM NODIN","BLM ADA TGL BAYAR DAN TGL KIRIM NODIN "))))</f>
        <v xml:space="preserve">BLM ADA TGL BAYAR DAN TGL KIRIM NODIN </v>
      </c>
      <c r="AJ215" s="65"/>
      <c r="AK215" s="65"/>
      <c r="AL215" s="65"/>
      <c r="AM215" s="65"/>
      <c r="AN215" s="65"/>
      <c r="AO215" s="65"/>
      <c r="AP215" s="66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6"/>
      <c r="BD215" s="66"/>
      <c r="BE215" s="65" t="str">
        <f t="shared" si="13"/>
        <v>BLM ADA TGL BAYAR DAN TGL PDL</v>
      </c>
      <c r="BF215" s="65"/>
    </row>
    <row r="216" spans="1:58" customFormat="1" ht="28.8" x14ac:dyDescent="0.3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6"/>
      <c r="L216" s="65"/>
      <c r="M216" s="66"/>
      <c r="N216" s="65"/>
      <c r="O216" s="65"/>
      <c r="P216" s="65"/>
      <c r="Q216" s="66"/>
      <c r="R216" s="65" t="str">
        <f t="shared" si="14"/>
        <v xml:space="preserve"> BLM ADA TGL BAYAR DAN TGL RAYON KIRIM GAMBAR</v>
      </c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6"/>
      <c r="AH216" s="65"/>
      <c r="AI216" s="65" t="str">
        <f t="shared" si="15"/>
        <v xml:space="preserve">BLM ADA TGL BAYAR DAN TGL KIRIM NODIN </v>
      </c>
      <c r="AJ216" s="65"/>
      <c r="AK216" s="65"/>
      <c r="AL216" s="65"/>
      <c r="AM216" s="65"/>
      <c r="AN216" s="65"/>
      <c r="AO216" s="65"/>
      <c r="AP216" s="66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6"/>
      <c r="BD216" s="65"/>
      <c r="BE216" s="65" t="str">
        <f t="shared" si="13"/>
        <v>BLM ADA TGL BAYAR DAN TGL PDL</v>
      </c>
      <c r="BF216" s="65"/>
    </row>
    <row r="217" spans="1:58" customFormat="1" ht="28.8" x14ac:dyDescent="0.3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6"/>
      <c r="L217" s="65"/>
      <c r="M217" s="66"/>
      <c r="N217" s="65"/>
      <c r="O217" s="65"/>
      <c r="P217" s="65"/>
      <c r="Q217" s="66"/>
      <c r="R217" s="65" t="str">
        <f t="shared" si="14"/>
        <v xml:space="preserve"> BLM ADA TGL BAYAR DAN TGL RAYON KIRIM GAMBAR</v>
      </c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6"/>
      <c r="AH217" s="65"/>
      <c r="AI217" s="65" t="str">
        <f t="shared" si="15"/>
        <v xml:space="preserve">BLM ADA TGL BAYAR DAN TGL KIRIM NODIN </v>
      </c>
      <c r="AJ217" s="65"/>
      <c r="AK217" s="65"/>
      <c r="AL217" s="65"/>
      <c r="AM217" s="65"/>
      <c r="AN217" s="65"/>
      <c r="AO217" s="65"/>
      <c r="AP217" s="66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6"/>
      <c r="BD217" s="66"/>
      <c r="BE217" s="65" t="str">
        <f t="shared" si="13"/>
        <v>BLM ADA TGL BAYAR DAN TGL PDL</v>
      </c>
      <c r="BF217" s="65"/>
    </row>
    <row r="218" spans="1:58" customFormat="1" ht="14.4" x14ac:dyDescent="0.3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6"/>
      <c r="L218" s="65"/>
      <c r="M218" s="65"/>
      <c r="N218" s="65"/>
      <c r="O218" s="65"/>
      <c r="P218" s="65"/>
      <c r="Q218" s="65"/>
      <c r="R218" s="65" t="str">
        <f t="shared" si="14"/>
        <v xml:space="preserve"> BLM ADA TGL BAYAR DAN TGL RAYON KIRIM GAMBAR</v>
      </c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6"/>
      <c r="AH218" s="65"/>
      <c r="AI218" s="65" t="str">
        <f t="shared" si="15"/>
        <v xml:space="preserve">BLM ADA TGL BAYAR DAN TGL KIRIM NODIN </v>
      </c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 t="str">
        <f t="shared" si="13"/>
        <v>BLM ADA TGL BAYAR DAN TGL PDL</v>
      </c>
      <c r="BF218" s="65"/>
    </row>
    <row r="219" spans="1:58" customFormat="1" ht="14.4" x14ac:dyDescent="0.3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6"/>
      <c r="L219" s="65"/>
      <c r="M219" s="65"/>
      <c r="N219" s="65"/>
      <c r="O219" s="65"/>
      <c r="P219" s="65"/>
      <c r="Q219" s="65"/>
      <c r="R219" s="65" t="str">
        <f t="shared" si="14"/>
        <v xml:space="preserve"> BLM ADA TGL BAYAR DAN TGL RAYON KIRIM GAMBAR</v>
      </c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 t="str">
        <f t="shared" si="15"/>
        <v xml:space="preserve">BLM ADA TGL BAYAR DAN TGL KIRIM NODIN </v>
      </c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6"/>
      <c r="BD219" s="66"/>
      <c r="BE219" s="65" t="str">
        <f t="shared" si="13"/>
        <v>BLM ADA TGL BAYAR DAN TGL PDL</v>
      </c>
      <c r="BF219" s="65"/>
    </row>
    <row r="220" spans="1:58" customFormat="1" ht="14.4" x14ac:dyDescent="0.3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6"/>
      <c r="L220" s="65"/>
      <c r="M220" s="65"/>
      <c r="N220" s="65"/>
      <c r="O220" s="65"/>
      <c r="P220" s="65"/>
      <c r="Q220" s="65"/>
      <c r="R220" s="65" t="str">
        <f t="shared" si="14"/>
        <v xml:space="preserve"> BLM ADA TGL BAYAR DAN TGL RAYON KIRIM GAMBAR</v>
      </c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6"/>
      <c r="AH220" s="65"/>
      <c r="AI220" s="65" t="str">
        <f t="shared" si="15"/>
        <v xml:space="preserve">BLM ADA TGL BAYAR DAN TGL KIRIM NODIN </v>
      </c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6"/>
      <c r="BD220" s="66"/>
      <c r="BE220" s="65" t="str">
        <f t="shared" si="13"/>
        <v>BLM ADA TGL BAYAR DAN TGL PDL</v>
      </c>
      <c r="BF220" s="65"/>
    </row>
    <row r="221" spans="1:58" customFormat="1" ht="14.4" x14ac:dyDescent="0.3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6"/>
      <c r="L221" s="65"/>
      <c r="M221" s="66"/>
      <c r="N221" s="65"/>
      <c r="O221" s="65"/>
      <c r="P221" s="65"/>
      <c r="Q221" s="65"/>
      <c r="R221" s="65" t="str">
        <f t="shared" si="14"/>
        <v xml:space="preserve"> BLM ADA TGL BAYAR DAN TGL RAYON KIRIM GAMBAR</v>
      </c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 t="str">
        <f t="shared" si="15"/>
        <v xml:space="preserve">BLM ADA TGL BAYAR DAN TGL KIRIM NODIN </v>
      </c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6"/>
      <c r="BD221" s="66"/>
      <c r="BE221" s="65" t="str">
        <f t="shared" si="13"/>
        <v>BLM ADA TGL BAYAR DAN TGL PDL</v>
      </c>
      <c r="BF221" s="65"/>
    </row>
    <row r="222" spans="1:58" customFormat="1" ht="14.4" x14ac:dyDescent="0.3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6"/>
      <c r="L222" s="65"/>
      <c r="M222" s="66"/>
      <c r="N222" s="65"/>
      <c r="O222" s="65"/>
      <c r="P222" s="65"/>
      <c r="Q222" s="65"/>
      <c r="R222" s="65" t="str">
        <f t="shared" si="14"/>
        <v xml:space="preserve"> BLM ADA TGL BAYAR DAN TGL RAYON KIRIM GAMBAR</v>
      </c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 t="str">
        <f t="shared" si="15"/>
        <v xml:space="preserve">BLM ADA TGL BAYAR DAN TGL KIRIM NODIN </v>
      </c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6"/>
      <c r="BD222" s="66"/>
      <c r="BE222" s="65" t="str">
        <f t="shared" si="13"/>
        <v>BLM ADA TGL BAYAR DAN TGL PDL</v>
      </c>
      <c r="BF222" s="65"/>
    </row>
    <row r="223" spans="1:58" customFormat="1" ht="14.4" x14ac:dyDescent="0.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 t="str">
        <f t="shared" si="14"/>
        <v xml:space="preserve"> BLM ADA TGL BAYAR DAN TGL RAYON KIRIM GAMBAR</v>
      </c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6"/>
      <c r="AH223" s="65"/>
      <c r="AI223" s="65" t="str">
        <f t="shared" si="15"/>
        <v xml:space="preserve">BLM ADA TGL BAYAR DAN TGL KIRIM NODIN </v>
      </c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 t="str">
        <f t="shared" si="13"/>
        <v>BLM ADA TGL BAYAR DAN TGL PDL</v>
      </c>
      <c r="BF223" s="65"/>
    </row>
    <row r="224" spans="1:58" customFormat="1" ht="14.4" x14ac:dyDescent="0.3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 t="str">
        <f t="shared" si="14"/>
        <v xml:space="preserve"> BLM ADA TGL BAYAR DAN TGL RAYON KIRIM GAMBAR</v>
      </c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6"/>
      <c r="AH224" s="65"/>
      <c r="AI224" s="65" t="str">
        <f t="shared" si="15"/>
        <v xml:space="preserve">BLM ADA TGL BAYAR DAN TGL KIRIM NODIN </v>
      </c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 t="str">
        <f t="shared" si="13"/>
        <v>BLM ADA TGL BAYAR DAN TGL PDL</v>
      </c>
      <c r="BF224" s="65"/>
    </row>
    <row r="225" spans="1:58" customFormat="1" ht="14.4" x14ac:dyDescent="0.3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 t="str">
        <f t="shared" si="14"/>
        <v xml:space="preserve"> BLM ADA TGL BAYAR DAN TGL RAYON KIRIM GAMBAR</v>
      </c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6"/>
      <c r="AH225" s="65"/>
      <c r="AI225" s="65" t="str">
        <f t="shared" si="15"/>
        <v xml:space="preserve">BLM ADA TGL BAYAR DAN TGL KIRIM NODIN </v>
      </c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 t="str">
        <f t="shared" si="13"/>
        <v>BLM ADA TGL BAYAR DAN TGL PDL</v>
      </c>
      <c r="BF225" s="65"/>
    </row>
    <row r="226" spans="1:58" customFormat="1" ht="28.8" x14ac:dyDescent="0.3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6"/>
      <c r="L226" s="65"/>
      <c r="M226" s="65"/>
      <c r="N226" s="65"/>
      <c r="O226" s="65"/>
      <c r="P226" s="65"/>
      <c r="Q226" s="66"/>
      <c r="R226" s="65" t="str">
        <f t="shared" si="14"/>
        <v xml:space="preserve"> BLM ADA TGL BAYAR DAN TGL RAYON KIRIM GAMBAR</v>
      </c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6"/>
      <c r="AH226" s="65"/>
      <c r="AI226" s="65" t="str">
        <f t="shared" si="15"/>
        <v xml:space="preserve">BLM ADA TGL BAYAR DAN TGL KIRIM NODIN </v>
      </c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 t="str">
        <f t="shared" si="13"/>
        <v>BLM ADA TGL BAYAR DAN TGL PDL</v>
      </c>
      <c r="BF226" s="65"/>
    </row>
    <row r="227" spans="1:58" customFormat="1" ht="28.8" x14ac:dyDescent="0.3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6"/>
      <c r="L227" s="65"/>
      <c r="M227" s="65"/>
      <c r="N227" s="65"/>
      <c r="O227" s="65"/>
      <c r="P227" s="65"/>
      <c r="Q227" s="66"/>
      <c r="R227" s="65" t="str">
        <f t="shared" si="14"/>
        <v xml:space="preserve"> BLM ADA TGL BAYAR DAN TGL RAYON KIRIM GAMBAR</v>
      </c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 t="str">
        <f t="shared" si="15"/>
        <v xml:space="preserve">BLM ADA TGL BAYAR DAN TGL KIRIM NODIN </v>
      </c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6"/>
      <c r="BD227" s="66"/>
      <c r="BE227" s="65" t="str">
        <f t="shared" si="13"/>
        <v>BLM ADA TGL BAYAR DAN TGL PDL</v>
      </c>
      <c r="BF227" s="65"/>
    </row>
    <row r="228" spans="1:58" customFormat="1" ht="28.8" x14ac:dyDescent="0.3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6"/>
      <c r="L228" s="65"/>
      <c r="M228" s="65"/>
      <c r="N228" s="65"/>
      <c r="O228" s="65"/>
      <c r="P228" s="65"/>
      <c r="Q228" s="66"/>
      <c r="R228" s="65" t="str">
        <f t="shared" si="14"/>
        <v xml:space="preserve"> BLM ADA TGL BAYAR DAN TGL RAYON KIRIM GAMBAR</v>
      </c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 t="str">
        <f t="shared" si="15"/>
        <v xml:space="preserve">BLM ADA TGL BAYAR DAN TGL KIRIM NODIN </v>
      </c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6"/>
      <c r="BD228" s="66"/>
      <c r="BE228" s="65" t="str">
        <f t="shared" si="13"/>
        <v>BLM ADA TGL BAYAR DAN TGL PDL</v>
      </c>
      <c r="BF228" s="65"/>
    </row>
    <row r="229" spans="1:58" customFormat="1" ht="28.8" x14ac:dyDescent="0.3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6"/>
      <c r="L229" s="65"/>
      <c r="M229" s="66"/>
      <c r="N229" s="65"/>
      <c r="O229" s="65"/>
      <c r="P229" s="65"/>
      <c r="Q229" s="66"/>
      <c r="R229" s="65" t="str">
        <f t="shared" si="14"/>
        <v xml:space="preserve"> BLM ADA TGL BAYAR DAN TGL RAYON KIRIM GAMBAR</v>
      </c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6"/>
      <c r="AH229" s="65"/>
      <c r="AI229" s="65" t="str">
        <f t="shared" si="15"/>
        <v xml:space="preserve">BLM ADA TGL BAYAR DAN TGL KIRIM NODIN </v>
      </c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6"/>
      <c r="BD229" s="66"/>
      <c r="BE229" s="65" t="str">
        <f t="shared" si="13"/>
        <v>BLM ADA TGL BAYAR DAN TGL PDL</v>
      </c>
      <c r="BF229" s="65"/>
    </row>
    <row r="230" spans="1:58" customFormat="1" ht="28.8" x14ac:dyDescent="0.3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6"/>
      <c r="L230" s="65"/>
      <c r="M230" s="66"/>
      <c r="N230" s="65"/>
      <c r="O230" s="65"/>
      <c r="P230" s="65"/>
      <c r="Q230" s="66"/>
      <c r="R230" s="65" t="str">
        <f t="shared" si="14"/>
        <v xml:space="preserve"> BLM ADA TGL BAYAR DAN TGL RAYON KIRIM GAMBAR</v>
      </c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6"/>
      <c r="AH230" s="65"/>
      <c r="AI230" s="65" t="str">
        <f t="shared" si="15"/>
        <v xml:space="preserve">BLM ADA TGL BAYAR DAN TGL KIRIM NODIN </v>
      </c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6"/>
      <c r="BD230" s="66"/>
      <c r="BE230" s="65" t="str">
        <f t="shared" si="13"/>
        <v>BLM ADA TGL BAYAR DAN TGL PDL</v>
      </c>
      <c r="BF230" s="65"/>
    </row>
    <row r="231" spans="1:58" customFormat="1" ht="28.8" x14ac:dyDescent="0.3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6"/>
      <c r="L231" s="65"/>
      <c r="M231" s="65"/>
      <c r="N231" s="65"/>
      <c r="O231" s="65"/>
      <c r="P231" s="65"/>
      <c r="Q231" s="66"/>
      <c r="R231" s="65" t="str">
        <f t="shared" si="14"/>
        <v xml:space="preserve"> BLM ADA TGL BAYAR DAN TGL RAYON KIRIM GAMBAR</v>
      </c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6"/>
      <c r="AH231" s="65"/>
      <c r="AI231" s="65" t="str">
        <f t="shared" si="15"/>
        <v xml:space="preserve">BLM ADA TGL BAYAR DAN TGL KIRIM NODIN </v>
      </c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 t="str">
        <f t="shared" si="13"/>
        <v>BLM ADA TGL BAYAR DAN TGL PDL</v>
      </c>
      <c r="BF231" s="65"/>
    </row>
    <row r="232" spans="1:58" customFormat="1" ht="28.8" x14ac:dyDescent="0.3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6"/>
      <c r="L232" s="65"/>
      <c r="M232" s="65"/>
      <c r="N232" s="65"/>
      <c r="O232" s="65"/>
      <c r="P232" s="65"/>
      <c r="Q232" s="66"/>
      <c r="R232" s="65" t="str">
        <f t="shared" si="14"/>
        <v xml:space="preserve"> BLM ADA TGL BAYAR DAN TGL RAYON KIRIM GAMBAR</v>
      </c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6"/>
      <c r="AH232" s="65"/>
      <c r="AI232" s="65" t="str">
        <f t="shared" si="15"/>
        <v xml:space="preserve">BLM ADA TGL BAYAR DAN TGL KIRIM NODIN </v>
      </c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 t="str">
        <f t="shared" si="13"/>
        <v>BLM ADA TGL BAYAR DAN TGL PDL</v>
      </c>
      <c r="BF232" s="65"/>
    </row>
    <row r="233" spans="1:58" customFormat="1" ht="28.8" x14ac:dyDescent="0.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6"/>
      <c r="L233" s="65"/>
      <c r="M233" s="66"/>
      <c r="N233" s="65"/>
      <c r="O233" s="65"/>
      <c r="P233" s="65"/>
      <c r="Q233" s="66"/>
      <c r="R233" s="65" t="str">
        <f t="shared" si="14"/>
        <v xml:space="preserve"> BLM ADA TGL BAYAR DAN TGL RAYON KIRIM GAMBAR</v>
      </c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6"/>
      <c r="AH233" s="65"/>
      <c r="AI233" s="65" t="str">
        <f t="shared" si="15"/>
        <v xml:space="preserve">BLM ADA TGL BAYAR DAN TGL KIRIM NODIN </v>
      </c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6"/>
      <c r="BD233" s="66"/>
      <c r="BE233" s="65" t="str">
        <f t="shared" si="13"/>
        <v>BLM ADA TGL BAYAR DAN TGL PDL</v>
      </c>
      <c r="BF233" s="65"/>
    </row>
    <row r="234" spans="1:58" customFormat="1" ht="14.4" x14ac:dyDescent="0.3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6"/>
      <c r="L234" s="65"/>
      <c r="M234" s="65"/>
      <c r="N234" s="65"/>
      <c r="O234" s="65"/>
      <c r="P234" s="65"/>
      <c r="Q234" s="65"/>
      <c r="R234" s="65" t="str">
        <f t="shared" si="14"/>
        <v xml:space="preserve"> BLM ADA TGL BAYAR DAN TGL RAYON KIRIM GAMBAR</v>
      </c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6"/>
      <c r="AH234" s="65"/>
      <c r="AI234" s="65" t="str">
        <f t="shared" si="15"/>
        <v xml:space="preserve">BLM ADA TGL BAYAR DAN TGL KIRIM NODIN </v>
      </c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6"/>
      <c r="BD234" s="66"/>
      <c r="BE234" s="65" t="str">
        <f t="shared" si="13"/>
        <v>BLM ADA TGL BAYAR DAN TGL PDL</v>
      </c>
      <c r="BF234" s="65"/>
    </row>
    <row r="235" spans="1:58" customFormat="1" ht="14.4" x14ac:dyDescent="0.3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6"/>
      <c r="L235" s="65"/>
      <c r="M235" s="65"/>
      <c r="N235" s="65"/>
      <c r="O235" s="65"/>
      <c r="P235" s="65"/>
      <c r="Q235" s="65"/>
      <c r="R235" s="65" t="str">
        <f t="shared" si="14"/>
        <v xml:space="preserve"> BLM ADA TGL BAYAR DAN TGL RAYON KIRIM GAMBAR</v>
      </c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6"/>
      <c r="AH235" s="65"/>
      <c r="AI235" s="65" t="str">
        <f t="shared" si="15"/>
        <v xml:space="preserve">BLM ADA TGL BAYAR DAN TGL KIRIM NODIN </v>
      </c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6"/>
      <c r="BD235" s="66"/>
      <c r="BE235" s="65" t="str">
        <f t="shared" si="13"/>
        <v>BLM ADA TGL BAYAR DAN TGL PDL</v>
      </c>
      <c r="BF235" s="65"/>
    </row>
    <row r="236" spans="1:58" customFormat="1" ht="14.4" x14ac:dyDescent="0.3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6"/>
      <c r="L236" s="65"/>
      <c r="M236" s="65"/>
      <c r="N236" s="65"/>
      <c r="O236" s="65"/>
      <c r="P236" s="65"/>
      <c r="Q236" s="65"/>
      <c r="R236" s="65" t="str">
        <f t="shared" si="14"/>
        <v xml:space="preserve"> BLM ADA TGL BAYAR DAN TGL RAYON KIRIM GAMBAR</v>
      </c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6"/>
      <c r="AH236" s="65"/>
      <c r="AI236" s="65" t="str">
        <f t="shared" si="15"/>
        <v xml:space="preserve">BLM ADA TGL BAYAR DAN TGL KIRIM NODIN </v>
      </c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6"/>
      <c r="BD236" s="66"/>
      <c r="BE236" s="65" t="str">
        <f t="shared" si="13"/>
        <v>BLM ADA TGL BAYAR DAN TGL PDL</v>
      </c>
      <c r="BF236" s="65"/>
    </row>
    <row r="237" spans="1:58" customFormat="1" ht="28.8" x14ac:dyDescent="0.3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6"/>
      <c r="L237" s="65"/>
      <c r="M237" s="66"/>
      <c r="N237" s="65"/>
      <c r="O237" s="65"/>
      <c r="P237" s="65"/>
      <c r="Q237" s="66"/>
      <c r="R237" s="65" t="str">
        <f t="shared" si="14"/>
        <v xml:space="preserve"> BLM ADA TGL BAYAR DAN TGL RAYON KIRIM GAMBAR</v>
      </c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6"/>
      <c r="AH237" s="65"/>
      <c r="AI237" s="65" t="str">
        <f t="shared" si="15"/>
        <v xml:space="preserve">BLM ADA TGL BAYAR DAN TGL KIRIM NODIN </v>
      </c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6"/>
      <c r="BD237" s="66"/>
      <c r="BE237" s="65" t="str">
        <f t="shared" si="13"/>
        <v>BLM ADA TGL BAYAR DAN TGL PDL</v>
      </c>
      <c r="BF237" s="65"/>
    </row>
    <row r="238" spans="1:58" customFormat="1" ht="28.8" x14ac:dyDescent="0.3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6"/>
      <c r="L238" s="65"/>
      <c r="M238" s="66"/>
      <c r="N238" s="65"/>
      <c r="O238" s="65"/>
      <c r="P238" s="65"/>
      <c r="Q238" s="66"/>
      <c r="R238" s="65" t="str">
        <f t="shared" si="14"/>
        <v xml:space="preserve"> BLM ADA TGL BAYAR DAN TGL RAYON KIRIM GAMBAR</v>
      </c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6"/>
      <c r="AH238" s="65"/>
      <c r="AI238" s="65" t="str">
        <f t="shared" si="15"/>
        <v xml:space="preserve">BLM ADA TGL BAYAR DAN TGL KIRIM NODIN </v>
      </c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6"/>
      <c r="BD238" s="66"/>
      <c r="BE238" s="65" t="str">
        <f t="shared" si="13"/>
        <v>BLM ADA TGL BAYAR DAN TGL PDL</v>
      </c>
      <c r="BF238" s="65"/>
    </row>
    <row r="239" spans="1:58" customFormat="1" ht="14.4" x14ac:dyDescent="0.3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6"/>
      <c r="L239" s="65"/>
      <c r="M239" s="66"/>
      <c r="N239" s="65"/>
      <c r="O239" s="65"/>
      <c r="P239" s="65"/>
      <c r="Q239" s="65"/>
      <c r="R239" s="65" t="str">
        <f t="shared" si="14"/>
        <v xml:space="preserve"> BLM ADA TGL BAYAR DAN TGL RAYON KIRIM GAMBAR</v>
      </c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6"/>
      <c r="AH239" s="65"/>
      <c r="AI239" s="65" t="str">
        <f t="shared" si="15"/>
        <v xml:space="preserve">BLM ADA TGL BAYAR DAN TGL KIRIM NODIN </v>
      </c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6"/>
      <c r="BD239" s="66"/>
      <c r="BE239" s="65" t="str">
        <f t="shared" si="13"/>
        <v>BLM ADA TGL BAYAR DAN TGL PDL</v>
      </c>
      <c r="BF239" s="65"/>
    </row>
    <row r="240" spans="1:58" customFormat="1" ht="14.4" x14ac:dyDescent="0.3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 t="str">
        <f t="shared" si="14"/>
        <v xml:space="preserve"> BLM ADA TGL BAYAR DAN TGL RAYON KIRIM GAMBAR</v>
      </c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 t="str">
        <f t="shared" si="15"/>
        <v xml:space="preserve">BLM ADA TGL BAYAR DAN TGL KIRIM NODIN </v>
      </c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 t="str">
        <f t="shared" si="13"/>
        <v>BLM ADA TGL BAYAR DAN TGL PDL</v>
      </c>
      <c r="BF240" s="65"/>
    </row>
    <row r="241" spans="1:58" customFormat="1" ht="28.8" x14ac:dyDescent="0.3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6"/>
      <c r="L241" s="65"/>
      <c r="M241" s="66"/>
      <c r="N241" s="65"/>
      <c r="O241" s="65"/>
      <c r="P241" s="65"/>
      <c r="Q241" s="66"/>
      <c r="R241" s="65" t="str">
        <f t="shared" si="14"/>
        <v xml:space="preserve"> BLM ADA TGL BAYAR DAN TGL RAYON KIRIM GAMBAR</v>
      </c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6"/>
      <c r="AH241" s="65"/>
      <c r="AI241" s="65" t="str">
        <f t="shared" si="15"/>
        <v xml:space="preserve">BLM ADA TGL BAYAR DAN TGL KIRIM NODIN </v>
      </c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6"/>
      <c r="BD241" s="66"/>
      <c r="BE241" s="65" t="str">
        <f t="shared" si="13"/>
        <v>BLM ADA TGL BAYAR DAN TGL PDL</v>
      </c>
      <c r="BF241" s="65"/>
    </row>
    <row r="242" spans="1:58" customFormat="1" ht="14.4" x14ac:dyDescent="0.3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6"/>
      <c r="L242" s="65"/>
      <c r="M242" s="65"/>
      <c r="N242" s="65"/>
      <c r="O242" s="65"/>
      <c r="P242" s="65"/>
      <c r="Q242" s="65"/>
      <c r="R242" s="65" t="str">
        <f t="shared" si="14"/>
        <v xml:space="preserve"> BLM ADA TGL BAYAR DAN TGL RAYON KIRIM GAMBAR</v>
      </c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6"/>
      <c r="AH242" s="65"/>
      <c r="AI242" s="65" t="str">
        <f t="shared" si="15"/>
        <v xml:space="preserve">BLM ADA TGL BAYAR DAN TGL KIRIM NODIN </v>
      </c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6"/>
      <c r="BD242" s="66"/>
      <c r="BE242" s="65" t="str">
        <f t="shared" si="13"/>
        <v>BLM ADA TGL BAYAR DAN TGL PDL</v>
      </c>
      <c r="BF242" s="65"/>
    </row>
    <row r="243" spans="1:58" customFormat="1" ht="14.4" x14ac:dyDescent="0.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6"/>
      <c r="L243" s="65"/>
      <c r="M243" s="65"/>
      <c r="N243" s="65"/>
      <c r="O243" s="65"/>
      <c r="P243" s="65"/>
      <c r="Q243" s="65"/>
      <c r="R243" s="65" t="str">
        <f t="shared" si="14"/>
        <v xml:space="preserve"> BLM ADA TGL BAYAR DAN TGL RAYON KIRIM GAMBAR</v>
      </c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6"/>
      <c r="AH243" s="65"/>
      <c r="AI243" s="65" t="str">
        <f t="shared" si="15"/>
        <v xml:space="preserve">BLM ADA TGL BAYAR DAN TGL KIRIM NODIN </v>
      </c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6"/>
      <c r="BD243" s="66"/>
      <c r="BE243" s="65" t="str">
        <f t="shared" si="13"/>
        <v>BLM ADA TGL BAYAR DAN TGL PDL</v>
      </c>
      <c r="BF243" s="65"/>
    </row>
    <row r="244" spans="1:58" customFormat="1" ht="14.4" x14ac:dyDescent="0.3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 t="str">
        <f t="shared" si="14"/>
        <v xml:space="preserve"> BLM ADA TGL BAYAR DAN TGL RAYON KIRIM GAMBAR</v>
      </c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 t="str">
        <f t="shared" si="15"/>
        <v xml:space="preserve">BLM ADA TGL BAYAR DAN TGL KIRIM NODIN </v>
      </c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 t="str">
        <f t="shared" si="13"/>
        <v>BLM ADA TGL BAYAR DAN TGL PDL</v>
      </c>
      <c r="BF244" s="65"/>
    </row>
    <row r="245" spans="1:58" customFormat="1" ht="14.4" x14ac:dyDescent="0.3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6"/>
      <c r="L245" s="65"/>
      <c r="M245" s="66"/>
      <c r="N245" s="65"/>
      <c r="O245" s="65"/>
      <c r="P245" s="65"/>
      <c r="Q245" s="65"/>
      <c r="R245" s="65" t="str">
        <f t="shared" si="14"/>
        <v xml:space="preserve"> BLM ADA TGL BAYAR DAN TGL RAYON KIRIM GAMBAR</v>
      </c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6"/>
      <c r="AH245" s="65"/>
      <c r="AI245" s="65" t="str">
        <f t="shared" si="15"/>
        <v xml:space="preserve">BLM ADA TGL BAYAR DAN TGL KIRIM NODIN </v>
      </c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6"/>
      <c r="BD245" s="66"/>
      <c r="BE245" s="65" t="str">
        <f t="shared" si="13"/>
        <v>BLM ADA TGL BAYAR DAN TGL PDL</v>
      </c>
      <c r="BF245" s="65"/>
    </row>
    <row r="246" spans="1:58" customFormat="1" ht="14.4" x14ac:dyDescent="0.3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6"/>
      <c r="L246" s="65"/>
      <c r="M246" s="66"/>
      <c r="N246" s="65"/>
      <c r="O246" s="65"/>
      <c r="P246" s="65"/>
      <c r="Q246" s="65"/>
      <c r="R246" s="65" t="str">
        <f t="shared" si="14"/>
        <v xml:space="preserve"> BLM ADA TGL BAYAR DAN TGL RAYON KIRIM GAMBAR</v>
      </c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6"/>
      <c r="AH246" s="65"/>
      <c r="AI246" s="65" t="str">
        <f t="shared" si="15"/>
        <v xml:space="preserve">BLM ADA TGL BAYAR DAN TGL KIRIM NODIN </v>
      </c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6"/>
      <c r="BD246" s="66"/>
      <c r="BE246" s="65" t="str">
        <f t="shared" si="13"/>
        <v>BLM ADA TGL BAYAR DAN TGL PDL</v>
      </c>
      <c r="BF246" s="65"/>
    </row>
    <row r="247" spans="1:58" customFormat="1" ht="14.4" x14ac:dyDescent="0.3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6"/>
      <c r="L247" s="65"/>
      <c r="M247" s="65"/>
      <c r="N247" s="65"/>
      <c r="O247" s="65"/>
      <c r="P247" s="65"/>
      <c r="Q247" s="65"/>
      <c r="R247" s="65" t="str">
        <f t="shared" si="14"/>
        <v xml:space="preserve"> BLM ADA TGL BAYAR DAN TGL RAYON KIRIM GAMBAR</v>
      </c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6"/>
      <c r="AH247" s="65"/>
      <c r="AI247" s="65" t="str">
        <f t="shared" si="15"/>
        <v xml:space="preserve">BLM ADA TGL BAYAR DAN TGL KIRIM NODIN </v>
      </c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6"/>
      <c r="BD247" s="66"/>
      <c r="BE247" s="65" t="str">
        <f t="shared" si="13"/>
        <v>BLM ADA TGL BAYAR DAN TGL PDL</v>
      </c>
      <c r="BF247" s="65"/>
    </row>
    <row r="248" spans="1:58" customFormat="1" ht="14.4" x14ac:dyDescent="0.3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6"/>
      <c r="L248" s="65"/>
      <c r="M248" s="65"/>
      <c r="N248" s="65"/>
      <c r="O248" s="65"/>
      <c r="P248" s="65"/>
      <c r="Q248" s="65"/>
      <c r="R248" s="65" t="str">
        <f t="shared" si="14"/>
        <v xml:space="preserve"> BLM ADA TGL BAYAR DAN TGL RAYON KIRIM GAMBAR</v>
      </c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6"/>
      <c r="AH248" s="65"/>
      <c r="AI248" s="65" t="str">
        <f t="shared" si="15"/>
        <v xml:space="preserve">BLM ADA TGL BAYAR DAN TGL KIRIM NODIN </v>
      </c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6"/>
      <c r="BD248" s="66"/>
      <c r="BE248" s="65" t="str">
        <f t="shared" si="13"/>
        <v>BLM ADA TGL BAYAR DAN TGL PDL</v>
      </c>
      <c r="BF248" s="65"/>
    </row>
    <row r="249" spans="1:58" customFormat="1" ht="14.4" x14ac:dyDescent="0.3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6"/>
      <c r="L249" s="65"/>
      <c r="M249" s="66"/>
      <c r="N249" s="65"/>
      <c r="O249" s="65"/>
      <c r="P249" s="65"/>
      <c r="Q249" s="65"/>
      <c r="R249" s="65" t="str">
        <f t="shared" si="14"/>
        <v xml:space="preserve"> BLM ADA TGL BAYAR DAN TGL RAYON KIRIM GAMBAR</v>
      </c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6"/>
      <c r="AH249" s="65"/>
      <c r="AI249" s="65" t="str">
        <f t="shared" si="15"/>
        <v xml:space="preserve">BLM ADA TGL BAYAR DAN TGL KIRIM NODIN </v>
      </c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6"/>
      <c r="BD249" s="66"/>
      <c r="BE249" s="65" t="str">
        <f t="shared" si="13"/>
        <v>BLM ADA TGL BAYAR DAN TGL PDL</v>
      </c>
      <c r="BF249" s="65"/>
    </row>
    <row r="250" spans="1:58" customFormat="1" ht="14.4" x14ac:dyDescent="0.3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6"/>
      <c r="L250" s="65"/>
      <c r="M250" s="65"/>
      <c r="N250" s="65"/>
      <c r="O250" s="65"/>
      <c r="P250" s="65"/>
      <c r="Q250" s="65"/>
      <c r="R250" s="65" t="str">
        <f t="shared" si="14"/>
        <v xml:space="preserve"> BLM ADA TGL BAYAR DAN TGL RAYON KIRIM GAMBAR</v>
      </c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6"/>
      <c r="AH250" s="65"/>
      <c r="AI250" s="65" t="str">
        <f t="shared" si="15"/>
        <v xml:space="preserve">BLM ADA TGL BAYAR DAN TGL KIRIM NODIN </v>
      </c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6"/>
      <c r="BD250" s="66"/>
      <c r="BE250" s="65" t="str">
        <f t="shared" si="13"/>
        <v>BLM ADA TGL BAYAR DAN TGL PDL</v>
      </c>
      <c r="BF250" s="65"/>
    </row>
    <row r="251" spans="1:58" customFormat="1" ht="28.8" x14ac:dyDescent="0.3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6"/>
      <c r="L251" s="65"/>
      <c r="M251" s="66"/>
      <c r="N251" s="65"/>
      <c r="O251" s="65"/>
      <c r="P251" s="65"/>
      <c r="Q251" s="66"/>
      <c r="R251" s="65" t="str">
        <f t="shared" si="14"/>
        <v xml:space="preserve"> BLM ADA TGL BAYAR DAN TGL RAYON KIRIM GAMBAR</v>
      </c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6"/>
      <c r="AH251" s="65"/>
      <c r="AI251" s="65" t="str">
        <f t="shared" si="15"/>
        <v xml:space="preserve">BLM ADA TGL BAYAR DAN TGL KIRIM NODIN </v>
      </c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6"/>
      <c r="BD251" s="66"/>
      <c r="BE251" s="65" t="str">
        <f t="shared" si="13"/>
        <v>BLM ADA TGL BAYAR DAN TGL PDL</v>
      </c>
      <c r="BF251" s="65"/>
    </row>
    <row r="252" spans="1:58" customFormat="1" ht="28.8" x14ac:dyDescent="0.3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6"/>
      <c r="L252" s="65"/>
      <c r="M252" s="66"/>
      <c r="N252" s="65"/>
      <c r="O252" s="65"/>
      <c r="P252" s="65"/>
      <c r="Q252" s="66"/>
      <c r="R252" s="65" t="str">
        <f t="shared" si="14"/>
        <v xml:space="preserve"> BLM ADA TGL BAYAR DAN TGL RAYON KIRIM GAMBAR</v>
      </c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6"/>
      <c r="AH252" s="65"/>
      <c r="AI252" s="65" t="str">
        <f t="shared" si="15"/>
        <v xml:space="preserve">BLM ADA TGL BAYAR DAN TGL KIRIM NODIN </v>
      </c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6"/>
      <c r="BD252" s="66"/>
      <c r="BE252" s="65" t="str">
        <f t="shared" si="13"/>
        <v>BLM ADA TGL BAYAR DAN TGL PDL</v>
      </c>
      <c r="BF252" s="65"/>
    </row>
    <row r="253" spans="1:58" customFormat="1" ht="28.8" x14ac:dyDescent="0.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6"/>
      <c r="L253" s="65"/>
      <c r="M253" s="65"/>
      <c r="N253" s="65"/>
      <c r="O253" s="65"/>
      <c r="P253" s="65"/>
      <c r="Q253" s="66"/>
      <c r="R253" s="65" t="str">
        <f t="shared" si="14"/>
        <v xml:space="preserve"> BLM ADA TGL BAYAR DAN TGL RAYON KIRIM GAMBAR</v>
      </c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6"/>
      <c r="AH253" s="65"/>
      <c r="AI253" s="65" t="str">
        <f t="shared" si="15"/>
        <v xml:space="preserve">BLM ADA TGL BAYAR DAN TGL KIRIM NODIN </v>
      </c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6"/>
      <c r="BD253" s="66"/>
      <c r="BE253" s="65" t="str">
        <f t="shared" si="13"/>
        <v>BLM ADA TGL BAYAR DAN TGL PDL</v>
      </c>
      <c r="BF253" s="65"/>
    </row>
    <row r="254" spans="1:58" customFormat="1" ht="14.4" x14ac:dyDescent="0.3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6"/>
      <c r="L254" s="65"/>
      <c r="M254" s="65"/>
      <c r="N254" s="65"/>
      <c r="O254" s="65"/>
      <c r="P254" s="65"/>
      <c r="Q254" s="65"/>
      <c r="R254" s="65" t="str">
        <f t="shared" si="14"/>
        <v xml:space="preserve"> BLM ADA TGL BAYAR DAN TGL RAYON KIRIM GAMBAR</v>
      </c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6"/>
      <c r="AH254" s="65"/>
      <c r="AI254" s="65" t="str">
        <f t="shared" si="15"/>
        <v xml:space="preserve">BLM ADA TGL BAYAR DAN TGL KIRIM NODIN </v>
      </c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6"/>
      <c r="BD254" s="66"/>
      <c r="BE254" s="65" t="str">
        <f t="shared" si="13"/>
        <v>BLM ADA TGL BAYAR DAN TGL PDL</v>
      </c>
      <c r="BF254" s="65"/>
    </row>
    <row r="255" spans="1:58" customFormat="1" ht="14.4" x14ac:dyDescent="0.3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6"/>
      <c r="L255" s="65"/>
      <c r="M255" s="65"/>
      <c r="N255" s="65"/>
      <c r="O255" s="65"/>
      <c r="P255" s="65"/>
      <c r="Q255" s="65"/>
      <c r="R255" s="65" t="str">
        <f t="shared" si="14"/>
        <v xml:space="preserve"> BLM ADA TGL BAYAR DAN TGL RAYON KIRIM GAMBAR</v>
      </c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6"/>
      <c r="AH255" s="65"/>
      <c r="AI255" s="65" t="str">
        <f t="shared" si="15"/>
        <v xml:space="preserve">BLM ADA TGL BAYAR DAN TGL KIRIM NODIN </v>
      </c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 t="str">
        <f t="shared" si="13"/>
        <v>BLM ADA TGL BAYAR DAN TGL PDL</v>
      </c>
      <c r="BF255" s="65"/>
    </row>
    <row r="256" spans="1:58" customFormat="1" ht="14.4" x14ac:dyDescent="0.3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6"/>
      <c r="L256" s="65"/>
      <c r="M256" s="65"/>
      <c r="N256" s="65"/>
      <c r="O256" s="65"/>
      <c r="P256" s="65"/>
      <c r="Q256" s="65"/>
      <c r="R256" s="65" t="str">
        <f t="shared" si="14"/>
        <v xml:space="preserve"> BLM ADA TGL BAYAR DAN TGL RAYON KIRIM GAMBAR</v>
      </c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6"/>
      <c r="AH256" s="65"/>
      <c r="AI256" s="65" t="str">
        <f t="shared" si="15"/>
        <v xml:space="preserve">BLM ADA TGL BAYAR DAN TGL KIRIM NODIN </v>
      </c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6"/>
      <c r="BD256" s="66"/>
      <c r="BE256" s="65" t="str">
        <f t="shared" si="13"/>
        <v>BLM ADA TGL BAYAR DAN TGL PDL</v>
      </c>
      <c r="BF256" s="65"/>
    </row>
    <row r="257" spans="1:58" customFormat="1" ht="28.8" x14ac:dyDescent="0.3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6"/>
      <c r="L257" s="65"/>
      <c r="M257" s="66"/>
      <c r="N257" s="65"/>
      <c r="O257" s="65"/>
      <c r="P257" s="65"/>
      <c r="Q257" s="66"/>
      <c r="R257" s="65" t="str">
        <f t="shared" si="14"/>
        <v xml:space="preserve"> BLM ADA TGL BAYAR DAN TGL RAYON KIRIM GAMBAR</v>
      </c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6"/>
      <c r="AH257" s="65"/>
      <c r="AI257" s="65" t="str">
        <f t="shared" si="15"/>
        <v xml:space="preserve">BLM ADA TGL BAYAR DAN TGL KIRIM NODIN </v>
      </c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6"/>
      <c r="BD257" s="66"/>
      <c r="BE257" s="65" t="str">
        <f t="shared" si="13"/>
        <v>BLM ADA TGL BAYAR DAN TGL PDL</v>
      </c>
      <c r="BF257" s="65"/>
    </row>
    <row r="258" spans="1:58" customFormat="1" ht="14.4" x14ac:dyDescent="0.3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 t="str">
        <f t="shared" si="14"/>
        <v xml:space="preserve"> BLM ADA TGL BAYAR DAN TGL RAYON KIRIM GAMBAR</v>
      </c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6"/>
      <c r="AH258" s="65"/>
      <c r="AI258" s="65" t="str">
        <f t="shared" si="15"/>
        <v xml:space="preserve">BLM ADA TGL BAYAR DAN TGL KIRIM NODIN </v>
      </c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 t="str">
        <f t="shared" si="13"/>
        <v>BLM ADA TGL BAYAR DAN TGL PDL</v>
      </c>
      <c r="BF258" s="65"/>
    </row>
    <row r="259" spans="1:58" customFormat="1" ht="14.4" x14ac:dyDescent="0.3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6"/>
      <c r="L259" s="65"/>
      <c r="M259" s="65"/>
      <c r="N259" s="65"/>
      <c r="O259" s="65"/>
      <c r="P259" s="65"/>
      <c r="Q259" s="65"/>
      <c r="R259" s="65" t="str">
        <f t="shared" si="14"/>
        <v xml:space="preserve"> BLM ADA TGL BAYAR DAN TGL RAYON KIRIM GAMBAR</v>
      </c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6"/>
      <c r="AH259" s="65"/>
      <c r="AI259" s="65" t="str">
        <f t="shared" si="15"/>
        <v xml:space="preserve">BLM ADA TGL BAYAR DAN TGL KIRIM NODIN </v>
      </c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6"/>
      <c r="BD259" s="66"/>
      <c r="BE259" s="65" t="str">
        <f t="shared" si="13"/>
        <v>BLM ADA TGL BAYAR DAN TGL PDL</v>
      </c>
      <c r="BF259" s="65"/>
    </row>
    <row r="260" spans="1:58" customFormat="1" ht="14.4" x14ac:dyDescent="0.3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6"/>
      <c r="L260" s="65"/>
      <c r="M260" s="65"/>
      <c r="N260" s="65"/>
      <c r="O260" s="65"/>
      <c r="P260" s="65"/>
      <c r="Q260" s="65"/>
      <c r="R260" s="65" t="str">
        <f t="shared" si="14"/>
        <v xml:space="preserve"> BLM ADA TGL BAYAR DAN TGL RAYON KIRIM GAMBAR</v>
      </c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6"/>
      <c r="AH260" s="65"/>
      <c r="AI260" s="65" t="str">
        <f t="shared" si="15"/>
        <v xml:space="preserve">BLM ADA TGL BAYAR DAN TGL KIRIM NODIN </v>
      </c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6"/>
      <c r="BD260" s="66"/>
      <c r="BE260" s="65" t="str">
        <f t="shared" si="13"/>
        <v>BLM ADA TGL BAYAR DAN TGL PDL</v>
      </c>
      <c r="BF260" s="65"/>
    </row>
    <row r="261" spans="1:58" customFormat="1" ht="14.4" x14ac:dyDescent="0.3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6"/>
      <c r="L261" s="65"/>
      <c r="M261" s="65"/>
      <c r="N261" s="65"/>
      <c r="O261" s="65"/>
      <c r="P261" s="65"/>
      <c r="Q261" s="65"/>
      <c r="R261" s="65" t="str">
        <f t="shared" si="14"/>
        <v xml:space="preserve"> BLM ADA TGL BAYAR DAN TGL RAYON KIRIM GAMBAR</v>
      </c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6"/>
      <c r="AH261" s="65"/>
      <c r="AI261" s="65" t="str">
        <f t="shared" si="15"/>
        <v xml:space="preserve">BLM ADA TGL BAYAR DAN TGL KIRIM NODIN </v>
      </c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6"/>
      <c r="BD261" s="66"/>
      <c r="BE261" s="65" t="str">
        <f t="shared" si="13"/>
        <v>BLM ADA TGL BAYAR DAN TGL PDL</v>
      </c>
      <c r="BF261" s="65"/>
    </row>
    <row r="262" spans="1:58" customFormat="1" ht="14.4" x14ac:dyDescent="0.3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6"/>
      <c r="L262" s="65"/>
      <c r="M262" s="65"/>
      <c r="N262" s="65"/>
      <c r="O262" s="65"/>
      <c r="P262" s="65"/>
      <c r="Q262" s="65"/>
      <c r="R262" s="65" t="str">
        <f t="shared" si="14"/>
        <v xml:space="preserve"> BLM ADA TGL BAYAR DAN TGL RAYON KIRIM GAMBAR</v>
      </c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6"/>
      <c r="AH262" s="65"/>
      <c r="AI262" s="65" t="str">
        <f t="shared" si="15"/>
        <v xml:space="preserve">BLM ADA TGL BAYAR DAN TGL KIRIM NODIN </v>
      </c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6"/>
      <c r="BD262" s="66"/>
      <c r="BE262" s="65" t="str">
        <f t="shared" si="13"/>
        <v>BLM ADA TGL BAYAR DAN TGL PDL</v>
      </c>
      <c r="BF262" s="65"/>
    </row>
    <row r="263" spans="1:58" customFormat="1" ht="14.4" x14ac:dyDescent="0.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6"/>
      <c r="L263" s="65"/>
      <c r="M263" s="65"/>
      <c r="N263" s="65"/>
      <c r="O263" s="65"/>
      <c r="P263" s="65"/>
      <c r="Q263" s="65"/>
      <c r="R263" s="65" t="str">
        <f t="shared" si="14"/>
        <v xml:space="preserve"> BLM ADA TGL BAYAR DAN TGL RAYON KIRIM GAMBAR</v>
      </c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 t="str">
        <f t="shared" si="15"/>
        <v xml:space="preserve">BLM ADA TGL BAYAR DAN TGL KIRIM NODIN </v>
      </c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6"/>
      <c r="BD263" s="66"/>
      <c r="BE263" s="65" t="str">
        <f t="shared" si="13"/>
        <v>BLM ADA TGL BAYAR DAN TGL PDL</v>
      </c>
      <c r="BF263" s="65"/>
    </row>
    <row r="264" spans="1:58" customFormat="1" ht="28.8" x14ac:dyDescent="0.3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6"/>
      <c r="L264" s="65"/>
      <c r="M264" s="66"/>
      <c r="N264" s="65"/>
      <c r="O264" s="65"/>
      <c r="P264" s="65"/>
      <c r="Q264" s="66"/>
      <c r="R264" s="65" t="str">
        <f t="shared" si="14"/>
        <v xml:space="preserve"> BLM ADA TGL BAYAR DAN TGL RAYON KIRIM GAMBAR</v>
      </c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6"/>
      <c r="AH264" s="65"/>
      <c r="AI264" s="65" t="str">
        <f t="shared" si="15"/>
        <v xml:space="preserve">BLM ADA TGL BAYAR DAN TGL KIRIM NODIN </v>
      </c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6"/>
      <c r="BD264" s="66"/>
      <c r="BE264" s="65" t="str">
        <f t="shared" si="13"/>
        <v>BLM ADA TGL BAYAR DAN TGL PDL</v>
      </c>
      <c r="BF264" s="65"/>
    </row>
    <row r="265" spans="1:58" customFormat="1" ht="14.4" x14ac:dyDescent="0.3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6"/>
      <c r="L265" s="65"/>
      <c r="M265" s="66"/>
      <c r="N265" s="65"/>
      <c r="O265" s="65"/>
      <c r="P265" s="65"/>
      <c r="Q265" s="65"/>
      <c r="R265" s="65" t="str">
        <f t="shared" si="14"/>
        <v xml:space="preserve"> BLM ADA TGL BAYAR DAN TGL RAYON KIRIM GAMBAR</v>
      </c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6"/>
      <c r="AH265" s="65"/>
      <c r="AI265" s="65" t="str">
        <f t="shared" si="15"/>
        <v xml:space="preserve">BLM ADA TGL BAYAR DAN TGL KIRIM NODIN </v>
      </c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6"/>
      <c r="BD265" s="66"/>
      <c r="BE265" s="65" t="str">
        <f t="shared" si="13"/>
        <v>BLM ADA TGL BAYAR DAN TGL PDL</v>
      </c>
      <c r="BF265" s="65"/>
    </row>
    <row r="266" spans="1:58" customFormat="1" ht="14.4" x14ac:dyDescent="0.3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6"/>
      <c r="L266" s="65"/>
      <c r="M266" s="65"/>
      <c r="N266" s="65"/>
      <c r="O266" s="65"/>
      <c r="P266" s="65"/>
      <c r="Q266" s="65"/>
      <c r="R266" s="65" t="str">
        <f t="shared" si="14"/>
        <v xml:space="preserve"> BLM ADA TGL BAYAR DAN TGL RAYON KIRIM GAMBAR</v>
      </c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6"/>
      <c r="AH266" s="65"/>
      <c r="AI266" s="65" t="str">
        <f t="shared" si="15"/>
        <v xml:space="preserve">BLM ADA TGL BAYAR DAN TGL KIRIM NODIN </v>
      </c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 t="str">
        <f t="shared" si="13"/>
        <v>BLM ADA TGL BAYAR DAN TGL PDL</v>
      </c>
      <c r="BF266" s="65"/>
    </row>
    <row r="267" spans="1:58" customFormat="1" ht="14.4" x14ac:dyDescent="0.3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6"/>
      <c r="L267" s="65"/>
      <c r="M267" s="65"/>
      <c r="N267" s="65"/>
      <c r="O267" s="65"/>
      <c r="P267" s="65"/>
      <c r="Q267" s="65"/>
      <c r="R267" s="65" t="str">
        <f t="shared" si="14"/>
        <v xml:space="preserve"> BLM ADA TGL BAYAR DAN TGL RAYON KIRIM GAMBAR</v>
      </c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6"/>
      <c r="AH267" s="65"/>
      <c r="AI267" s="65" t="str">
        <f t="shared" si="15"/>
        <v xml:space="preserve">BLM ADA TGL BAYAR DAN TGL KIRIM NODIN </v>
      </c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 t="str">
        <f t="shared" si="13"/>
        <v>BLM ADA TGL BAYAR DAN TGL PDL</v>
      </c>
      <c r="BF267" s="65"/>
    </row>
    <row r="268" spans="1:58" customFormat="1" ht="14.4" x14ac:dyDescent="0.3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6"/>
      <c r="L268" s="65"/>
      <c r="M268" s="66"/>
      <c r="N268" s="65"/>
      <c r="O268" s="65"/>
      <c r="P268" s="65"/>
      <c r="Q268" s="65"/>
      <c r="R268" s="65" t="str">
        <f t="shared" si="14"/>
        <v xml:space="preserve"> BLM ADA TGL BAYAR DAN TGL RAYON KIRIM GAMBAR</v>
      </c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6"/>
      <c r="AH268" s="65"/>
      <c r="AI268" s="65" t="str">
        <f t="shared" si="15"/>
        <v xml:space="preserve">BLM ADA TGL BAYAR DAN TGL KIRIM NODIN </v>
      </c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6"/>
      <c r="BD268" s="66"/>
      <c r="BE268" s="65" t="str">
        <f t="shared" ref="BE268:BE331" si="16">IF(AND(K268&lt;&gt;"",BD268&lt;&gt;""),""&amp;DAYS360(K268,BD268)&amp;" hari",IF(AND(K268&lt;&gt;" ",BD268&lt;&gt;""),"BLM ADA TGL BAYAR",IF(AND(K268&lt;&gt;"",BD268&lt;&gt;" "),"BLM ADA TGL PDL","BLM ADA TGL BAYAR DAN TGL PDL")))</f>
        <v>BLM ADA TGL BAYAR DAN TGL PDL</v>
      </c>
      <c r="BF268" s="65"/>
    </row>
    <row r="269" spans="1:58" customFormat="1" ht="14.4" x14ac:dyDescent="0.3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 t="str">
        <f t="shared" ref="R269:R332" si="17">IF(AND(K269&lt;&gt;"",Q269&lt;&gt;""),""&amp;ABS(DAYS360(K269,Q269))&amp;" hari",IF(AND(K269&lt;&gt;" ",Q269&lt;&gt;""),"BLM ADA TGL BAYAR",IF(AND(K269&lt;&gt;"",Q269&lt;&gt;" "),"BLM ADA TGL RAYON KIRIM GAMBAR"," BLM ADA TGL BAYAR DAN TGL RAYON KIRIM GAMBAR")))</f>
        <v xml:space="preserve"> BLM ADA TGL BAYAR DAN TGL RAYON KIRIM GAMBAR</v>
      </c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 t="str">
        <f t="shared" si="15"/>
        <v xml:space="preserve">BLM ADA TGL BAYAR DAN TGL KIRIM NODIN </v>
      </c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 t="str">
        <f t="shared" si="16"/>
        <v>BLM ADA TGL BAYAR DAN TGL PDL</v>
      </c>
      <c r="BF269" s="65"/>
    </row>
    <row r="270" spans="1:58" customFormat="1" ht="14.4" x14ac:dyDescent="0.3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 t="str">
        <f t="shared" si="17"/>
        <v xml:space="preserve"> BLM ADA TGL BAYAR DAN TGL RAYON KIRIM GAMBAR</v>
      </c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6"/>
      <c r="AH270" s="65"/>
      <c r="AI270" s="65" t="str">
        <f t="shared" si="15"/>
        <v xml:space="preserve">BLM ADA TGL BAYAR DAN TGL KIRIM NODIN </v>
      </c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 t="str">
        <f t="shared" si="16"/>
        <v>BLM ADA TGL BAYAR DAN TGL PDL</v>
      </c>
      <c r="BF270" s="65"/>
    </row>
    <row r="271" spans="1:58" customFormat="1" ht="28.8" x14ac:dyDescent="0.3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6"/>
      <c r="L271" s="65"/>
      <c r="M271" s="66"/>
      <c r="N271" s="65"/>
      <c r="O271" s="65"/>
      <c r="P271" s="65"/>
      <c r="Q271" s="66"/>
      <c r="R271" s="65" t="str">
        <f t="shared" si="17"/>
        <v xml:space="preserve"> BLM ADA TGL BAYAR DAN TGL RAYON KIRIM GAMBAR</v>
      </c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6"/>
      <c r="AH271" s="65"/>
      <c r="AI271" s="65" t="str">
        <f t="shared" si="15"/>
        <v xml:space="preserve">BLM ADA TGL BAYAR DAN TGL KIRIM NODIN </v>
      </c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6"/>
      <c r="BD271" s="66"/>
      <c r="BE271" s="65" t="str">
        <f t="shared" si="16"/>
        <v>BLM ADA TGL BAYAR DAN TGL PDL</v>
      </c>
      <c r="BF271" s="65"/>
    </row>
    <row r="272" spans="1:58" customFormat="1" ht="14.4" x14ac:dyDescent="0.3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6"/>
      <c r="L272" s="65"/>
      <c r="M272" s="65"/>
      <c r="N272" s="65"/>
      <c r="O272" s="65"/>
      <c r="P272" s="65"/>
      <c r="Q272" s="65"/>
      <c r="R272" s="65" t="str">
        <f t="shared" si="17"/>
        <v xml:space="preserve"> BLM ADA TGL BAYAR DAN TGL RAYON KIRIM GAMBAR</v>
      </c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6"/>
      <c r="AH272" s="65"/>
      <c r="AI272" s="65" t="str">
        <f t="shared" si="15"/>
        <v xml:space="preserve">BLM ADA TGL BAYAR DAN TGL KIRIM NODIN </v>
      </c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6"/>
      <c r="BD272" s="66"/>
      <c r="BE272" s="65" t="str">
        <f t="shared" si="16"/>
        <v>BLM ADA TGL BAYAR DAN TGL PDL</v>
      </c>
      <c r="BF272" s="65"/>
    </row>
    <row r="273" spans="1:58" customFormat="1" ht="14.4" x14ac:dyDescent="0.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6"/>
      <c r="L273" s="65"/>
      <c r="M273" s="65"/>
      <c r="N273" s="65"/>
      <c r="O273" s="65"/>
      <c r="P273" s="65"/>
      <c r="Q273" s="65"/>
      <c r="R273" s="65" t="str">
        <f t="shared" si="17"/>
        <v xml:space="preserve"> BLM ADA TGL BAYAR DAN TGL RAYON KIRIM GAMBAR</v>
      </c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6"/>
      <c r="AH273" s="65"/>
      <c r="AI273" s="65" t="str">
        <f t="shared" si="15"/>
        <v xml:space="preserve">BLM ADA TGL BAYAR DAN TGL KIRIM NODIN </v>
      </c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6"/>
      <c r="BD273" s="66"/>
      <c r="BE273" s="65" t="str">
        <f t="shared" si="16"/>
        <v>BLM ADA TGL BAYAR DAN TGL PDL</v>
      </c>
      <c r="BF273" s="65"/>
    </row>
    <row r="274" spans="1:58" customFormat="1" ht="14.4" x14ac:dyDescent="0.3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6"/>
      <c r="L274" s="65"/>
      <c r="M274" s="65"/>
      <c r="N274" s="65"/>
      <c r="O274" s="65"/>
      <c r="P274" s="65"/>
      <c r="Q274" s="65"/>
      <c r="R274" s="65" t="str">
        <f t="shared" si="17"/>
        <v xml:space="preserve"> BLM ADA TGL BAYAR DAN TGL RAYON KIRIM GAMBAR</v>
      </c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6"/>
      <c r="AH274" s="65"/>
      <c r="AI274" s="65" t="str">
        <f t="shared" si="15"/>
        <v xml:space="preserve">BLM ADA TGL BAYAR DAN TGL KIRIM NODIN </v>
      </c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6"/>
      <c r="BD274" s="66"/>
      <c r="BE274" s="65" t="str">
        <f t="shared" si="16"/>
        <v>BLM ADA TGL BAYAR DAN TGL PDL</v>
      </c>
      <c r="BF274" s="65"/>
    </row>
    <row r="275" spans="1:58" customFormat="1" ht="14.4" x14ac:dyDescent="0.3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6"/>
      <c r="L275" s="65"/>
      <c r="M275" s="66"/>
      <c r="N275" s="65"/>
      <c r="O275" s="65"/>
      <c r="P275" s="65"/>
      <c r="Q275" s="65"/>
      <c r="R275" s="65" t="str">
        <f t="shared" si="17"/>
        <v xml:space="preserve"> BLM ADA TGL BAYAR DAN TGL RAYON KIRIM GAMBAR</v>
      </c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6"/>
      <c r="AH275" s="65"/>
      <c r="AI275" s="65" t="str">
        <f t="shared" si="15"/>
        <v xml:space="preserve">BLM ADA TGL BAYAR DAN TGL KIRIM NODIN </v>
      </c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6"/>
      <c r="BD275" s="66"/>
      <c r="BE275" s="65" t="str">
        <f t="shared" si="16"/>
        <v>BLM ADA TGL BAYAR DAN TGL PDL</v>
      </c>
      <c r="BF275" s="65"/>
    </row>
    <row r="276" spans="1:58" customFormat="1" ht="28.8" x14ac:dyDescent="0.3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6"/>
      <c r="L276" s="65"/>
      <c r="M276" s="66"/>
      <c r="N276" s="65"/>
      <c r="O276" s="65"/>
      <c r="P276" s="65"/>
      <c r="Q276" s="66"/>
      <c r="R276" s="65" t="str">
        <f t="shared" si="17"/>
        <v xml:space="preserve"> BLM ADA TGL BAYAR DAN TGL RAYON KIRIM GAMBAR</v>
      </c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6"/>
      <c r="AH276" s="65"/>
      <c r="AI276" s="65" t="str">
        <f t="shared" si="15"/>
        <v xml:space="preserve">BLM ADA TGL BAYAR DAN TGL KIRIM NODIN </v>
      </c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6"/>
      <c r="BD276" s="66"/>
      <c r="BE276" s="65" t="str">
        <f t="shared" si="16"/>
        <v>BLM ADA TGL BAYAR DAN TGL PDL</v>
      </c>
      <c r="BF276" s="65"/>
    </row>
    <row r="277" spans="1:58" customFormat="1" ht="14.4" x14ac:dyDescent="0.3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6"/>
      <c r="L277" s="65"/>
      <c r="M277" s="65"/>
      <c r="N277" s="65"/>
      <c r="O277" s="65"/>
      <c r="P277" s="65"/>
      <c r="Q277" s="65"/>
      <c r="R277" s="65" t="str">
        <f t="shared" si="17"/>
        <v xml:space="preserve"> BLM ADA TGL BAYAR DAN TGL RAYON KIRIM GAMBAR</v>
      </c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6"/>
      <c r="AH277" s="65"/>
      <c r="AI277" s="65" t="str">
        <f t="shared" si="15"/>
        <v xml:space="preserve">BLM ADA TGL BAYAR DAN TGL KIRIM NODIN </v>
      </c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6"/>
      <c r="BD277" s="66"/>
      <c r="BE277" s="65" t="str">
        <f t="shared" si="16"/>
        <v>BLM ADA TGL BAYAR DAN TGL PDL</v>
      </c>
      <c r="BF277" s="65"/>
    </row>
    <row r="278" spans="1:58" customFormat="1" ht="14.4" x14ac:dyDescent="0.3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6"/>
      <c r="L278" s="65"/>
      <c r="M278" s="65"/>
      <c r="N278" s="65"/>
      <c r="O278" s="65"/>
      <c r="P278" s="65"/>
      <c r="Q278" s="65"/>
      <c r="R278" s="65" t="str">
        <f t="shared" si="17"/>
        <v xml:space="preserve"> BLM ADA TGL BAYAR DAN TGL RAYON KIRIM GAMBAR</v>
      </c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6"/>
      <c r="AH278" s="65"/>
      <c r="AI278" s="65" t="str">
        <f t="shared" si="15"/>
        <v xml:space="preserve">BLM ADA TGL BAYAR DAN TGL KIRIM NODIN </v>
      </c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6"/>
      <c r="BD278" s="66"/>
      <c r="BE278" s="65" t="str">
        <f t="shared" si="16"/>
        <v>BLM ADA TGL BAYAR DAN TGL PDL</v>
      </c>
      <c r="BF278" s="65"/>
    </row>
    <row r="279" spans="1:58" customFormat="1" ht="14.4" x14ac:dyDescent="0.3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6"/>
      <c r="L279" s="65"/>
      <c r="M279" s="65"/>
      <c r="N279" s="65"/>
      <c r="O279" s="65"/>
      <c r="P279" s="65"/>
      <c r="Q279" s="65"/>
      <c r="R279" s="65" t="str">
        <f t="shared" si="17"/>
        <v xml:space="preserve"> BLM ADA TGL BAYAR DAN TGL RAYON KIRIM GAMBAR</v>
      </c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6"/>
      <c r="AH279" s="65"/>
      <c r="AI279" s="65" t="str">
        <f t="shared" ref="AI279:AI342" si="18">IF(AND(K279&lt;&gt;"",AG279&lt;&gt;"",AH279&lt;&gt;" "),""&amp;DAYS360(K279,AG279)&amp;" hari",IF(AND(K279&lt;&gt;"",AG279&lt;&gt;" ",AH279&lt;&gt;""),""&amp;DAYS360(K279,AH279)&amp;" hari",IF(OR(AND(K279&lt;&gt;" ",AG279&lt;&gt;""),(AND(K279&lt;&gt;" ",AH279&lt;&gt;""))),"BLM ADA TGL BAYAR",IF(AND(K279&lt;&gt;"",AG279&lt;&gt;" ",AH279&lt;&gt;" "),"BLM ADA TGL KIRIM NODIN","BLM ADA TGL BAYAR DAN TGL KIRIM NODIN "))))</f>
        <v xml:space="preserve">BLM ADA TGL BAYAR DAN TGL KIRIM NODIN </v>
      </c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6"/>
      <c r="BD279" s="66"/>
      <c r="BE279" s="65" t="str">
        <f t="shared" si="16"/>
        <v>BLM ADA TGL BAYAR DAN TGL PDL</v>
      </c>
      <c r="BF279" s="65"/>
    </row>
    <row r="280" spans="1:58" customFormat="1" ht="14.4" x14ac:dyDescent="0.3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6"/>
      <c r="L280" s="65"/>
      <c r="M280" s="65"/>
      <c r="N280" s="65"/>
      <c r="O280" s="65"/>
      <c r="P280" s="65"/>
      <c r="Q280" s="65"/>
      <c r="R280" s="65" t="str">
        <f t="shared" si="17"/>
        <v xml:space="preserve"> BLM ADA TGL BAYAR DAN TGL RAYON KIRIM GAMBAR</v>
      </c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6"/>
      <c r="AH280" s="65"/>
      <c r="AI280" s="65" t="str">
        <f t="shared" si="18"/>
        <v xml:space="preserve">BLM ADA TGL BAYAR DAN TGL KIRIM NODIN </v>
      </c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 t="str">
        <f t="shared" si="16"/>
        <v>BLM ADA TGL BAYAR DAN TGL PDL</v>
      </c>
      <c r="BF280" s="65"/>
    </row>
    <row r="281" spans="1:58" customFormat="1" ht="14.4" x14ac:dyDescent="0.3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6"/>
      <c r="L281" s="65"/>
      <c r="M281" s="65"/>
      <c r="N281" s="65"/>
      <c r="O281" s="65"/>
      <c r="P281" s="65"/>
      <c r="Q281" s="65"/>
      <c r="R281" s="65" t="str">
        <f t="shared" si="17"/>
        <v xml:space="preserve"> BLM ADA TGL BAYAR DAN TGL RAYON KIRIM GAMBAR</v>
      </c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6"/>
      <c r="AH281" s="65"/>
      <c r="AI281" s="65" t="str">
        <f t="shared" si="18"/>
        <v xml:space="preserve">BLM ADA TGL BAYAR DAN TGL KIRIM NODIN </v>
      </c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6"/>
      <c r="BD281" s="66"/>
      <c r="BE281" s="65" t="str">
        <f t="shared" si="16"/>
        <v>BLM ADA TGL BAYAR DAN TGL PDL</v>
      </c>
      <c r="BF281" s="65"/>
    </row>
    <row r="282" spans="1:58" customFormat="1" ht="14.4" x14ac:dyDescent="0.3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6"/>
      <c r="L282" s="65"/>
      <c r="M282" s="65"/>
      <c r="N282" s="65"/>
      <c r="O282" s="65"/>
      <c r="P282" s="65"/>
      <c r="Q282" s="65"/>
      <c r="R282" s="65" t="str">
        <f t="shared" si="17"/>
        <v xml:space="preserve"> BLM ADA TGL BAYAR DAN TGL RAYON KIRIM GAMBAR</v>
      </c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6"/>
      <c r="AH282" s="65"/>
      <c r="AI282" s="65" t="str">
        <f t="shared" si="18"/>
        <v xml:space="preserve">BLM ADA TGL BAYAR DAN TGL KIRIM NODIN </v>
      </c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 t="str">
        <f t="shared" si="16"/>
        <v>BLM ADA TGL BAYAR DAN TGL PDL</v>
      </c>
      <c r="BF282" s="65"/>
    </row>
    <row r="283" spans="1:58" customFormat="1" ht="14.4" x14ac:dyDescent="0.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6"/>
      <c r="L283" s="65"/>
      <c r="M283" s="66"/>
      <c r="N283" s="65"/>
      <c r="O283" s="65"/>
      <c r="P283" s="65"/>
      <c r="Q283" s="65"/>
      <c r="R283" s="65" t="str">
        <f t="shared" si="17"/>
        <v xml:space="preserve"> BLM ADA TGL BAYAR DAN TGL RAYON KIRIM GAMBAR</v>
      </c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6"/>
      <c r="AH283" s="65"/>
      <c r="AI283" s="65" t="str">
        <f t="shared" si="18"/>
        <v xml:space="preserve">BLM ADA TGL BAYAR DAN TGL KIRIM NODIN </v>
      </c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6"/>
      <c r="BD283" s="66"/>
      <c r="BE283" s="65" t="str">
        <f t="shared" si="16"/>
        <v>BLM ADA TGL BAYAR DAN TGL PDL</v>
      </c>
      <c r="BF283" s="65"/>
    </row>
    <row r="284" spans="1:58" customFormat="1" ht="14.4" x14ac:dyDescent="0.3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6"/>
      <c r="L284" s="65"/>
      <c r="M284" s="65"/>
      <c r="N284" s="65"/>
      <c r="O284" s="65"/>
      <c r="P284" s="65"/>
      <c r="Q284" s="65"/>
      <c r="R284" s="65" t="str">
        <f t="shared" si="17"/>
        <v xml:space="preserve"> BLM ADA TGL BAYAR DAN TGL RAYON KIRIM GAMBAR</v>
      </c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 t="str">
        <f t="shared" si="18"/>
        <v xml:space="preserve">BLM ADA TGL BAYAR DAN TGL KIRIM NODIN </v>
      </c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6"/>
      <c r="BD284" s="66"/>
      <c r="BE284" s="65" t="str">
        <f t="shared" si="16"/>
        <v>BLM ADA TGL BAYAR DAN TGL PDL</v>
      </c>
      <c r="BF284" s="65"/>
    </row>
    <row r="285" spans="1:58" customFormat="1" ht="14.4" x14ac:dyDescent="0.3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6"/>
      <c r="L285" s="65"/>
      <c r="M285" s="65"/>
      <c r="N285" s="65"/>
      <c r="O285" s="65"/>
      <c r="P285" s="65"/>
      <c r="Q285" s="65"/>
      <c r="R285" s="65" t="str">
        <f t="shared" si="17"/>
        <v xml:space="preserve"> BLM ADA TGL BAYAR DAN TGL RAYON KIRIM GAMBAR</v>
      </c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6"/>
      <c r="AH285" s="65"/>
      <c r="AI285" s="65" t="str">
        <f t="shared" si="18"/>
        <v xml:space="preserve">BLM ADA TGL BAYAR DAN TGL KIRIM NODIN </v>
      </c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6"/>
      <c r="BD285" s="66"/>
      <c r="BE285" s="65" t="str">
        <f t="shared" si="16"/>
        <v>BLM ADA TGL BAYAR DAN TGL PDL</v>
      </c>
      <c r="BF285" s="65"/>
    </row>
    <row r="286" spans="1:58" customFormat="1" ht="14.4" x14ac:dyDescent="0.3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 t="str">
        <f t="shared" si="17"/>
        <v xml:space="preserve"> BLM ADA TGL BAYAR DAN TGL RAYON KIRIM GAMBAR</v>
      </c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 t="str">
        <f t="shared" si="18"/>
        <v xml:space="preserve">BLM ADA TGL BAYAR DAN TGL KIRIM NODIN </v>
      </c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 t="str">
        <f t="shared" si="16"/>
        <v>BLM ADA TGL BAYAR DAN TGL PDL</v>
      </c>
      <c r="BF286" s="65"/>
    </row>
    <row r="287" spans="1:58" customFormat="1" ht="28.8" x14ac:dyDescent="0.3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6"/>
      <c r="L287" s="65"/>
      <c r="M287" s="65"/>
      <c r="N287" s="65"/>
      <c r="O287" s="65"/>
      <c r="P287" s="65"/>
      <c r="Q287" s="66"/>
      <c r="R287" s="65" t="str">
        <f t="shared" si="17"/>
        <v xml:space="preserve"> BLM ADA TGL BAYAR DAN TGL RAYON KIRIM GAMBAR</v>
      </c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 t="str">
        <f t="shared" si="18"/>
        <v xml:space="preserve">BLM ADA TGL BAYAR DAN TGL KIRIM NODIN </v>
      </c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6"/>
      <c r="BD287" s="66"/>
      <c r="BE287" s="65" t="str">
        <f t="shared" si="16"/>
        <v>BLM ADA TGL BAYAR DAN TGL PDL</v>
      </c>
      <c r="BF287" s="65"/>
    </row>
    <row r="288" spans="1:58" customFormat="1" ht="14.4" x14ac:dyDescent="0.3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6"/>
      <c r="L288" s="65"/>
      <c r="M288" s="65"/>
      <c r="N288" s="65"/>
      <c r="O288" s="65"/>
      <c r="P288" s="65"/>
      <c r="Q288" s="65"/>
      <c r="R288" s="65" t="str">
        <f t="shared" si="17"/>
        <v xml:space="preserve"> BLM ADA TGL BAYAR DAN TGL RAYON KIRIM GAMBAR</v>
      </c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 t="str">
        <f t="shared" si="18"/>
        <v xml:space="preserve">BLM ADA TGL BAYAR DAN TGL KIRIM NODIN </v>
      </c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6"/>
      <c r="BD288" s="66"/>
      <c r="BE288" s="65" t="str">
        <f t="shared" si="16"/>
        <v>BLM ADA TGL BAYAR DAN TGL PDL</v>
      </c>
      <c r="BF288" s="65"/>
    </row>
    <row r="289" spans="1:58" customFormat="1" ht="14.4" x14ac:dyDescent="0.3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6"/>
      <c r="L289" s="65"/>
      <c r="M289" s="65"/>
      <c r="N289" s="65"/>
      <c r="O289" s="65"/>
      <c r="P289" s="65"/>
      <c r="Q289" s="65"/>
      <c r="R289" s="65" t="str">
        <f t="shared" si="17"/>
        <v xml:space="preserve"> BLM ADA TGL BAYAR DAN TGL RAYON KIRIM GAMBAR</v>
      </c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 t="str">
        <f t="shared" si="18"/>
        <v xml:space="preserve">BLM ADA TGL BAYAR DAN TGL KIRIM NODIN </v>
      </c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6"/>
      <c r="BD289" s="66"/>
      <c r="BE289" s="65" t="str">
        <f t="shared" si="16"/>
        <v>BLM ADA TGL BAYAR DAN TGL PDL</v>
      </c>
      <c r="BF289" s="65"/>
    </row>
    <row r="290" spans="1:58" customFormat="1" ht="14.4" x14ac:dyDescent="0.3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6"/>
      <c r="L290" s="65"/>
      <c r="M290" s="65"/>
      <c r="N290" s="65"/>
      <c r="O290" s="65"/>
      <c r="P290" s="65"/>
      <c r="Q290" s="65"/>
      <c r="R290" s="65" t="str">
        <f t="shared" si="17"/>
        <v xml:space="preserve"> BLM ADA TGL BAYAR DAN TGL RAYON KIRIM GAMBAR</v>
      </c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 t="str">
        <f t="shared" si="18"/>
        <v xml:space="preserve">BLM ADA TGL BAYAR DAN TGL KIRIM NODIN </v>
      </c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 t="str">
        <f t="shared" si="16"/>
        <v>BLM ADA TGL BAYAR DAN TGL PDL</v>
      </c>
      <c r="BF290" s="65"/>
    </row>
    <row r="291" spans="1:58" customFormat="1" ht="14.4" x14ac:dyDescent="0.3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6"/>
      <c r="L291" s="65"/>
      <c r="M291" s="65"/>
      <c r="N291" s="65"/>
      <c r="O291" s="65"/>
      <c r="P291" s="65"/>
      <c r="Q291" s="65"/>
      <c r="R291" s="65" t="str">
        <f t="shared" si="17"/>
        <v xml:space="preserve"> BLM ADA TGL BAYAR DAN TGL RAYON KIRIM GAMBAR</v>
      </c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6"/>
      <c r="AH291" s="65"/>
      <c r="AI291" s="65" t="str">
        <f t="shared" si="18"/>
        <v xml:space="preserve">BLM ADA TGL BAYAR DAN TGL KIRIM NODIN </v>
      </c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6"/>
      <c r="BD291" s="66"/>
      <c r="BE291" s="65" t="str">
        <f t="shared" si="16"/>
        <v>BLM ADA TGL BAYAR DAN TGL PDL</v>
      </c>
      <c r="BF291" s="65"/>
    </row>
    <row r="292" spans="1:58" customFormat="1" ht="14.4" x14ac:dyDescent="0.3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6"/>
      <c r="L292" s="65"/>
      <c r="M292" s="65"/>
      <c r="N292" s="65"/>
      <c r="O292" s="65"/>
      <c r="P292" s="65"/>
      <c r="Q292" s="65"/>
      <c r="R292" s="65" t="str">
        <f t="shared" si="17"/>
        <v xml:space="preserve"> BLM ADA TGL BAYAR DAN TGL RAYON KIRIM GAMBAR</v>
      </c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 t="str">
        <f t="shared" si="18"/>
        <v xml:space="preserve">BLM ADA TGL BAYAR DAN TGL KIRIM NODIN </v>
      </c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 t="str">
        <f t="shared" si="16"/>
        <v>BLM ADA TGL BAYAR DAN TGL PDL</v>
      </c>
      <c r="BF292" s="65"/>
    </row>
    <row r="293" spans="1:58" customFormat="1" ht="14.4" x14ac:dyDescent="0.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6"/>
      <c r="L293" s="65"/>
      <c r="M293" s="65"/>
      <c r="N293" s="65"/>
      <c r="O293" s="65"/>
      <c r="P293" s="65"/>
      <c r="Q293" s="65"/>
      <c r="R293" s="65" t="str">
        <f t="shared" si="17"/>
        <v xml:space="preserve"> BLM ADA TGL BAYAR DAN TGL RAYON KIRIM GAMBAR</v>
      </c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 t="str">
        <f t="shared" si="18"/>
        <v xml:space="preserve">BLM ADA TGL BAYAR DAN TGL KIRIM NODIN </v>
      </c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6"/>
      <c r="BD293" s="66"/>
      <c r="BE293" s="65" t="str">
        <f t="shared" si="16"/>
        <v>BLM ADA TGL BAYAR DAN TGL PDL</v>
      </c>
      <c r="BF293" s="65"/>
    </row>
    <row r="294" spans="1:58" customFormat="1" ht="14.4" x14ac:dyDescent="0.3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6"/>
      <c r="L294" s="65"/>
      <c r="M294" s="65"/>
      <c r="N294" s="65"/>
      <c r="O294" s="65"/>
      <c r="P294" s="65"/>
      <c r="Q294" s="65"/>
      <c r="R294" s="65" t="str">
        <f t="shared" si="17"/>
        <v xml:space="preserve"> BLM ADA TGL BAYAR DAN TGL RAYON KIRIM GAMBAR</v>
      </c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 t="str">
        <f t="shared" si="18"/>
        <v xml:space="preserve">BLM ADA TGL BAYAR DAN TGL KIRIM NODIN </v>
      </c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6"/>
      <c r="BD294" s="66"/>
      <c r="BE294" s="65" t="str">
        <f t="shared" si="16"/>
        <v>BLM ADA TGL BAYAR DAN TGL PDL</v>
      </c>
      <c r="BF294" s="65"/>
    </row>
    <row r="295" spans="1:58" customFormat="1" ht="14.4" x14ac:dyDescent="0.3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6"/>
      <c r="L295" s="65"/>
      <c r="M295" s="65"/>
      <c r="N295" s="65"/>
      <c r="O295" s="65"/>
      <c r="P295" s="65"/>
      <c r="Q295" s="65"/>
      <c r="R295" s="65" t="str">
        <f t="shared" si="17"/>
        <v xml:space="preserve"> BLM ADA TGL BAYAR DAN TGL RAYON KIRIM GAMBAR</v>
      </c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6"/>
      <c r="AH295" s="65"/>
      <c r="AI295" s="65" t="str">
        <f t="shared" si="18"/>
        <v xml:space="preserve">BLM ADA TGL BAYAR DAN TGL KIRIM NODIN </v>
      </c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6"/>
      <c r="BD295" s="66"/>
      <c r="BE295" s="65" t="str">
        <f t="shared" si="16"/>
        <v>BLM ADA TGL BAYAR DAN TGL PDL</v>
      </c>
      <c r="BF295" s="65"/>
    </row>
    <row r="296" spans="1:58" customFormat="1" ht="14.4" x14ac:dyDescent="0.3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6"/>
      <c r="L296" s="65"/>
      <c r="M296" s="65"/>
      <c r="N296" s="65"/>
      <c r="O296" s="65"/>
      <c r="P296" s="65"/>
      <c r="Q296" s="65"/>
      <c r="R296" s="65" t="str">
        <f t="shared" si="17"/>
        <v xml:space="preserve"> BLM ADA TGL BAYAR DAN TGL RAYON KIRIM GAMBAR</v>
      </c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 t="str">
        <f t="shared" si="18"/>
        <v xml:space="preserve">BLM ADA TGL BAYAR DAN TGL KIRIM NODIN </v>
      </c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6"/>
      <c r="BD296" s="66"/>
      <c r="BE296" s="65" t="str">
        <f t="shared" si="16"/>
        <v>BLM ADA TGL BAYAR DAN TGL PDL</v>
      </c>
      <c r="BF296" s="65"/>
    </row>
    <row r="297" spans="1:58" customFormat="1" ht="14.4" x14ac:dyDescent="0.3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6"/>
      <c r="L297" s="65"/>
      <c r="M297" s="65"/>
      <c r="N297" s="65"/>
      <c r="O297" s="65"/>
      <c r="P297" s="65"/>
      <c r="Q297" s="65"/>
      <c r="R297" s="65" t="str">
        <f t="shared" si="17"/>
        <v xml:space="preserve"> BLM ADA TGL BAYAR DAN TGL RAYON KIRIM GAMBAR</v>
      </c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 t="str">
        <f t="shared" si="18"/>
        <v xml:space="preserve">BLM ADA TGL BAYAR DAN TGL KIRIM NODIN </v>
      </c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6"/>
      <c r="BD297" s="66"/>
      <c r="BE297" s="65" t="str">
        <f t="shared" si="16"/>
        <v>BLM ADA TGL BAYAR DAN TGL PDL</v>
      </c>
      <c r="BF297" s="65"/>
    </row>
    <row r="298" spans="1:58" customFormat="1" ht="14.4" x14ac:dyDescent="0.3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6"/>
      <c r="L298" s="65"/>
      <c r="M298" s="65"/>
      <c r="N298" s="65"/>
      <c r="O298" s="65"/>
      <c r="P298" s="65"/>
      <c r="Q298" s="65"/>
      <c r="R298" s="65" t="str">
        <f t="shared" si="17"/>
        <v xml:space="preserve"> BLM ADA TGL BAYAR DAN TGL RAYON KIRIM GAMBAR</v>
      </c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 t="str">
        <f t="shared" si="18"/>
        <v xml:space="preserve">BLM ADA TGL BAYAR DAN TGL KIRIM NODIN </v>
      </c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6"/>
      <c r="BD298" s="66"/>
      <c r="BE298" s="65" t="str">
        <f t="shared" si="16"/>
        <v>BLM ADA TGL BAYAR DAN TGL PDL</v>
      </c>
      <c r="BF298" s="65"/>
    </row>
    <row r="299" spans="1:58" customFormat="1" ht="14.4" x14ac:dyDescent="0.3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6"/>
      <c r="L299" s="65"/>
      <c r="M299" s="65"/>
      <c r="N299" s="65"/>
      <c r="O299" s="65"/>
      <c r="P299" s="65"/>
      <c r="Q299" s="65"/>
      <c r="R299" s="65" t="str">
        <f t="shared" si="17"/>
        <v xml:space="preserve"> BLM ADA TGL BAYAR DAN TGL RAYON KIRIM GAMBAR</v>
      </c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6"/>
      <c r="AH299" s="65"/>
      <c r="AI299" s="65" t="str">
        <f t="shared" si="18"/>
        <v xml:space="preserve">BLM ADA TGL BAYAR DAN TGL KIRIM NODIN </v>
      </c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6"/>
      <c r="BD299" s="66"/>
      <c r="BE299" s="65" t="str">
        <f t="shared" si="16"/>
        <v>BLM ADA TGL BAYAR DAN TGL PDL</v>
      </c>
      <c r="BF299" s="65"/>
    </row>
    <row r="300" spans="1:58" customFormat="1" ht="14.4" x14ac:dyDescent="0.3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6"/>
      <c r="L300" s="65"/>
      <c r="M300" s="65"/>
      <c r="N300" s="65"/>
      <c r="O300" s="65"/>
      <c r="P300" s="65"/>
      <c r="Q300" s="65"/>
      <c r="R300" s="65" t="str">
        <f t="shared" si="17"/>
        <v xml:space="preserve"> BLM ADA TGL BAYAR DAN TGL RAYON KIRIM GAMBAR</v>
      </c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 t="str">
        <f t="shared" si="18"/>
        <v xml:space="preserve">BLM ADA TGL BAYAR DAN TGL KIRIM NODIN </v>
      </c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6"/>
      <c r="BD300" s="65"/>
      <c r="BE300" s="65" t="str">
        <f t="shared" si="16"/>
        <v>BLM ADA TGL BAYAR DAN TGL PDL</v>
      </c>
      <c r="BF300" s="65"/>
    </row>
    <row r="301" spans="1:58" customFormat="1" ht="14.4" x14ac:dyDescent="0.3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6"/>
      <c r="L301" s="65"/>
      <c r="M301" s="65"/>
      <c r="N301" s="65"/>
      <c r="O301" s="65"/>
      <c r="P301" s="65"/>
      <c r="Q301" s="65"/>
      <c r="R301" s="65" t="str">
        <f t="shared" si="17"/>
        <v xml:space="preserve"> BLM ADA TGL BAYAR DAN TGL RAYON KIRIM GAMBAR</v>
      </c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 t="str">
        <f t="shared" si="18"/>
        <v xml:space="preserve">BLM ADA TGL BAYAR DAN TGL KIRIM NODIN </v>
      </c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6"/>
      <c r="BD301" s="66"/>
      <c r="BE301" s="65" t="str">
        <f t="shared" si="16"/>
        <v>BLM ADA TGL BAYAR DAN TGL PDL</v>
      </c>
      <c r="BF301" s="65"/>
    </row>
    <row r="302" spans="1:58" customFormat="1" ht="14.4" x14ac:dyDescent="0.3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6"/>
      <c r="L302" s="65"/>
      <c r="M302" s="65"/>
      <c r="N302" s="65"/>
      <c r="O302" s="65"/>
      <c r="P302" s="65"/>
      <c r="Q302" s="65"/>
      <c r="R302" s="65" t="str">
        <f t="shared" si="17"/>
        <v xml:space="preserve"> BLM ADA TGL BAYAR DAN TGL RAYON KIRIM GAMBAR</v>
      </c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 t="str">
        <f t="shared" si="18"/>
        <v xml:space="preserve">BLM ADA TGL BAYAR DAN TGL KIRIM NODIN </v>
      </c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6"/>
      <c r="BD302" s="66"/>
      <c r="BE302" s="65" t="str">
        <f t="shared" si="16"/>
        <v>BLM ADA TGL BAYAR DAN TGL PDL</v>
      </c>
      <c r="BF302" s="65"/>
    </row>
    <row r="303" spans="1:58" customFormat="1" ht="14.4" x14ac:dyDescent="0.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6"/>
      <c r="L303" s="65"/>
      <c r="M303" s="66"/>
      <c r="N303" s="65"/>
      <c r="O303" s="65"/>
      <c r="P303" s="65"/>
      <c r="Q303" s="65"/>
      <c r="R303" s="65" t="str">
        <f t="shared" si="17"/>
        <v xml:space="preserve"> BLM ADA TGL BAYAR DAN TGL RAYON KIRIM GAMBAR</v>
      </c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6"/>
      <c r="AH303" s="65"/>
      <c r="AI303" s="65" t="str">
        <f t="shared" si="18"/>
        <v xml:space="preserve">BLM ADA TGL BAYAR DAN TGL KIRIM NODIN </v>
      </c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 t="str">
        <f t="shared" si="16"/>
        <v>BLM ADA TGL BAYAR DAN TGL PDL</v>
      </c>
      <c r="BF303" s="65"/>
    </row>
    <row r="304" spans="1:58" customFormat="1" ht="14.4" x14ac:dyDescent="0.3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6"/>
      <c r="L304" s="65"/>
      <c r="M304" s="66"/>
      <c r="N304" s="65"/>
      <c r="O304" s="65"/>
      <c r="P304" s="65"/>
      <c r="Q304" s="65"/>
      <c r="R304" s="65" t="str">
        <f t="shared" si="17"/>
        <v xml:space="preserve"> BLM ADA TGL BAYAR DAN TGL RAYON KIRIM GAMBAR</v>
      </c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6"/>
      <c r="AH304" s="65"/>
      <c r="AI304" s="65" t="str">
        <f t="shared" si="18"/>
        <v xml:space="preserve">BLM ADA TGL BAYAR DAN TGL KIRIM NODIN </v>
      </c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6"/>
      <c r="BD304" s="66"/>
      <c r="BE304" s="65" t="str">
        <f t="shared" si="16"/>
        <v>BLM ADA TGL BAYAR DAN TGL PDL</v>
      </c>
      <c r="BF304" s="65"/>
    </row>
    <row r="305" spans="1:58" customFormat="1" ht="14.4" x14ac:dyDescent="0.3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6"/>
      <c r="L305" s="65"/>
      <c r="M305" s="66"/>
      <c r="N305" s="65"/>
      <c r="O305" s="65"/>
      <c r="P305" s="65"/>
      <c r="Q305" s="65"/>
      <c r="R305" s="65" t="str">
        <f t="shared" si="17"/>
        <v xml:space="preserve"> BLM ADA TGL BAYAR DAN TGL RAYON KIRIM GAMBAR</v>
      </c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6"/>
      <c r="AH305" s="65"/>
      <c r="AI305" s="65" t="str">
        <f t="shared" si="18"/>
        <v xml:space="preserve">BLM ADA TGL BAYAR DAN TGL KIRIM NODIN </v>
      </c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 t="str">
        <f t="shared" si="16"/>
        <v>BLM ADA TGL BAYAR DAN TGL PDL</v>
      </c>
      <c r="BF305" s="65"/>
    </row>
    <row r="306" spans="1:58" customFormat="1" ht="14.4" x14ac:dyDescent="0.3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6"/>
      <c r="L306" s="65"/>
      <c r="M306" s="65"/>
      <c r="N306" s="65"/>
      <c r="O306" s="65"/>
      <c r="P306" s="65"/>
      <c r="Q306" s="65"/>
      <c r="R306" s="65" t="str">
        <f t="shared" si="17"/>
        <v xml:space="preserve"> BLM ADA TGL BAYAR DAN TGL RAYON KIRIM GAMBAR</v>
      </c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6"/>
      <c r="AH306" s="65"/>
      <c r="AI306" s="65" t="str">
        <f t="shared" si="18"/>
        <v xml:space="preserve">BLM ADA TGL BAYAR DAN TGL KIRIM NODIN </v>
      </c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6"/>
      <c r="BD306" s="66"/>
      <c r="BE306" s="65" t="str">
        <f t="shared" si="16"/>
        <v>BLM ADA TGL BAYAR DAN TGL PDL</v>
      </c>
      <c r="BF306" s="65"/>
    </row>
    <row r="307" spans="1:58" customFormat="1" ht="28.8" x14ac:dyDescent="0.3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6"/>
      <c r="L307" s="65"/>
      <c r="M307" s="65"/>
      <c r="N307" s="65"/>
      <c r="O307" s="65"/>
      <c r="P307" s="65"/>
      <c r="Q307" s="66"/>
      <c r="R307" s="65" t="str">
        <f t="shared" si="17"/>
        <v xml:space="preserve"> BLM ADA TGL BAYAR DAN TGL RAYON KIRIM GAMBAR</v>
      </c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6"/>
      <c r="AH307" s="65"/>
      <c r="AI307" s="65" t="str">
        <f t="shared" si="18"/>
        <v xml:space="preserve">BLM ADA TGL BAYAR DAN TGL KIRIM NODIN </v>
      </c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 t="str">
        <f t="shared" si="16"/>
        <v>BLM ADA TGL BAYAR DAN TGL PDL</v>
      </c>
      <c r="BF307" s="65"/>
    </row>
    <row r="308" spans="1:58" customFormat="1" ht="14.4" x14ac:dyDescent="0.3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6"/>
      <c r="L308" s="65"/>
      <c r="M308" s="65"/>
      <c r="N308" s="65"/>
      <c r="O308" s="65"/>
      <c r="P308" s="65"/>
      <c r="Q308" s="65"/>
      <c r="R308" s="65" t="str">
        <f t="shared" si="17"/>
        <v xml:space="preserve"> BLM ADA TGL BAYAR DAN TGL RAYON KIRIM GAMBAR</v>
      </c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6"/>
      <c r="AH308" s="65"/>
      <c r="AI308" s="65" t="str">
        <f t="shared" si="18"/>
        <v xml:space="preserve">BLM ADA TGL BAYAR DAN TGL KIRIM NODIN </v>
      </c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6"/>
      <c r="BD308" s="66"/>
      <c r="BE308" s="65" t="str">
        <f t="shared" si="16"/>
        <v>BLM ADA TGL BAYAR DAN TGL PDL</v>
      </c>
      <c r="BF308" s="65"/>
    </row>
    <row r="309" spans="1:58" customFormat="1" ht="14.4" x14ac:dyDescent="0.3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6"/>
      <c r="L309" s="65"/>
      <c r="M309" s="66"/>
      <c r="N309" s="65"/>
      <c r="O309" s="65"/>
      <c r="P309" s="65"/>
      <c r="Q309" s="65"/>
      <c r="R309" s="65" t="str">
        <f t="shared" si="17"/>
        <v xml:space="preserve"> BLM ADA TGL BAYAR DAN TGL RAYON KIRIM GAMBAR</v>
      </c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6"/>
      <c r="AH309" s="65"/>
      <c r="AI309" s="65" t="str">
        <f t="shared" si="18"/>
        <v xml:space="preserve">BLM ADA TGL BAYAR DAN TGL KIRIM NODIN </v>
      </c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6"/>
      <c r="BD309" s="66"/>
      <c r="BE309" s="65" t="str">
        <f t="shared" si="16"/>
        <v>BLM ADA TGL BAYAR DAN TGL PDL</v>
      </c>
      <c r="BF309" s="65"/>
    </row>
    <row r="310" spans="1:58" customFormat="1" ht="14.4" x14ac:dyDescent="0.3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6"/>
      <c r="L310" s="65"/>
      <c r="M310" s="65"/>
      <c r="N310" s="65"/>
      <c r="O310" s="65"/>
      <c r="P310" s="65"/>
      <c r="Q310" s="65"/>
      <c r="R310" s="65" t="str">
        <f t="shared" si="17"/>
        <v xml:space="preserve"> BLM ADA TGL BAYAR DAN TGL RAYON KIRIM GAMBAR</v>
      </c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6"/>
      <c r="AH310" s="65"/>
      <c r="AI310" s="65" t="str">
        <f t="shared" si="18"/>
        <v xml:space="preserve">BLM ADA TGL BAYAR DAN TGL KIRIM NODIN </v>
      </c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6"/>
      <c r="BD310" s="66"/>
      <c r="BE310" s="65" t="str">
        <f t="shared" si="16"/>
        <v>BLM ADA TGL BAYAR DAN TGL PDL</v>
      </c>
      <c r="BF310" s="65"/>
    </row>
    <row r="311" spans="1:58" customFormat="1" ht="14.4" x14ac:dyDescent="0.3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6"/>
      <c r="L311" s="65"/>
      <c r="M311" s="65"/>
      <c r="N311" s="65"/>
      <c r="O311" s="65"/>
      <c r="P311" s="65"/>
      <c r="Q311" s="65"/>
      <c r="R311" s="65" t="str">
        <f t="shared" si="17"/>
        <v xml:space="preserve"> BLM ADA TGL BAYAR DAN TGL RAYON KIRIM GAMBAR</v>
      </c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 t="str">
        <f t="shared" si="18"/>
        <v xml:space="preserve">BLM ADA TGL BAYAR DAN TGL KIRIM NODIN </v>
      </c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6"/>
      <c r="BD311" s="66"/>
      <c r="BE311" s="65" t="str">
        <f t="shared" si="16"/>
        <v>BLM ADA TGL BAYAR DAN TGL PDL</v>
      </c>
      <c r="BF311" s="65"/>
    </row>
    <row r="312" spans="1:58" customFormat="1" ht="14.4" x14ac:dyDescent="0.3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6"/>
      <c r="L312" s="65"/>
      <c r="M312" s="65"/>
      <c r="N312" s="65"/>
      <c r="O312" s="65"/>
      <c r="P312" s="65"/>
      <c r="Q312" s="65"/>
      <c r="R312" s="65" t="str">
        <f t="shared" si="17"/>
        <v xml:space="preserve"> BLM ADA TGL BAYAR DAN TGL RAYON KIRIM GAMBAR</v>
      </c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 t="str">
        <f t="shared" si="18"/>
        <v xml:space="preserve">BLM ADA TGL BAYAR DAN TGL KIRIM NODIN </v>
      </c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6"/>
      <c r="BD312" s="66"/>
      <c r="BE312" s="65" t="str">
        <f t="shared" si="16"/>
        <v>BLM ADA TGL BAYAR DAN TGL PDL</v>
      </c>
      <c r="BF312" s="65"/>
    </row>
    <row r="313" spans="1:58" customFormat="1" ht="14.4" x14ac:dyDescent="0.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6"/>
      <c r="L313" s="65"/>
      <c r="M313" s="65"/>
      <c r="N313" s="65"/>
      <c r="O313" s="65"/>
      <c r="P313" s="65"/>
      <c r="Q313" s="65"/>
      <c r="R313" s="65" t="str">
        <f t="shared" si="17"/>
        <v xml:space="preserve"> BLM ADA TGL BAYAR DAN TGL RAYON KIRIM GAMBAR</v>
      </c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6"/>
      <c r="AH313" s="65"/>
      <c r="AI313" s="65" t="str">
        <f t="shared" si="18"/>
        <v xml:space="preserve">BLM ADA TGL BAYAR DAN TGL KIRIM NODIN </v>
      </c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6"/>
      <c r="BD313" s="66"/>
      <c r="BE313" s="65" t="str">
        <f t="shared" si="16"/>
        <v>BLM ADA TGL BAYAR DAN TGL PDL</v>
      </c>
      <c r="BF313" s="65"/>
    </row>
    <row r="314" spans="1:58" customFormat="1" ht="14.4" x14ac:dyDescent="0.3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6"/>
      <c r="L314" s="65"/>
      <c r="M314" s="65"/>
      <c r="N314" s="65"/>
      <c r="O314" s="65"/>
      <c r="P314" s="65"/>
      <c r="Q314" s="65"/>
      <c r="R314" s="65" t="str">
        <f t="shared" si="17"/>
        <v xml:space="preserve"> BLM ADA TGL BAYAR DAN TGL RAYON KIRIM GAMBAR</v>
      </c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 t="str">
        <f t="shared" si="18"/>
        <v xml:space="preserve">BLM ADA TGL BAYAR DAN TGL KIRIM NODIN </v>
      </c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6"/>
      <c r="BD314" s="66"/>
      <c r="BE314" s="65" t="str">
        <f t="shared" si="16"/>
        <v>BLM ADA TGL BAYAR DAN TGL PDL</v>
      </c>
      <c r="BF314" s="65"/>
    </row>
    <row r="315" spans="1:58" customFormat="1" ht="28.8" x14ac:dyDescent="0.3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6"/>
      <c r="L315" s="65"/>
      <c r="M315" s="66"/>
      <c r="N315" s="65"/>
      <c r="O315" s="65"/>
      <c r="P315" s="65"/>
      <c r="Q315" s="66"/>
      <c r="R315" s="65" t="str">
        <f t="shared" si="17"/>
        <v xml:space="preserve"> BLM ADA TGL BAYAR DAN TGL RAYON KIRIM GAMBAR</v>
      </c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6"/>
      <c r="AH315" s="65"/>
      <c r="AI315" s="65" t="str">
        <f t="shared" si="18"/>
        <v xml:space="preserve">BLM ADA TGL BAYAR DAN TGL KIRIM NODIN </v>
      </c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6"/>
      <c r="BD315" s="66"/>
      <c r="BE315" s="65" t="str">
        <f t="shared" si="16"/>
        <v>BLM ADA TGL BAYAR DAN TGL PDL</v>
      </c>
      <c r="BF315" s="65"/>
    </row>
    <row r="316" spans="1:58" customFormat="1" ht="14.4" x14ac:dyDescent="0.3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6"/>
      <c r="L316" s="65"/>
      <c r="M316" s="65"/>
      <c r="N316" s="65"/>
      <c r="O316" s="65"/>
      <c r="P316" s="65"/>
      <c r="Q316" s="65"/>
      <c r="R316" s="65" t="str">
        <f t="shared" si="17"/>
        <v xml:space="preserve"> BLM ADA TGL BAYAR DAN TGL RAYON KIRIM GAMBAR</v>
      </c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6"/>
      <c r="AH316" s="65"/>
      <c r="AI316" s="65" t="str">
        <f t="shared" si="18"/>
        <v xml:space="preserve">BLM ADA TGL BAYAR DAN TGL KIRIM NODIN </v>
      </c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6"/>
      <c r="BD316" s="66"/>
      <c r="BE316" s="65" t="str">
        <f t="shared" si="16"/>
        <v>BLM ADA TGL BAYAR DAN TGL PDL</v>
      </c>
      <c r="BF316" s="65"/>
    </row>
    <row r="317" spans="1:58" customFormat="1" ht="14.4" x14ac:dyDescent="0.3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6"/>
      <c r="L317" s="65"/>
      <c r="M317" s="65"/>
      <c r="N317" s="65"/>
      <c r="O317" s="65"/>
      <c r="P317" s="65"/>
      <c r="Q317" s="65"/>
      <c r="R317" s="65" t="str">
        <f t="shared" si="17"/>
        <v xml:space="preserve"> BLM ADA TGL BAYAR DAN TGL RAYON KIRIM GAMBAR</v>
      </c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6"/>
      <c r="AH317" s="65"/>
      <c r="AI317" s="65" t="str">
        <f t="shared" si="18"/>
        <v xml:space="preserve">BLM ADA TGL BAYAR DAN TGL KIRIM NODIN </v>
      </c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 t="str">
        <f t="shared" si="16"/>
        <v>BLM ADA TGL BAYAR DAN TGL PDL</v>
      </c>
      <c r="BF317" s="65"/>
    </row>
    <row r="318" spans="1:58" customFormat="1" ht="28.8" x14ac:dyDescent="0.3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6"/>
      <c r="L318" s="65"/>
      <c r="M318" s="66"/>
      <c r="N318" s="65"/>
      <c r="O318" s="65"/>
      <c r="P318" s="65"/>
      <c r="Q318" s="66"/>
      <c r="R318" s="65" t="str">
        <f t="shared" si="17"/>
        <v xml:space="preserve"> BLM ADA TGL BAYAR DAN TGL RAYON KIRIM GAMBAR</v>
      </c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6"/>
      <c r="AH318" s="65"/>
      <c r="AI318" s="65" t="str">
        <f t="shared" si="18"/>
        <v xml:space="preserve">BLM ADA TGL BAYAR DAN TGL KIRIM NODIN </v>
      </c>
      <c r="AJ318" s="65"/>
      <c r="AK318" s="65"/>
      <c r="AL318" s="65"/>
      <c r="AM318" s="65"/>
      <c r="AN318" s="65"/>
      <c r="AO318" s="65"/>
      <c r="AP318" s="66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 t="str">
        <f t="shared" si="16"/>
        <v>BLM ADA TGL BAYAR DAN TGL PDL</v>
      </c>
      <c r="BF318" s="65"/>
    </row>
    <row r="319" spans="1:58" customFormat="1" ht="28.8" x14ac:dyDescent="0.3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6"/>
      <c r="L319" s="65"/>
      <c r="M319" s="66"/>
      <c r="N319" s="65"/>
      <c r="O319" s="65"/>
      <c r="P319" s="65"/>
      <c r="Q319" s="66"/>
      <c r="R319" s="65" t="str">
        <f t="shared" si="17"/>
        <v xml:space="preserve"> BLM ADA TGL BAYAR DAN TGL RAYON KIRIM GAMBAR</v>
      </c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6"/>
      <c r="AH319" s="65"/>
      <c r="AI319" s="65" t="str">
        <f t="shared" si="18"/>
        <v xml:space="preserve">BLM ADA TGL BAYAR DAN TGL KIRIM NODIN </v>
      </c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6"/>
      <c r="BD319" s="66"/>
      <c r="BE319" s="65" t="str">
        <f t="shared" si="16"/>
        <v>BLM ADA TGL BAYAR DAN TGL PDL</v>
      </c>
      <c r="BF319" s="65"/>
    </row>
    <row r="320" spans="1:58" customFormat="1" ht="14.4" x14ac:dyDescent="0.3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6"/>
      <c r="L320" s="65"/>
      <c r="M320" s="66"/>
      <c r="N320" s="65"/>
      <c r="O320" s="65"/>
      <c r="P320" s="65"/>
      <c r="Q320" s="65"/>
      <c r="R320" s="65" t="str">
        <f t="shared" si="17"/>
        <v xml:space="preserve"> BLM ADA TGL BAYAR DAN TGL RAYON KIRIM GAMBAR</v>
      </c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6"/>
      <c r="AH320" s="65"/>
      <c r="AI320" s="65" t="str">
        <f t="shared" si="18"/>
        <v xml:space="preserve">BLM ADA TGL BAYAR DAN TGL KIRIM NODIN </v>
      </c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6"/>
      <c r="BD320" s="66"/>
      <c r="BE320" s="65" t="str">
        <f t="shared" si="16"/>
        <v>BLM ADA TGL BAYAR DAN TGL PDL</v>
      </c>
      <c r="BF320" s="65"/>
    </row>
    <row r="321" spans="1:58" customFormat="1" ht="14.4" x14ac:dyDescent="0.3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6"/>
      <c r="L321" s="65"/>
      <c r="M321" s="66"/>
      <c r="N321" s="65"/>
      <c r="O321" s="65"/>
      <c r="P321" s="65"/>
      <c r="Q321" s="65"/>
      <c r="R321" s="65" t="str">
        <f t="shared" si="17"/>
        <v xml:space="preserve"> BLM ADA TGL BAYAR DAN TGL RAYON KIRIM GAMBAR</v>
      </c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6"/>
      <c r="AH321" s="65"/>
      <c r="AI321" s="65" t="str">
        <f t="shared" si="18"/>
        <v xml:space="preserve">BLM ADA TGL BAYAR DAN TGL KIRIM NODIN </v>
      </c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6"/>
      <c r="BD321" s="66"/>
      <c r="BE321" s="65" t="str">
        <f t="shared" si="16"/>
        <v>BLM ADA TGL BAYAR DAN TGL PDL</v>
      </c>
      <c r="BF321" s="65"/>
    </row>
    <row r="322" spans="1:58" customFormat="1" ht="14.4" x14ac:dyDescent="0.3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 t="str">
        <f t="shared" si="17"/>
        <v xml:space="preserve"> BLM ADA TGL BAYAR DAN TGL RAYON KIRIM GAMBAR</v>
      </c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 t="str">
        <f t="shared" si="18"/>
        <v xml:space="preserve">BLM ADA TGL BAYAR DAN TGL KIRIM NODIN </v>
      </c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 t="str">
        <f t="shared" si="16"/>
        <v>BLM ADA TGL BAYAR DAN TGL PDL</v>
      </c>
      <c r="BF322" s="65"/>
    </row>
    <row r="323" spans="1:58" customFormat="1" ht="14.4" x14ac:dyDescent="0.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6"/>
      <c r="L323" s="65"/>
      <c r="M323" s="66"/>
      <c r="N323" s="65"/>
      <c r="O323" s="65"/>
      <c r="P323" s="65"/>
      <c r="Q323" s="65"/>
      <c r="R323" s="65" t="str">
        <f t="shared" si="17"/>
        <v xml:space="preserve"> BLM ADA TGL BAYAR DAN TGL RAYON KIRIM GAMBAR</v>
      </c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6"/>
      <c r="AH323" s="65"/>
      <c r="AI323" s="65" t="str">
        <f t="shared" si="18"/>
        <v xml:space="preserve">BLM ADA TGL BAYAR DAN TGL KIRIM NODIN </v>
      </c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6"/>
      <c r="BD323" s="66"/>
      <c r="BE323" s="65" t="str">
        <f t="shared" si="16"/>
        <v>BLM ADA TGL BAYAR DAN TGL PDL</v>
      </c>
      <c r="BF323" s="65"/>
    </row>
    <row r="324" spans="1:58" customFormat="1" ht="14.4" x14ac:dyDescent="0.3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6"/>
      <c r="L324" s="65"/>
      <c r="M324" s="65"/>
      <c r="N324" s="65"/>
      <c r="O324" s="65"/>
      <c r="P324" s="65"/>
      <c r="Q324" s="65"/>
      <c r="R324" s="65" t="str">
        <f t="shared" si="17"/>
        <v xml:space="preserve"> BLM ADA TGL BAYAR DAN TGL RAYON KIRIM GAMBAR</v>
      </c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6"/>
      <c r="AH324" s="65"/>
      <c r="AI324" s="65" t="str">
        <f t="shared" si="18"/>
        <v xml:space="preserve">BLM ADA TGL BAYAR DAN TGL KIRIM NODIN </v>
      </c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6"/>
      <c r="BD324" s="66"/>
      <c r="BE324" s="65" t="str">
        <f t="shared" si="16"/>
        <v>BLM ADA TGL BAYAR DAN TGL PDL</v>
      </c>
      <c r="BF324" s="65"/>
    </row>
    <row r="325" spans="1:58" customFormat="1" ht="14.4" x14ac:dyDescent="0.3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 t="str">
        <f t="shared" si="17"/>
        <v xml:space="preserve"> BLM ADA TGL BAYAR DAN TGL RAYON KIRIM GAMBAR</v>
      </c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 t="str">
        <f t="shared" si="18"/>
        <v xml:space="preserve">BLM ADA TGL BAYAR DAN TGL KIRIM NODIN </v>
      </c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 t="str">
        <f t="shared" si="16"/>
        <v>BLM ADA TGL BAYAR DAN TGL PDL</v>
      </c>
      <c r="BF325" s="65"/>
    </row>
    <row r="326" spans="1:58" customFormat="1" ht="14.4" x14ac:dyDescent="0.3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6"/>
      <c r="L326" s="65"/>
      <c r="M326" s="66"/>
      <c r="N326" s="65"/>
      <c r="O326" s="65"/>
      <c r="P326" s="65"/>
      <c r="Q326" s="65"/>
      <c r="R326" s="65" t="str">
        <f t="shared" si="17"/>
        <v xml:space="preserve"> BLM ADA TGL BAYAR DAN TGL RAYON KIRIM GAMBAR</v>
      </c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6"/>
      <c r="AH326" s="65"/>
      <c r="AI326" s="65" t="str">
        <f t="shared" si="18"/>
        <v xml:space="preserve">BLM ADA TGL BAYAR DAN TGL KIRIM NODIN </v>
      </c>
      <c r="AJ326" s="65"/>
      <c r="AK326" s="65"/>
      <c r="AL326" s="65"/>
      <c r="AM326" s="65"/>
      <c r="AN326" s="65"/>
      <c r="AO326" s="65"/>
      <c r="AP326" s="66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6"/>
      <c r="BD326" s="65"/>
      <c r="BE326" s="65" t="str">
        <f t="shared" si="16"/>
        <v>BLM ADA TGL BAYAR DAN TGL PDL</v>
      </c>
      <c r="BF326" s="65"/>
    </row>
    <row r="327" spans="1:58" customFormat="1" ht="28.8" x14ac:dyDescent="0.3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6"/>
      <c r="L327" s="65"/>
      <c r="M327" s="66"/>
      <c r="N327" s="65"/>
      <c r="O327" s="65"/>
      <c r="P327" s="65"/>
      <c r="Q327" s="66"/>
      <c r="R327" s="65" t="str">
        <f t="shared" si="17"/>
        <v xml:space="preserve"> BLM ADA TGL BAYAR DAN TGL RAYON KIRIM GAMBAR</v>
      </c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6"/>
      <c r="AH327" s="65"/>
      <c r="AI327" s="65" t="str">
        <f t="shared" si="18"/>
        <v xml:space="preserve">BLM ADA TGL BAYAR DAN TGL KIRIM NODIN </v>
      </c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6"/>
      <c r="BD327" s="66"/>
      <c r="BE327" s="65" t="str">
        <f t="shared" si="16"/>
        <v>BLM ADA TGL BAYAR DAN TGL PDL</v>
      </c>
      <c r="BF327" s="65"/>
    </row>
    <row r="328" spans="1:58" customFormat="1" ht="14.4" x14ac:dyDescent="0.3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6"/>
      <c r="L328" s="65"/>
      <c r="M328" s="65"/>
      <c r="N328" s="65"/>
      <c r="O328" s="65"/>
      <c r="P328" s="65"/>
      <c r="Q328" s="65"/>
      <c r="R328" s="65" t="str">
        <f t="shared" si="17"/>
        <v xml:space="preserve"> BLM ADA TGL BAYAR DAN TGL RAYON KIRIM GAMBAR</v>
      </c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6"/>
      <c r="AH328" s="65"/>
      <c r="AI328" s="65" t="str">
        <f t="shared" si="18"/>
        <v xml:space="preserve">BLM ADA TGL BAYAR DAN TGL KIRIM NODIN </v>
      </c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 t="str">
        <f t="shared" si="16"/>
        <v>BLM ADA TGL BAYAR DAN TGL PDL</v>
      </c>
      <c r="BF328" s="65"/>
    </row>
    <row r="329" spans="1:58" customFormat="1" ht="14.4" x14ac:dyDescent="0.3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6"/>
      <c r="L329" s="65"/>
      <c r="M329" s="65"/>
      <c r="N329" s="65"/>
      <c r="O329" s="65"/>
      <c r="P329" s="65"/>
      <c r="Q329" s="65"/>
      <c r="R329" s="65" t="str">
        <f t="shared" si="17"/>
        <v xml:space="preserve"> BLM ADA TGL BAYAR DAN TGL RAYON KIRIM GAMBAR</v>
      </c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6"/>
      <c r="AH329" s="65"/>
      <c r="AI329" s="65" t="str">
        <f t="shared" si="18"/>
        <v xml:space="preserve">BLM ADA TGL BAYAR DAN TGL KIRIM NODIN </v>
      </c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6"/>
      <c r="BD329" s="66"/>
      <c r="BE329" s="65" t="str">
        <f t="shared" si="16"/>
        <v>BLM ADA TGL BAYAR DAN TGL PDL</v>
      </c>
      <c r="BF329" s="65"/>
    </row>
    <row r="330" spans="1:58" customFormat="1" ht="14.4" x14ac:dyDescent="0.3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6"/>
      <c r="L330" s="65"/>
      <c r="M330" s="66"/>
      <c r="N330" s="65"/>
      <c r="O330" s="65"/>
      <c r="P330" s="65"/>
      <c r="Q330" s="65"/>
      <c r="R330" s="65" t="str">
        <f t="shared" si="17"/>
        <v xml:space="preserve"> BLM ADA TGL BAYAR DAN TGL RAYON KIRIM GAMBAR</v>
      </c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6"/>
      <c r="AH330" s="65"/>
      <c r="AI330" s="65" t="str">
        <f t="shared" si="18"/>
        <v xml:space="preserve">BLM ADA TGL BAYAR DAN TGL KIRIM NODIN </v>
      </c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6"/>
      <c r="BD330" s="66"/>
      <c r="BE330" s="65" t="str">
        <f t="shared" si="16"/>
        <v>BLM ADA TGL BAYAR DAN TGL PDL</v>
      </c>
      <c r="BF330" s="65"/>
    </row>
    <row r="331" spans="1:58" customFormat="1" ht="14.4" x14ac:dyDescent="0.3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6"/>
      <c r="L331" s="65"/>
      <c r="M331" s="65"/>
      <c r="N331" s="65"/>
      <c r="O331" s="65"/>
      <c r="P331" s="65"/>
      <c r="Q331" s="65"/>
      <c r="R331" s="65" t="str">
        <f t="shared" si="17"/>
        <v xml:space="preserve"> BLM ADA TGL BAYAR DAN TGL RAYON KIRIM GAMBAR</v>
      </c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6"/>
      <c r="AH331" s="65"/>
      <c r="AI331" s="65" t="str">
        <f t="shared" si="18"/>
        <v xml:space="preserve">BLM ADA TGL BAYAR DAN TGL KIRIM NODIN </v>
      </c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6"/>
      <c r="BD331" s="66"/>
      <c r="BE331" s="65" t="str">
        <f t="shared" si="16"/>
        <v>BLM ADA TGL BAYAR DAN TGL PDL</v>
      </c>
      <c r="BF331" s="65"/>
    </row>
    <row r="332" spans="1:58" customFormat="1" ht="14.4" x14ac:dyDescent="0.3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6"/>
      <c r="L332" s="65"/>
      <c r="M332" s="66"/>
      <c r="N332" s="65"/>
      <c r="O332" s="65"/>
      <c r="P332" s="65"/>
      <c r="Q332" s="65"/>
      <c r="R332" s="65" t="str">
        <f t="shared" si="17"/>
        <v xml:space="preserve"> BLM ADA TGL BAYAR DAN TGL RAYON KIRIM GAMBAR</v>
      </c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6"/>
      <c r="AH332" s="65"/>
      <c r="AI332" s="65" t="str">
        <f t="shared" si="18"/>
        <v xml:space="preserve">BLM ADA TGL BAYAR DAN TGL KIRIM NODIN </v>
      </c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6"/>
      <c r="BD332" s="66"/>
      <c r="BE332" s="65" t="str">
        <f t="shared" ref="BE332:BE395" si="19">IF(AND(K332&lt;&gt;"",BD332&lt;&gt;""),""&amp;DAYS360(K332,BD332)&amp;" hari",IF(AND(K332&lt;&gt;" ",BD332&lt;&gt;""),"BLM ADA TGL BAYAR",IF(AND(K332&lt;&gt;"",BD332&lt;&gt;" "),"BLM ADA TGL PDL","BLM ADA TGL BAYAR DAN TGL PDL")))</f>
        <v>BLM ADA TGL BAYAR DAN TGL PDL</v>
      </c>
      <c r="BF332" s="65"/>
    </row>
    <row r="333" spans="1:58" customFormat="1" ht="14.4" x14ac:dyDescent="0.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6"/>
      <c r="L333" s="65"/>
      <c r="M333" s="65"/>
      <c r="N333" s="65"/>
      <c r="O333" s="65"/>
      <c r="P333" s="65"/>
      <c r="Q333" s="65"/>
      <c r="R333" s="65" t="str">
        <f t="shared" ref="R333:R396" si="20">IF(AND(K333&lt;&gt;"",Q333&lt;&gt;""),""&amp;ABS(DAYS360(K333,Q333))&amp;" hari",IF(AND(K333&lt;&gt;" ",Q333&lt;&gt;""),"BLM ADA TGL BAYAR",IF(AND(K333&lt;&gt;"",Q333&lt;&gt;" "),"BLM ADA TGL RAYON KIRIM GAMBAR"," BLM ADA TGL BAYAR DAN TGL RAYON KIRIM GAMBAR")))</f>
        <v xml:space="preserve"> BLM ADA TGL BAYAR DAN TGL RAYON KIRIM GAMBAR</v>
      </c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6"/>
      <c r="AH333" s="65"/>
      <c r="AI333" s="65" t="str">
        <f t="shared" si="18"/>
        <v xml:space="preserve">BLM ADA TGL BAYAR DAN TGL KIRIM NODIN </v>
      </c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 t="str">
        <f t="shared" si="19"/>
        <v>BLM ADA TGL BAYAR DAN TGL PDL</v>
      </c>
      <c r="BF333" s="65"/>
    </row>
    <row r="334" spans="1:58" customFormat="1" ht="14.4" x14ac:dyDescent="0.3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6"/>
      <c r="L334" s="65"/>
      <c r="M334" s="65"/>
      <c r="N334" s="65"/>
      <c r="O334" s="65"/>
      <c r="P334" s="65"/>
      <c r="Q334" s="65"/>
      <c r="R334" s="65" t="str">
        <f t="shared" si="20"/>
        <v xml:space="preserve"> BLM ADA TGL BAYAR DAN TGL RAYON KIRIM GAMBAR</v>
      </c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6"/>
      <c r="AH334" s="65"/>
      <c r="AI334" s="65" t="str">
        <f t="shared" si="18"/>
        <v xml:space="preserve">BLM ADA TGL BAYAR DAN TGL KIRIM NODIN </v>
      </c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 t="str">
        <f t="shared" si="19"/>
        <v>BLM ADA TGL BAYAR DAN TGL PDL</v>
      </c>
      <c r="BF334" s="65"/>
    </row>
    <row r="335" spans="1:58" customFormat="1" ht="28.8" x14ac:dyDescent="0.3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6"/>
      <c r="L335" s="65"/>
      <c r="M335" s="66"/>
      <c r="N335" s="65"/>
      <c r="O335" s="65"/>
      <c r="P335" s="65"/>
      <c r="Q335" s="66"/>
      <c r="R335" s="65" t="str">
        <f t="shared" si="20"/>
        <v xml:space="preserve"> BLM ADA TGL BAYAR DAN TGL RAYON KIRIM GAMBAR</v>
      </c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6"/>
      <c r="AH335" s="65"/>
      <c r="AI335" s="65" t="str">
        <f t="shared" si="18"/>
        <v xml:space="preserve">BLM ADA TGL BAYAR DAN TGL KIRIM NODIN </v>
      </c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6"/>
      <c r="BD335" s="65"/>
      <c r="BE335" s="65" t="str">
        <f t="shared" si="19"/>
        <v>BLM ADA TGL BAYAR DAN TGL PDL</v>
      </c>
      <c r="BF335" s="65"/>
    </row>
    <row r="336" spans="1:58" customFormat="1" ht="14.4" x14ac:dyDescent="0.3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6"/>
      <c r="L336" s="65"/>
      <c r="M336" s="66"/>
      <c r="N336" s="65"/>
      <c r="O336" s="65"/>
      <c r="P336" s="65"/>
      <c r="Q336" s="65"/>
      <c r="R336" s="65" t="str">
        <f t="shared" si="20"/>
        <v xml:space="preserve"> BLM ADA TGL BAYAR DAN TGL RAYON KIRIM GAMBAR</v>
      </c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 t="str">
        <f t="shared" si="18"/>
        <v xml:space="preserve">BLM ADA TGL BAYAR DAN TGL KIRIM NODIN </v>
      </c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6"/>
      <c r="BD336" s="66"/>
      <c r="BE336" s="65" t="str">
        <f t="shared" si="19"/>
        <v>BLM ADA TGL BAYAR DAN TGL PDL</v>
      </c>
      <c r="BF336" s="65"/>
    </row>
    <row r="337" spans="1:58" customFormat="1" ht="28.8" x14ac:dyDescent="0.3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6"/>
      <c r="L337" s="65"/>
      <c r="M337" s="65"/>
      <c r="N337" s="65"/>
      <c r="O337" s="65"/>
      <c r="P337" s="65"/>
      <c r="Q337" s="66"/>
      <c r="R337" s="65" t="str">
        <f t="shared" si="20"/>
        <v xml:space="preserve"> BLM ADA TGL BAYAR DAN TGL RAYON KIRIM GAMBAR</v>
      </c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6"/>
      <c r="AH337" s="65"/>
      <c r="AI337" s="65" t="str">
        <f t="shared" si="18"/>
        <v xml:space="preserve">BLM ADA TGL BAYAR DAN TGL KIRIM NODIN </v>
      </c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 t="str">
        <f t="shared" si="19"/>
        <v>BLM ADA TGL BAYAR DAN TGL PDL</v>
      </c>
      <c r="BF337" s="65"/>
    </row>
    <row r="338" spans="1:58" customFormat="1" ht="28.8" x14ac:dyDescent="0.3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6"/>
      <c r="L338" s="65"/>
      <c r="M338" s="66"/>
      <c r="N338" s="65"/>
      <c r="O338" s="65"/>
      <c r="P338" s="65"/>
      <c r="Q338" s="66"/>
      <c r="R338" s="65" t="str">
        <f t="shared" si="20"/>
        <v xml:space="preserve"> BLM ADA TGL BAYAR DAN TGL RAYON KIRIM GAMBAR</v>
      </c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6"/>
      <c r="AH338" s="65"/>
      <c r="AI338" s="65" t="str">
        <f t="shared" si="18"/>
        <v xml:space="preserve">BLM ADA TGL BAYAR DAN TGL KIRIM NODIN </v>
      </c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6"/>
      <c r="BD338" s="66"/>
      <c r="BE338" s="65" t="str">
        <f t="shared" si="19"/>
        <v>BLM ADA TGL BAYAR DAN TGL PDL</v>
      </c>
      <c r="BF338" s="65"/>
    </row>
    <row r="339" spans="1:58" customFormat="1" ht="28.8" x14ac:dyDescent="0.3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6"/>
      <c r="L339" s="65"/>
      <c r="M339" s="66"/>
      <c r="N339" s="65"/>
      <c r="O339" s="65"/>
      <c r="P339" s="65"/>
      <c r="Q339" s="66"/>
      <c r="R339" s="65" t="str">
        <f t="shared" si="20"/>
        <v xml:space="preserve"> BLM ADA TGL BAYAR DAN TGL RAYON KIRIM GAMBAR</v>
      </c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6"/>
      <c r="AH339" s="65"/>
      <c r="AI339" s="65" t="str">
        <f t="shared" si="18"/>
        <v xml:space="preserve">BLM ADA TGL BAYAR DAN TGL KIRIM NODIN </v>
      </c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6"/>
      <c r="BD339" s="66"/>
      <c r="BE339" s="65" t="str">
        <f t="shared" si="19"/>
        <v>BLM ADA TGL BAYAR DAN TGL PDL</v>
      </c>
      <c r="BF339" s="65"/>
    </row>
    <row r="340" spans="1:58" customFormat="1" ht="14.4" x14ac:dyDescent="0.3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6"/>
      <c r="L340" s="65"/>
      <c r="M340" s="65"/>
      <c r="N340" s="65"/>
      <c r="O340" s="65"/>
      <c r="P340" s="65"/>
      <c r="Q340" s="65"/>
      <c r="R340" s="65" t="str">
        <f t="shared" si="20"/>
        <v xml:space="preserve"> BLM ADA TGL BAYAR DAN TGL RAYON KIRIM GAMBAR</v>
      </c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6"/>
      <c r="AH340" s="65"/>
      <c r="AI340" s="65" t="str">
        <f t="shared" si="18"/>
        <v xml:space="preserve">BLM ADA TGL BAYAR DAN TGL KIRIM NODIN </v>
      </c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6"/>
      <c r="BD340" s="65"/>
      <c r="BE340" s="65" t="str">
        <f t="shared" si="19"/>
        <v>BLM ADA TGL BAYAR DAN TGL PDL</v>
      </c>
      <c r="BF340" s="65"/>
    </row>
    <row r="341" spans="1:58" customFormat="1" ht="14.4" x14ac:dyDescent="0.3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6"/>
      <c r="L341" s="65"/>
      <c r="M341" s="65"/>
      <c r="N341" s="65"/>
      <c r="O341" s="65"/>
      <c r="P341" s="65"/>
      <c r="Q341" s="65"/>
      <c r="R341" s="65" t="str">
        <f t="shared" si="20"/>
        <v xml:space="preserve"> BLM ADA TGL BAYAR DAN TGL RAYON KIRIM GAMBAR</v>
      </c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6"/>
      <c r="AH341" s="65"/>
      <c r="AI341" s="65" t="str">
        <f t="shared" si="18"/>
        <v xml:space="preserve">BLM ADA TGL BAYAR DAN TGL KIRIM NODIN </v>
      </c>
      <c r="AJ341" s="65"/>
      <c r="AK341" s="65"/>
      <c r="AL341" s="65"/>
      <c r="AM341" s="65"/>
      <c r="AN341" s="65"/>
      <c r="AO341" s="65"/>
      <c r="AP341" s="66"/>
      <c r="AQ341" s="65"/>
      <c r="AR341" s="65"/>
      <c r="AS341" s="66"/>
      <c r="AT341" s="74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 t="str">
        <f t="shared" si="19"/>
        <v>BLM ADA TGL BAYAR DAN TGL PDL</v>
      </c>
      <c r="BF341" s="65"/>
    </row>
    <row r="342" spans="1:58" customFormat="1" ht="14.4" x14ac:dyDescent="0.3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6"/>
      <c r="L342" s="65"/>
      <c r="M342" s="65"/>
      <c r="N342" s="65"/>
      <c r="O342" s="65"/>
      <c r="P342" s="65"/>
      <c r="Q342" s="65"/>
      <c r="R342" s="65" t="str">
        <f t="shared" si="20"/>
        <v xml:space="preserve"> BLM ADA TGL BAYAR DAN TGL RAYON KIRIM GAMBAR</v>
      </c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6"/>
      <c r="AH342" s="65"/>
      <c r="AI342" s="65" t="str">
        <f t="shared" si="18"/>
        <v xml:space="preserve">BLM ADA TGL BAYAR DAN TGL KIRIM NODIN </v>
      </c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6"/>
      <c r="BD342" s="65"/>
      <c r="BE342" s="65" t="str">
        <f t="shared" si="19"/>
        <v>BLM ADA TGL BAYAR DAN TGL PDL</v>
      </c>
      <c r="BF342" s="65"/>
    </row>
    <row r="343" spans="1:58" customFormat="1" ht="14.4" x14ac:dyDescent="0.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6"/>
      <c r="L343" s="65"/>
      <c r="M343" s="65"/>
      <c r="N343" s="65"/>
      <c r="O343" s="65"/>
      <c r="P343" s="65"/>
      <c r="Q343" s="65"/>
      <c r="R343" s="65" t="str">
        <f t="shared" si="20"/>
        <v xml:space="preserve"> BLM ADA TGL BAYAR DAN TGL RAYON KIRIM GAMBAR</v>
      </c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6"/>
      <c r="AH343" s="65"/>
      <c r="AI343" s="65" t="str">
        <f t="shared" ref="AI343:AI406" si="21">IF(AND(K343&lt;&gt;"",AG343&lt;&gt;"",AH343&lt;&gt;" "),""&amp;DAYS360(K343,AG343)&amp;" hari",IF(AND(K343&lt;&gt;"",AG343&lt;&gt;" ",AH343&lt;&gt;""),""&amp;DAYS360(K343,AH343)&amp;" hari",IF(OR(AND(K343&lt;&gt;" ",AG343&lt;&gt;""),(AND(K343&lt;&gt;" ",AH343&lt;&gt;""))),"BLM ADA TGL BAYAR",IF(AND(K343&lt;&gt;"",AG343&lt;&gt;" ",AH343&lt;&gt;" "),"BLM ADA TGL KIRIM NODIN","BLM ADA TGL BAYAR DAN TGL KIRIM NODIN "))))</f>
        <v xml:space="preserve">BLM ADA TGL BAYAR DAN TGL KIRIM NODIN </v>
      </c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6"/>
      <c r="BD343" s="66"/>
      <c r="BE343" s="65" t="str">
        <f t="shared" si="19"/>
        <v>BLM ADA TGL BAYAR DAN TGL PDL</v>
      </c>
      <c r="BF343" s="65"/>
    </row>
    <row r="344" spans="1:58" customFormat="1" ht="28.8" x14ac:dyDescent="0.3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6"/>
      <c r="L344" s="65"/>
      <c r="M344" s="66"/>
      <c r="N344" s="65"/>
      <c r="O344" s="65"/>
      <c r="P344" s="65"/>
      <c r="Q344" s="66"/>
      <c r="R344" s="65" t="str">
        <f t="shared" si="20"/>
        <v xml:space="preserve"> BLM ADA TGL BAYAR DAN TGL RAYON KIRIM GAMBAR</v>
      </c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6"/>
      <c r="AH344" s="65"/>
      <c r="AI344" s="65" t="str">
        <f t="shared" si="21"/>
        <v xml:space="preserve">BLM ADA TGL BAYAR DAN TGL KIRIM NODIN </v>
      </c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6"/>
      <c r="BD344" s="66"/>
      <c r="BE344" s="65" t="str">
        <f t="shared" si="19"/>
        <v>BLM ADA TGL BAYAR DAN TGL PDL</v>
      </c>
      <c r="BF344" s="65"/>
    </row>
    <row r="345" spans="1:58" customFormat="1" ht="14.4" x14ac:dyDescent="0.3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6"/>
      <c r="L345" s="65"/>
      <c r="M345" s="65"/>
      <c r="N345" s="65"/>
      <c r="O345" s="65"/>
      <c r="P345" s="65"/>
      <c r="Q345" s="65"/>
      <c r="R345" s="65" t="str">
        <f t="shared" si="20"/>
        <v xml:space="preserve"> BLM ADA TGL BAYAR DAN TGL RAYON KIRIM GAMBAR</v>
      </c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6"/>
      <c r="AH345" s="65"/>
      <c r="AI345" s="65" t="str">
        <f t="shared" si="21"/>
        <v xml:space="preserve">BLM ADA TGL BAYAR DAN TGL KIRIM NODIN </v>
      </c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 t="str">
        <f t="shared" si="19"/>
        <v>BLM ADA TGL BAYAR DAN TGL PDL</v>
      </c>
      <c r="BF345" s="65"/>
    </row>
    <row r="346" spans="1:58" customFormat="1" ht="14.4" x14ac:dyDescent="0.3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 t="str">
        <f t="shared" si="20"/>
        <v xml:space="preserve"> BLM ADA TGL BAYAR DAN TGL RAYON KIRIM GAMBAR</v>
      </c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 t="str">
        <f t="shared" si="21"/>
        <v xml:space="preserve">BLM ADA TGL BAYAR DAN TGL KIRIM NODIN </v>
      </c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 t="str">
        <f t="shared" si="19"/>
        <v>BLM ADA TGL BAYAR DAN TGL PDL</v>
      </c>
      <c r="BF346" s="65"/>
    </row>
    <row r="347" spans="1:58" customFormat="1" ht="14.4" x14ac:dyDescent="0.3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6"/>
      <c r="L347" s="65"/>
      <c r="M347" s="65"/>
      <c r="N347" s="65"/>
      <c r="O347" s="65"/>
      <c r="P347" s="65"/>
      <c r="Q347" s="65"/>
      <c r="R347" s="65" t="str">
        <f t="shared" si="20"/>
        <v xml:space="preserve"> BLM ADA TGL BAYAR DAN TGL RAYON KIRIM GAMBAR</v>
      </c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6"/>
      <c r="AH347" s="65"/>
      <c r="AI347" s="65" t="str">
        <f t="shared" si="21"/>
        <v xml:space="preserve">BLM ADA TGL BAYAR DAN TGL KIRIM NODIN </v>
      </c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 t="str">
        <f t="shared" si="19"/>
        <v>BLM ADA TGL BAYAR DAN TGL PDL</v>
      </c>
      <c r="BF347" s="65"/>
    </row>
    <row r="348" spans="1:58" customFormat="1" ht="14.4" x14ac:dyDescent="0.3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6"/>
      <c r="L348" s="65"/>
      <c r="M348" s="65"/>
      <c r="N348" s="65"/>
      <c r="O348" s="65"/>
      <c r="P348" s="65"/>
      <c r="Q348" s="65"/>
      <c r="R348" s="65" t="str">
        <f t="shared" si="20"/>
        <v xml:space="preserve"> BLM ADA TGL BAYAR DAN TGL RAYON KIRIM GAMBAR</v>
      </c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6"/>
      <c r="AH348" s="65"/>
      <c r="AI348" s="65" t="str">
        <f t="shared" si="21"/>
        <v xml:space="preserve">BLM ADA TGL BAYAR DAN TGL KIRIM NODIN </v>
      </c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 t="str">
        <f t="shared" si="19"/>
        <v>BLM ADA TGL BAYAR DAN TGL PDL</v>
      </c>
      <c r="BF348" s="65"/>
    </row>
    <row r="349" spans="1:58" customFormat="1" ht="28.8" x14ac:dyDescent="0.3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6"/>
      <c r="L349" s="65"/>
      <c r="M349" s="66"/>
      <c r="N349" s="65"/>
      <c r="O349" s="65"/>
      <c r="P349" s="65"/>
      <c r="Q349" s="66"/>
      <c r="R349" s="65" t="str">
        <f t="shared" si="20"/>
        <v xml:space="preserve"> BLM ADA TGL BAYAR DAN TGL RAYON KIRIM GAMBAR</v>
      </c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6"/>
      <c r="AH349" s="65"/>
      <c r="AI349" s="65" t="str">
        <f t="shared" si="21"/>
        <v xml:space="preserve">BLM ADA TGL BAYAR DAN TGL KIRIM NODIN </v>
      </c>
      <c r="AJ349" s="65"/>
      <c r="AK349" s="65"/>
      <c r="AL349" s="65"/>
      <c r="AM349" s="65"/>
      <c r="AN349" s="65"/>
      <c r="AO349" s="65"/>
      <c r="AP349" s="66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6"/>
      <c r="BD349" s="65"/>
      <c r="BE349" s="65" t="str">
        <f t="shared" si="19"/>
        <v>BLM ADA TGL BAYAR DAN TGL PDL</v>
      </c>
      <c r="BF349" s="65"/>
    </row>
    <row r="350" spans="1:58" customFormat="1" ht="28.8" x14ac:dyDescent="0.3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6"/>
      <c r="L350" s="65"/>
      <c r="M350" s="66"/>
      <c r="N350" s="65"/>
      <c r="O350" s="65"/>
      <c r="P350" s="65"/>
      <c r="Q350" s="66"/>
      <c r="R350" s="65" t="str">
        <f t="shared" si="20"/>
        <v xml:space="preserve"> BLM ADA TGL BAYAR DAN TGL RAYON KIRIM GAMBAR</v>
      </c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6"/>
      <c r="AH350" s="65"/>
      <c r="AI350" s="65" t="str">
        <f t="shared" si="21"/>
        <v xml:space="preserve">BLM ADA TGL BAYAR DAN TGL KIRIM NODIN </v>
      </c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6"/>
      <c r="BD350" s="66"/>
      <c r="BE350" s="65" t="str">
        <f t="shared" si="19"/>
        <v>BLM ADA TGL BAYAR DAN TGL PDL</v>
      </c>
      <c r="BF350" s="65"/>
    </row>
    <row r="351" spans="1:58" customFormat="1" ht="14.4" x14ac:dyDescent="0.3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6"/>
      <c r="L351" s="65"/>
      <c r="M351" s="66"/>
      <c r="N351" s="65"/>
      <c r="O351" s="65"/>
      <c r="P351" s="65"/>
      <c r="Q351" s="65"/>
      <c r="R351" s="65" t="str">
        <f t="shared" si="20"/>
        <v xml:space="preserve"> BLM ADA TGL BAYAR DAN TGL RAYON KIRIM GAMBAR</v>
      </c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6"/>
      <c r="AH351" s="65"/>
      <c r="AI351" s="65" t="str">
        <f t="shared" si="21"/>
        <v xml:space="preserve">BLM ADA TGL BAYAR DAN TGL KIRIM NODIN </v>
      </c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6"/>
      <c r="BD351" s="66"/>
      <c r="BE351" s="65" t="str">
        <f t="shared" si="19"/>
        <v>BLM ADA TGL BAYAR DAN TGL PDL</v>
      </c>
      <c r="BF351" s="65"/>
    </row>
    <row r="352" spans="1:58" customFormat="1" ht="14.4" x14ac:dyDescent="0.3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 t="str">
        <f t="shared" si="20"/>
        <v xml:space="preserve"> BLM ADA TGL BAYAR DAN TGL RAYON KIRIM GAMBAR</v>
      </c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6"/>
      <c r="AH352" s="65"/>
      <c r="AI352" s="65" t="str">
        <f t="shared" si="21"/>
        <v xml:space="preserve">BLM ADA TGL BAYAR DAN TGL KIRIM NODIN </v>
      </c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 t="str">
        <f t="shared" si="19"/>
        <v>BLM ADA TGL BAYAR DAN TGL PDL</v>
      </c>
      <c r="BF352" s="65"/>
    </row>
    <row r="353" spans="1:58" customFormat="1" ht="28.8" x14ac:dyDescent="0.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6"/>
      <c r="L353" s="65"/>
      <c r="M353" s="66"/>
      <c r="N353" s="65"/>
      <c r="O353" s="65"/>
      <c r="P353" s="65"/>
      <c r="Q353" s="66"/>
      <c r="R353" s="65" t="str">
        <f t="shared" si="20"/>
        <v xml:space="preserve"> BLM ADA TGL BAYAR DAN TGL RAYON KIRIM GAMBAR</v>
      </c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6"/>
      <c r="AH353" s="65"/>
      <c r="AI353" s="65" t="str">
        <f t="shared" si="21"/>
        <v xml:space="preserve">BLM ADA TGL BAYAR DAN TGL KIRIM NODIN </v>
      </c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6"/>
      <c r="BD353" s="66"/>
      <c r="BE353" s="65" t="str">
        <f t="shared" si="19"/>
        <v>BLM ADA TGL BAYAR DAN TGL PDL</v>
      </c>
      <c r="BF353" s="65"/>
    </row>
    <row r="354" spans="1:58" customFormat="1" ht="14.4" x14ac:dyDescent="0.3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6"/>
      <c r="L354" s="65"/>
      <c r="M354" s="65"/>
      <c r="N354" s="65"/>
      <c r="O354" s="65"/>
      <c r="P354" s="65"/>
      <c r="Q354" s="65"/>
      <c r="R354" s="65" t="str">
        <f t="shared" si="20"/>
        <v xml:space="preserve"> BLM ADA TGL BAYAR DAN TGL RAYON KIRIM GAMBAR</v>
      </c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6"/>
      <c r="AH354" s="65"/>
      <c r="AI354" s="65" t="str">
        <f t="shared" si="21"/>
        <v xml:space="preserve">BLM ADA TGL BAYAR DAN TGL KIRIM NODIN </v>
      </c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6"/>
      <c r="BD354" s="65"/>
      <c r="BE354" s="65" t="str">
        <f t="shared" si="19"/>
        <v>BLM ADA TGL BAYAR DAN TGL PDL</v>
      </c>
      <c r="BF354" s="65"/>
    </row>
    <row r="355" spans="1:58" customFormat="1" ht="14.4" x14ac:dyDescent="0.3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 t="str">
        <f t="shared" si="20"/>
        <v xml:space="preserve"> BLM ADA TGL BAYAR DAN TGL RAYON KIRIM GAMBAR</v>
      </c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 t="str">
        <f t="shared" si="21"/>
        <v xml:space="preserve">BLM ADA TGL BAYAR DAN TGL KIRIM NODIN </v>
      </c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 t="str">
        <f t="shared" si="19"/>
        <v>BLM ADA TGL BAYAR DAN TGL PDL</v>
      </c>
      <c r="BF355" s="65"/>
    </row>
    <row r="356" spans="1:58" customFormat="1" ht="14.4" x14ac:dyDescent="0.3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 t="str">
        <f t="shared" si="20"/>
        <v xml:space="preserve"> BLM ADA TGL BAYAR DAN TGL RAYON KIRIM GAMBAR</v>
      </c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6"/>
      <c r="AH356" s="65"/>
      <c r="AI356" s="65" t="str">
        <f t="shared" si="21"/>
        <v xml:space="preserve">BLM ADA TGL BAYAR DAN TGL KIRIM NODIN </v>
      </c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 t="str">
        <f t="shared" si="19"/>
        <v>BLM ADA TGL BAYAR DAN TGL PDL</v>
      </c>
      <c r="BF356" s="65"/>
    </row>
    <row r="357" spans="1:58" customFormat="1" ht="14.4" x14ac:dyDescent="0.3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6"/>
      <c r="L357" s="65"/>
      <c r="M357" s="65"/>
      <c r="N357" s="65"/>
      <c r="O357" s="65"/>
      <c r="P357" s="65"/>
      <c r="Q357" s="65"/>
      <c r="R357" s="65" t="str">
        <f t="shared" si="20"/>
        <v xml:space="preserve"> BLM ADA TGL BAYAR DAN TGL RAYON KIRIM GAMBAR</v>
      </c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6"/>
      <c r="AH357" s="65"/>
      <c r="AI357" s="65" t="str">
        <f t="shared" si="21"/>
        <v xml:space="preserve">BLM ADA TGL BAYAR DAN TGL KIRIM NODIN </v>
      </c>
      <c r="AJ357" s="65"/>
      <c r="AK357" s="65"/>
      <c r="AL357" s="65"/>
      <c r="AM357" s="65"/>
      <c r="AN357" s="65"/>
      <c r="AO357" s="65"/>
      <c r="AP357" s="66"/>
      <c r="AQ357" s="65"/>
      <c r="AR357" s="65"/>
      <c r="AS357" s="65"/>
      <c r="AT357" s="74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 t="str">
        <f t="shared" si="19"/>
        <v>BLM ADA TGL BAYAR DAN TGL PDL</v>
      </c>
      <c r="BF357" s="65"/>
    </row>
    <row r="358" spans="1:58" customFormat="1" ht="28.8" x14ac:dyDescent="0.3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6"/>
      <c r="L358" s="65"/>
      <c r="M358" s="66"/>
      <c r="N358" s="65"/>
      <c r="O358" s="65"/>
      <c r="P358" s="65"/>
      <c r="Q358" s="66"/>
      <c r="R358" s="65" t="str">
        <f t="shared" si="20"/>
        <v xml:space="preserve"> BLM ADA TGL BAYAR DAN TGL RAYON KIRIM GAMBAR</v>
      </c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6"/>
      <c r="AH358" s="65"/>
      <c r="AI358" s="65" t="str">
        <f t="shared" si="21"/>
        <v xml:space="preserve">BLM ADA TGL BAYAR DAN TGL KIRIM NODIN </v>
      </c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6"/>
      <c r="BD358" s="66"/>
      <c r="BE358" s="65" t="str">
        <f t="shared" si="19"/>
        <v>BLM ADA TGL BAYAR DAN TGL PDL</v>
      </c>
      <c r="BF358" s="65"/>
    </row>
    <row r="359" spans="1:58" customFormat="1" ht="28.8" x14ac:dyDescent="0.3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6"/>
      <c r="L359" s="65"/>
      <c r="M359" s="66"/>
      <c r="N359" s="65"/>
      <c r="O359" s="65"/>
      <c r="P359" s="65"/>
      <c r="Q359" s="66"/>
      <c r="R359" s="65" t="str">
        <f t="shared" si="20"/>
        <v xml:space="preserve"> BLM ADA TGL BAYAR DAN TGL RAYON KIRIM GAMBAR</v>
      </c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6"/>
      <c r="AH359" s="65"/>
      <c r="AI359" s="65" t="str">
        <f t="shared" si="21"/>
        <v xml:space="preserve">BLM ADA TGL BAYAR DAN TGL KIRIM NODIN </v>
      </c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6"/>
      <c r="BD359" s="65"/>
      <c r="BE359" s="65" t="str">
        <f t="shared" si="19"/>
        <v>BLM ADA TGL BAYAR DAN TGL PDL</v>
      </c>
      <c r="BF359" s="65"/>
    </row>
    <row r="360" spans="1:58" customFormat="1" ht="14.4" x14ac:dyDescent="0.3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6"/>
      <c r="L360" s="65"/>
      <c r="M360" s="65"/>
      <c r="N360" s="65"/>
      <c r="O360" s="65"/>
      <c r="P360" s="65"/>
      <c r="Q360" s="65"/>
      <c r="R360" s="65" t="str">
        <f t="shared" si="20"/>
        <v xml:space="preserve"> BLM ADA TGL BAYAR DAN TGL RAYON KIRIM GAMBAR</v>
      </c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6"/>
      <c r="AH360" s="65"/>
      <c r="AI360" s="65" t="str">
        <f t="shared" si="21"/>
        <v xml:space="preserve">BLM ADA TGL BAYAR DAN TGL KIRIM NODIN </v>
      </c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6"/>
      <c r="BD360" s="65"/>
      <c r="BE360" s="65" t="str">
        <f t="shared" si="19"/>
        <v>BLM ADA TGL BAYAR DAN TGL PDL</v>
      </c>
      <c r="BF360" s="65"/>
    </row>
    <row r="361" spans="1:58" customFormat="1" ht="28.8" x14ac:dyDescent="0.3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6"/>
      <c r="R361" s="65" t="str">
        <f t="shared" si="20"/>
        <v xml:space="preserve"> BLM ADA TGL BAYAR DAN TGL RAYON KIRIM GAMBAR</v>
      </c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 t="str">
        <f t="shared" si="21"/>
        <v xml:space="preserve">BLM ADA TGL BAYAR DAN TGL KIRIM NODIN </v>
      </c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 t="str">
        <f t="shared" si="19"/>
        <v>BLM ADA TGL BAYAR DAN TGL PDL</v>
      </c>
      <c r="BF361" s="65"/>
    </row>
    <row r="362" spans="1:58" customFormat="1" ht="14.4" x14ac:dyDescent="0.3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6"/>
      <c r="L362" s="65"/>
      <c r="M362" s="66"/>
      <c r="N362" s="65"/>
      <c r="O362" s="65"/>
      <c r="P362" s="65"/>
      <c r="Q362" s="65"/>
      <c r="R362" s="65" t="str">
        <f t="shared" si="20"/>
        <v xml:space="preserve"> BLM ADA TGL BAYAR DAN TGL RAYON KIRIM GAMBAR</v>
      </c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6"/>
      <c r="AH362" s="65"/>
      <c r="AI362" s="65" t="str">
        <f t="shared" si="21"/>
        <v xml:space="preserve">BLM ADA TGL BAYAR DAN TGL KIRIM NODIN </v>
      </c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6"/>
      <c r="BD362" s="66"/>
      <c r="BE362" s="65" t="str">
        <f t="shared" si="19"/>
        <v>BLM ADA TGL BAYAR DAN TGL PDL</v>
      </c>
      <c r="BF362" s="65"/>
    </row>
    <row r="363" spans="1:58" customFormat="1" ht="14.4" x14ac:dyDescent="0.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6"/>
      <c r="L363" s="65"/>
      <c r="M363" s="66"/>
      <c r="N363" s="65"/>
      <c r="O363" s="65"/>
      <c r="P363" s="65"/>
      <c r="Q363" s="65"/>
      <c r="R363" s="65" t="str">
        <f t="shared" si="20"/>
        <v xml:space="preserve"> BLM ADA TGL BAYAR DAN TGL RAYON KIRIM GAMBAR</v>
      </c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6"/>
      <c r="AH363" s="65"/>
      <c r="AI363" s="65" t="str">
        <f t="shared" si="21"/>
        <v xml:space="preserve">BLM ADA TGL BAYAR DAN TGL KIRIM NODIN </v>
      </c>
      <c r="AJ363" s="65"/>
      <c r="AK363" s="65"/>
      <c r="AL363" s="65"/>
      <c r="AM363" s="65"/>
      <c r="AN363" s="65"/>
      <c r="AO363" s="65"/>
      <c r="AP363" s="66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6"/>
      <c r="BD363" s="65"/>
      <c r="BE363" s="65" t="str">
        <f t="shared" si="19"/>
        <v>BLM ADA TGL BAYAR DAN TGL PDL</v>
      </c>
      <c r="BF363" s="65"/>
    </row>
    <row r="364" spans="1:58" customFormat="1" ht="28.8" x14ac:dyDescent="0.3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6"/>
      <c r="L364" s="65"/>
      <c r="M364" s="66"/>
      <c r="N364" s="65"/>
      <c r="O364" s="65"/>
      <c r="P364" s="65"/>
      <c r="Q364" s="66"/>
      <c r="R364" s="65" t="str">
        <f t="shared" si="20"/>
        <v xml:space="preserve"> BLM ADA TGL BAYAR DAN TGL RAYON KIRIM GAMBAR</v>
      </c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6"/>
      <c r="AH364" s="65"/>
      <c r="AI364" s="65" t="str">
        <f t="shared" si="21"/>
        <v xml:space="preserve">BLM ADA TGL BAYAR DAN TGL KIRIM NODIN </v>
      </c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 t="str">
        <f t="shared" si="19"/>
        <v>BLM ADA TGL BAYAR DAN TGL PDL</v>
      </c>
      <c r="BF364" s="65"/>
    </row>
    <row r="365" spans="1:58" customFormat="1" ht="14.4" x14ac:dyDescent="0.3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6"/>
      <c r="L365" s="65"/>
      <c r="M365" s="66"/>
      <c r="N365" s="65"/>
      <c r="O365" s="65"/>
      <c r="P365" s="65"/>
      <c r="Q365" s="65"/>
      <c r="R365" s="65" t="str">
        <f t="shared" si="20"/>
        <v xml:space="preserve"> BLM ADA TGL BAYAR DAN TGL RAYON KIRIM GAMBAR</v>
      </c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6"/>
      <c r="AH365" s="65"/>
      <c r="AI365" s="65" t="str">
        <f t="shared" si="21"/>
        <v xml:space="preserve">BLM ADA TGL BAYAR DAN TGL KIRIM NODIN </v>
      </c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6"/>
      <c r="BD365" s="66"/>
      <c r="BE365" s="65" t="str">
        <f t="shared" si="19"/>
        <v>BLM ADA TGL BAYAR DAN TGL PDL</v>
      </c>
      <c r="BF365" s="65"/>
    </row>
    <row r="366" spans="1:58" customFormat="1" ht="28.8" x14ac:dyDescent="0.3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6"/>
      <c r="L366" s="65"/>
      <c r="M366" s="65"/>
      <c r="N366" s="65"/>
      <c r="O366" s="65"/>
      <c r="P366" s="65"/>
      <c r="Q366" s="66"/>
      <c r="R366" s="65" t="str">
        <f t="shared" si="20"/>
        <v xml:space="preserve"> BLM ADA TGL BAYAR DAN TGL RAYON KIRIM GAMBAR</v>
      </c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6"/>
      <c r="AH366" s="65"/>
      <c r="AI366" s="65" t="str">
        <f t="shared" si="21"/>
        <v xml:space="preserve">BLM ADA TGL BAYAR DAN TGL KIRIM NODIN </v>
      </c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6"/>
      <c r="BD366" s="66"/>
      <c r="BE366" s="65" t="str">
        <f t="shared" si="19"/>
        <v>BLM ADA TGL BAYAR DAN TGL PDL</v>
      </c>
      <c r="BF366" s="65"/>
    </row>
    <row r="367" spans="1:58" customFormat="1" ht="28.8" x14ac:dyDescent="0.3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6"/>
      <c r="L367" s="65"/>
      <c r="M367" s="66"/>
      <c r="N367" s="65"/>
      <c r="O367" s="65"/>
      <c r="P367" s="65"/>
      <c r="Q367" s="66"/>
      <c r="R367" s="65" t="str">
        <f t="shared" si="20"/>
        <v xml:space="preserve"> BLM ADA TGL BAYAR DAN TGL RAYON KIRIM GAMBAR</v>
      </c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6"/>
      <c r="AH367" s="65"/>
      <c r="AI367" s="65" t="str">
        <f t="shared" si="21"/>
        <v xml:space="preserve">BLM ADA TGL BAYAR DAN TGL KIRIM NODIN </v>
      </c>
      <c r="AJ367" s="65"/>
      <c r="AK367" s="65"/>
      <c r="AL367" s="65"/>
      <c r="AM367" s="65"/>
      <c r="AN367" s="65"/>
      <c r="AO367" s="65"/>
      <c r="AP367" s="66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6"/>
      <c r="BD367" s="66"/>
      <c r="BE367" s="65" t="str">
        <f t="shared" si="19"/>
        <v>BLM ADA TGL BAYAR DAN TGL PDL</v>
      </c>
      <c r="BF367" s="65"/>
    </row>
    <row r="368" spans="1:58" customFormat="1" ht="28.8" x14ac:dyDescent="0.3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6"/>
      <c r="L368" s="65"/>
      <c r="M368" s="66"/>
      <c r="N368" s="65"/>
      <c r="O368" s="65"/>
      <c r="P368" s="65"/>
      <c r="Q368" s="66"/>
      <c r="R368" s="65" t="str">
        <f t="shared" si="20"/>
        <v xml:space="preserve"> BLM ADA TGL BAYAR DAN TGL RAYON KIRIM GAMBAR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6"/>
      <c r="AH368" s="65"/>
      <c r="AI368" s="65" t="str">
        <f t="shared" si="21"/>
        <v xml:space="preserve">BLM ADA TGL BAYAR DAN TGL KIRIM NODIN </v>
      </c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6"/>
      <c r="BD368" s="66"/>
      <c r="BE368" s="65" t="str">
        <f t="shared" si="19"/>
        <v>BLM ADA TGL BAYAR DAN TGL PDL</v>
      </c>
      <c r="BF368" s="65"/>
    </row>
    <row r="369" spans="1:58" customFormat="1" ht="28.8" x14ac:dyDescent="0.3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6"/>
      <c r="L369" s="65"/>
      <c r="M369" s="65"/>
      <c r="N369" s="65"/>
      <c r="O369" s="65"/>
      <c r="P369" s="65"/>
      <c r="Q369" s="66"/>
      <c r="R369" s="65" t="str">
        <f t="shared" si="20"/>
        <v xml:space="preserve"> BLM ADA TGL BAYAR DAN TGL RAYON KIRIM GAMBAR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6"/>
      <c r="AH369" s="65"/>
      <c r="AI369" s="65" t="str">
        <f t="shared" si="21"/>
        <v xml:space="preserve">BLM ADA TGL BAYAR DAN TGL KIRIM NODIN </v>
      </c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 t="str">
        <f t="shared" si="19"/>
        <v>BLM ADA TGL BAYAR DAN TGL PDL</v>
      </c>
      <c r="BF369" s="65"/>
    </row>
    <row r="370" spans="1:58" customFormat="1" ht="28.8" x14ac:dyDescent="0.3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6"/>
      <c r="L370" s="65"/>
      <c r="M370" s="66"/>
      <c r="N370" s="65"/>
      <c r="O370" s="65"/>
      <c r="P370" s="65"/>
      <c r="Q370" s="66"/>
      <c r="R370" s="65" t="str">
        <f t="shared" si="20"/>
        <v xml:space="preserve"> BLM ADA TGL BAYAR DAN TGL RAYON KIRIM GAMBAR</v>
      </c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6"/>
      <c r="AH370" s="65"/>
      <c r="AI370" s="65" t="str">
        <f t="shared" si="21"/>
        <v xml:space="preserve">BLM ADA TGL BAYAR DAN TGL KIRIM NODIN </v>
      </c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 t="str">
        <f t="shared" si="19"/>
        <v>BLM ADA TGL BAYAR DAN TGL PDL</v>
      </c>
      <c r="BF370" s="65"/>
    </row>
    <row r="371" spans="1:58" customFormat="1" ht="14.4" x14ac:dyDescent="0.3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 t="str">
        <f t="shared" si="20"/>
        <v xml:space="preserve"> BLM ADA TGL BAYAR DAN TGL RAYON KIRIM GAMBAR</v>
      </c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 t="str">
        <f t="shared" si="21"/>
        <v xml:space="preserve">BLM ADA TGL BAYAR DAN TGL KIRIM NODIN </v>
      </c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 t="str">
        <f t="shared" si="19"/>
        <v>BLM ADA TGL BAYAR DAN TGL PDL</v>
      </c>
      <c r="BF371" s="65"/>
    </row>
    <row r="372" spans="1:58" customFormat="1" ht="28.8" x14ac:dyDescent="0.3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6"/>
      <c r="L372" s="65"/>
      <c r="M372" s="66"/>
      <c r="N372" s="65"/>
      <c r="O372" s="65"/>
      <c r="P372" s="65"/>
      <c r="Q372" s="66"/>
      <c r="R372" s="65" t="str">
        <f t="shared" si="20"/>
        <v xml:space="preserve"> BLM ADA TGL BAYAR DAN TGL RAYON KIRIM GAMBAR</v>
      </c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6"/>
      <c r="AH372" s="65"/>
      <c r="AI372" s="65" t="str">
        <f t="shared" si="21"/>
        <v xml:space="preserve">BLM ADA TGL BAYAR DAN TGL KIRIM NODIN </v>
      </c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6"/>
      <c r="BD372" s="66"/>
      <c r="BE372" s="65" t="str">
        <f t="shared" si="19"/>
        <v>BLM ADA TGL BAYAR DAN TGL PDL</v>
      </c>
      <c r="BF372" s="65"/>
    </row>
    <row r="373" spans="1:58" customFormat="1" ht="14.4" x14ac:dyDescent="0.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6"/>
      <c r="L373" s="65"/>
      <c r="M373" s="65"/>
      <c r="N373" s="65"/>
      <c r="O373" s="65"/>
      <c r="P373" s="65"/>
      <c r="Q373" s="65"/>
      <c r="R373" s="65" t="str">
        <f t="shared" si="20"/>
        <v xml:space="preserve"> BLM ADA TGL BAYAR DAN TGL RAYON KIRIM GAMBAR</v>
      </c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6"/>
      <c r="AH373" s="65"/>
      <c r="AI373" s="65" t="str">
        <f t="shared" si="21"/>
        <v xml:space="preserve">BLM ADA TGL BAYAR DAN TGL KIRIM NODIN </v>
      </c>
      <c r="AJ373" s="65"/>
      <c r="AK373" s="65"/>
      <c r="AL373" s="65"/>
      <c r="AM373" s="65"/>
      <c r="AN373" s="65"/>
      <c r="AO373" s="65"/>
      <c r="AP373" s="66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6"/>
      <c r="BD373" s="65"/>
      <c r="BE373" s="65" t="str">
        <f t="shared" si="19"/>
        <v>BLM ADA TGL BAYAR DAN TGL PDL</v>
      </c>
      <c r="BF373" s="65"/>
    </row>
    <row r="374" spans="1:58" customFormat="1" ht="14.4" x14ac:dyDescent="0.3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6"/>
      <c r="L374" s="65"/>
      <c r="M374" s="65"/>
      <c r="N374" s="65"/>
      <c r="O374" s="65"/>
      <c r="P374" s="65"/>
      <c r="Q374" s="65"/>
      <c r="R374" s="65" t="str">
        <f t="shared" si="20"/>
        <v xml:space="preserve"> BLM ADA TGL BAYAR DAN TGL RAYON KIRIM GAMBAR</v>
      </c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6"/>
      <c r="AH374" s="65"/>
      <c r="AI374" s="65" t="str">
        <f t="shared" si="21"/>
        <v xml:space="preserve">BLM ADA TGL BAYAR DAN TGL KIRIM NODIN </v>
      </c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6"/>
      <c r="BD374" s="66"/>
      <c r="BE374" s="65" t="str">
        <f t="shared" si="19"/>
        <v>BLM ADA TGL BAYAR DAN TGL PDL</v>
      </c>
      <c r="BF374" s="65"/>
    </row>
    <row r="375" spans="1:58" customFormat="1" ht="28.8" x14ac:dyDescent="0.3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6"/>
      <c r="L375" s="65"/>
      <c r="M375" s="65"/>
      <c r="N375" s="65"/>
      <c r="O375" s="65"/>
      <c r="P375" s="65"/>
      <c r="Q375" s="66"/>
      <c r="R375" s="65" t="str">
        <f t="shared" si="20"/>
        <v xml:space="preserve"> BLM ADA TGL BAYAR DAN TGL RAYON KIRIM GAMBAR</v>
      </c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6"/>
      <c r="AH375" s="65"/>
      <c r="AI375" s="65" t="str">
        <f t="shared" si="21"/>
        <v xml:space="preserve">BLM ADA TGL BAYAR DAN TGL KIRIM NODIN </v>
      </c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 t="str">
        <f t="shared" si="19"/>
        <v>BLM ADA TGL BAYAR DAN TGL PDL</v>
      </c>
      <c r="BF375" s="65"/>
    </row>
    <row r="376" spans="1:58" customFormat="1" ht="28.8" x14ac:dyDescent="0.3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6"/>
      <c r="L376" s="65"/>
      <c r="M376" s="65"/>
      <c r="N376" s="65"/>
      <c r="O376" s="65"/>
      <c r="P376" s="65"/>
      <c r="Q376" s="66"/>
      <c r="R376" s="65" t="str">
        <f t="shared" si="20"/>
        <v xml:space="preserve"> BLM ADA TGL BAYAR DAN TGL RAYON KIRIM GAMBAR</v>
      </c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6"/>
      <c r="AH376" s="65"/>
      <c r="AI376" s="65" t="str">
        <f t="shared" si="21"/>
        <v xml:space="preserve">BLM ADA TGL BAYAR DAN TGL KIRIM NODIN </v>
      </c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6"/>
      <c r="BD376" s="65"/>
      <c r="BE376" s="65" t="str">
        <f t="shared" si="19"/>
        <v>BLM ADA TGL BAYAR DAN TGL PDL</v>
      </c>
      <c r="BF376" s="65"/>
    </row>
    <row r="377" spans="1:58" customFormat="1" ht="28.8" x14ac:dyDescent="0.3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6"/>
      <c r="L377" s="65"/>
      <c r="M377" s="65"/>
      <c r="N377" s="65"/>
      <c r="O377" s="65"/>
      <c r="P377" s="65"/>
      <c r="Q377" s="66"/>
      <c r="R377" s="65" t="str">
        <f t="shared" si="20"/>
        <v xml:space="preserve"> BLM ADA TGL BAYAR DAN TGL RAYON KIRIM GAMBAR</v>
      </c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6"/>
      <c r="AH377" s="65"/>
      <c r="AI377" s="65" t="str">
        <f t="shared" si="21"/>
        <v xml:space="preserve">BLM ADA TGL BAYAR DAN TGL KIRIM NODIN </v>
      </c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 t="str">
        <f t="shared" si="19"/>
        <v>BLM ADA TGL BAYAR DAN TGL PDL</v>
      </c>
      <c r="BF377" s="65"/>
    </row>
    <row r="378" spans="1:58" customFormat="1" ht="28.8" x14ac:dyDescent="0.3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6"/>
      <c r="L378" s="65"/>
      <c r="M378" s="66"/>
      <c r="N378" s="65"/>
      <c r="O378" s="65"/>
      <c r="P378" s="65"/>
      <c r="Q378" s="66"/>
      <c r="R378" s="65" t="str">
        <f t="shared" si="20"/>
        <v xml:space="preserve"> BLM ADA TGL BAYAR DAN TGL RAYON KIRIM GAMBAR</v>
      </c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6"/>
      <c r="AH378" s="65"/>
      <c r="AI378" s="65" t="str">
        <f t="shared" si="21"/>
        <v xml:space="preserve">BLM ADA TGL BAYAR DAN TGL KIRIM NODIN </v>
      </c>
      <c r="AJ378" s="65"/>
      <c r="AK378" s="65"/>
      <c r="AL378" s="65"/>
      <c r="AM378" s="65"/>
      <c r="AN378" s="65"/>
      <c r="AO378" s="65"/>
      <c r="AP378" s="66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6"/>
      <c r="BD378" s="65"/>
      <c r="BE378" s="65" t="str">
        <f t="shared" si="19"/>
        <v>BLM ADA TGL BAYAR DAN TGL PDL</v>
      </c>
      <c r="BF378" s="65"/>
    </row>
    <row r="379" spans="1:58" customFormat="1" ht="14.4" x14ac:dyDescent="0.3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 t="str">
        <f t="shared" si="20"/>
        <v xml:space="preserve"> BLM ADA TGL BAYAR DAN TGL RAYON KIRIM GAMBAR</v>
      </c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6"/>
      <c r="AH379" s="65"/>
      <c r="AI379" s="65" t="str">
        <f t="shared" si="21"/>
        <v xml:space="preserve">BLM ADA TGL BAYAR DAN TGL KIRIM NODIN </v>
      </c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 t="str">
        <f t="shared" si="19"/>
        <v>BLM ADA TGL BAYAR DAN TGL PDL</v>
      </c>
      <c r="BF379" s="65"/>
    </row>
    <row r="380" spans="1:58" customFormat="1" ht="14.4" x14ac:dyDescent="0.3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6"/>
      <c r="L380" s="65"/>
      <c r="M380" s="65"/>
      <c r="N380" s="65"/>
      <c r="O380" s="65"/>
      <c r="P380" s="65"/>
      <c r="Q380" s="65"/>
      <c r="R380" s="65" t="str">
        <f t="shared" si="20"/>
        <v xml:space="preserve"> BLM ADA TGL BAYAR DAN TGL RAYON KIRIM GAMBAR</v>
      </c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6"/>
      <c r="AH380" s="65"/>
      <c r="AI380" s="65" t="str">
        <f t="shared" si="21"/>
        <v xml:space="preserve">BLM ADA TGL BAYAR DAN TGL KIRIM NODIN </v>
      </c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 t="str">
        <f t="shared" si="19"/>
        <v>BLM ADA TGL BAYAR DAN TGL PDL</v>
      </c>
      <c r="BF380" s="65"/>
    </row>
    <row r="381" spans="1:58" customFormat="1" ht="28.8" x14ac:dyDescent="0.3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6"/>
      <c r="L381" s="65"/>
      <c r="M381" s="65"/>
      <c r="N381" s="65"/>
      <c r="O381" s="65"/>
      <c r="P381" s="65"/>
      <c r="Q381" s="66"/>
      <c r="R381" s="65" t="str">
        <f t="shared" si="20"/>
        <v xml:space="preserve"> BLM ADA TGL BAYAR DAN TGL RAYON KIRIM GAMBAR</v>
      </c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6"/>
      <c r="AH381" s="65"/>
      <c r="AI381" s="65" t="str">
        <f t="shared" si="21"/>
        <v xml:space="preserve">BLM ADA TGL BAYAR DAN TGL KIRIM NODIN </v>
      </c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 t="str">
        <f t="shared" si="19"/>
        <v>BLM ADA TGL BAYAR DAN TGL PDL</v>
      </c>
      <c r="BF381" s="65"/>
    </row>
    <row r="382" spans="1:58" customFormat="1" ht="28.8" x14ac:dyDescent="0.3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6"/>
      <c r="L382" s="65"/>
      <c r="M382" s="66"/>
      <c r="N382" s="65"/>
      <c r="O382" s="65"/>
      <c r="P382" s="65"/>
      <c r="Q382" s="66"/>
      <c r="R382" s="65" t="str">
        <f t="shared" si="20"/>
        <v xml:space="preserve"> BLM ADA TGL BAYAR DAN TGL RAYON KIRIM GAMBAR</v>
      </c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6"/>
      <c r="AH382" s="65"/>
      <c r="AI382" s="65" t="str">
        <f t="shared" si="21"/>
        <v xml:space="preserve">BLM ADA TGL BAYAR DAN TGL KIRIM NODIN </v>
      </c>
      <c r="AJ382" s="65"/>
      <c r="AK382" s="65"/>
      <c r="AL382" s="65"/>
      <c r="AM382" s="65"/>
      <c r="AN382" s="65"/>
      <c r="AO382" s="65"/>
      <c r="AP382" s="66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 t="str">
        <f t="shared" si="19"/>
        <v>BLM ADA TGL BAYAR DAN TGL PDL</v>
      </c>
      <c r="BF382" s="65"/>
    </row>
    <row r="383" spans="1:58" customFormat="1" ht="28.8" x14ac:dyDescent="0.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6"/>
      <c r="L383" s="65"/>
      <c r="M383" s="65"/>
      <c r="N383" s="65"/>
      <c r="O383" s="65"/>
      <c r="P383" s="65"/>
      <c r="Q383" s="66"/>
      <c r="R383" s="65" t="str">
        <f t="shared" si="20"/>
        <v xml:space="preserve"> BLM ADA TGL BAYAR DAN TGL RAYON KIRIM GAMBAR</v>
      </c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6"/>
      <c r="AH383" s="65"/>
      <c r="AI383" s="65" t="str">
        <f t="shared" si="21"/>
        <v xml:space="preserve">BLM ADA TGL BAYAR DAN TGL KIRIM NODIN </v>
      </c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6"/>
      <c r="BD383" s="66"/>
      <c r="BE383" s="65" t="str">
        <f t="shared" si="19"/>
        <v>BLM ADA TGL BAYAR DAN TGL PDL</v>
      </c>
      <c r="BF383" s="65"/>
    </row>
    <row r="384" spans="1:58" customFormat="1" ht="28.8" x14ac:dyDescent="0.3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6"/>
      <c r="L384" s="65"/>
      <c r="M384" s="66"/>
      <c r="N384" s="65"/>
      <c r="O384" s="65"/>
      <c r="P384" s="65"/>
      <c r="Q384" s="66"/>
      <c r="R384" s="65" t="str">
        <f t="shared" si="20"/>
        <v xml:space="preserve"> BLM ADA TGL BAYAR DAN TGL RAYON KIRIM GAMBAR</v>
      </c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6"/>
      <c r="AH384" s="65"/>
      <c r="AI384" s="65" t="str">
        <f t="shared" si="21"/>
        <v xml:space="preserve">BLM ADA TGL BAYAR DAN TGL KIRIM NODIN </v>
      </c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 t="str">
        <f t="shared" si="19"/>
        <v>BLM ADA TGL BAYAR DAN TGL PDL</v>
      </c>
      <c r="BF384" s="65"/>
    </row>
    <row r="385" spans="1:58" customFormat="1" ht="28.8" x14ac:dyDescent="0.3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6"/>
      <c r="L385" s="65"/>
      <c r="M385" s="66"/>
      <c r="N385" s="65"/>
      <c r="O385" s="65"/>
      <c r="P385" s="65"/>
      <c r="Q385" s="66"/>
      <c r="R385" s="65" t="str">
        <f t="shared" si="20"/>
        <v xml:space="preserve"> BLM ADA TGL BAYAR DAN TGL RAYON KIRIM GAMBAR</v>
      </c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6"/>
      <c r="AH385" s="65"/>
      <c r="AI385" s="65" t="str">
        <f t="shared" si="21"/>
        <v xml:space="preserve">BLM ADA TGL BAYAR DAN TGL KIRIM NODIN </v>
      </c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 t="str">
        <f t="shared" si="19"/>
        <v>BLM ADA TGL BAYAR DAN TGL PDL</v>
      </c>
      <c r="BF385" s="65"/>
    </row>
    <row r="386" spans="1:58" customFormat="1" ht="14.4" x14ac:dyDescent="0.3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 t="str">
        <f t="shared" si="20"/>
        <v xml:space="preserve"> BLM ADA TGL BAYAR DAN TGL RAYON KIRIM GAMBAR</v>
      </c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 t="str">
        <f t="shared" si="21"/>
        <v xml:space="preserve">BLM ADA TGL BAYAR DAN TGL KIRIM NODIN </v>
      </c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 t="str">
        <f t="shared" si="19"/>
        <v>BLM ADA TGL BAYAR DAN TGL PDL</v>
      </c>
      <c r="BF386" s="65"/>
    </row>
    <row r="387" spans="1:58" customFormat="1" ht="14.4" x14ac:dyDescent="0.3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6"/>
      <c r="L387" s="65"/>
      <c r="M387" s="65"/>
      <c r="N387" s="65"/>
      <c r="O387" s="65"/>
      <c r="P387" s="65"/>
      <c r="Q387" s="65"/>
      <c r="R387" s="65" t="str">
        <f t="shared" si="20"/>
        <v xml:space="preserve"> BLM ADA TGL BAYAR DAN TGL RAYON KIRIM GAMBAR</v>
      </c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6"/>
      <c r="AH387" s="65"/>
      <c r="AI387" s="65" t="str">
        <f t="shared" si="21"/>
        <v xml:space="preserve">BLM ADA TGL BAYAR DAN TGL KIRIM NODIN </v>
      </c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 t="str">
        <f t="shared" si="19"/>
        <v>BLM ADA TGL BAYAR DAN TGL PDL</v>
      </c>
      <c r="BF387" s="65"/>
    </row>
    <row r="388" spans="1:58" customFormat="1" ht="14.4" x14ac:dyDescent="0.3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 t="str">
        <f t="shared" si="20"/>
        <v xml:space="preserve"> BLM ADA TGL BAYAR DAN TGL RAYON KIRIM GAMBAR</v>
      </c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 t="str">
        <f t="shared" si="21"/>
        <v xml:space="preserve">BLM ADA TGL BAYAR DAN TGL KIRIM NODIN </v>
      </c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 t="str">
        <f t="shared" si="19"/>
        <v>BLM ADA TGL BAYAR DAN TGL PDL</v>
      </c>
      <c r="BF388" s="65"/>
    </row>
    <row r="389" spans="1:58" customFormat="1" ht="28.8" x14ac:dyDescent="0.3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6"/>
      <c r="L389" s="65"/>
      <c r="M389" s="65"/>
      <c r="N389" s="65"/>
      <c r="O389" s="65"/>
      <c r="P389" s="65"/>
      <c r="Q389" s="66"/>
      <c r="R389" s="65" t="str">
        <f t="shared" si="20"/>
        <v xml:space="preserve"> BLM ADA TGL BAYAR DAN TGL RAYON KIRIM GAMBAR</v>
      </c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6"/>
      <c r="AH389" s="65"/>
      <c r="AI389" s="65" t="str">
        <f t="shared" si="21"/>
        <v xml:space="preserve">BLM ADA TGL BAYAR DAN TGL KIRIM NODIN </v>
      </c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 t="str">
        <f t="shared" si="19"/>
        <v>BLM ADA TGL BAYAR DAN TGL PDL</v>
      </c>
      <c r="BF389" s="65"/>
    </row>
    <row r="390" spans="1:58" customFormat="1" ht="28.8" x14ac:dyDescent="0.3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6"/>
      <c r="L390" s="65"/>
      <c r="M390" s="66"/>
      <c r="N390" s="65"/>
      <c r="O390" s="65"/>
      <c r="P390" s="65"/>
      <c r="Q390" s="66"/>
      <c r="R390" s="65" t="str">
        <f t="shared" si="20"/>
        <v xml:space="preserve"> BLM ADA TGL BAYAR DAN TGL RAYON KIRIM GAMBAR</v>
      </c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6"/>
      <c r="AH390" s="65"/>
      <c r="AI390" s="65" t="str">
        <f t="shared" si="21"/>
        <v xml:space="preserve">BLM ADA TGL BAYAR DAN TGL KIRIM NODIN </v>
      </c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 t="str">
        <f t="shared" si="19"/>
        <v>BLM ADA TGL BAYAR DAN TGL PDL</v>
      </c>
      <c r="BF390" s="65"/>
    </row>
    <row r="391" spans="1:58" customFormat="1" ht="28.8" x14ac:dyDescent="0.3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6"/>
      <c r="L391" s="65"/>
      <c r="M391" s="65"/>
      <c r="N391" s="65"/>
      <c r="O391" s="65"/>
      <c r="P391" s="65"/>
      <c r="Q391" s="66"/>
      <c r="R391" s="65" t="str">
        <f t="shared" si="20"/>
        <v xml:space="preserve"> BLM ADA TGL BAYAR DAN TGL RAYON KIRIM GAMBAR</v>
      </c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6"/>
      <c r="AH391" s="65"/>
      <c r="AI391" s="65" t="str">
        <f t="shared" si="21"/>
        <v xml:space="preserve">BLM ADA TGL BAYAR DAN TGL KIRIM NODIN </v>
      </c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 t="str">
        <f t="shared" si="19"/>
        <v>BLM ADA TGL BAYAR DAN TGL PDL</v>
      </c>
      <c r="BF391" s="65"/>
    </row>
    <row r="392" spans="1:58" customFormat="1" ht="14.4" x14ac:dyDescent="0.3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6"/>
      <c r="L392" s="65"/>
      <c r="M392" s="65"/>
      <c r="N392" s="65"/>
      <c r="O392" s="65"/>
      <c r="P392" s="65"/>
      <c r="Q392" s="65"/>
      <c r="R392" s="65" t="str">
        <f t="shared" si="20"/>
        <v xml:space="preserve"> BLM ADA TGL BAYAR DAN TGL RAYON KIRIM GAMBAR</v>
      </c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6"/>
      <c r="AH392" s="65"/>
      <c r="AI392" s="65" t="str">
        <f t="shared" si="21"/>
        <v xml:space="preserve">BLM ADA TGL BAYAR DAN TGL KIRIM NODIN </v>
      </c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 t="str">
        <f t="shared" si="19"/>
        <v>BLM ADA TGL BAYAR DAN TGL PDL</v>
      </c>
      <c r="BF392" s="65"/>
    </row>
    <row r="393" spans="1:58" customFormat="1" ht="14.4" x14ac:dyDescent="0.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 t="str">
        <f t="shared" si="20"/>
        <v xml:space="preserve"> BLM ADA TGL BAYAR DAN TGL RAYON KIRIM GAMBAR</v>
      </c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 t="str">
        <f t="shared" si="21"/>
        <v xml:space="preserve">BLM ADA TGL BAYAR DAN TGL KIRIM NODIN </v>
      </c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 t="str">
        <f t="shared" si="19"/>
        <v>BLM ADA TGL BAYAR DAN TGL PDL</v>
      </c>
      <c r="BF393" s="65"/>
    </row>
    <row r="394" spans="1:58" customFormat="1" ht="14.4" x14ac:dyDescent="0.3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6"/>
      <c r="L394" s="65"/>
      <c r="M394" s="65"/>
      <c r="N394" s="65"/>
      <c r="O394" s="65"/>
      <c r="P394" s="65"/>
      <c r="Q394" s="65"/>
      <c r="R394" s="65" t="str">
        <f t="shared" si="20"/>
        <v xml:space="preserve"> BLM ADA TGL BAYAR DAN TGL RAYON KIRIM GAMBAR</v>
      </c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6"/>
      <c r="AH394" s="65"/>
      <c r="AI394" s="65" t="str">
        <f t="shared" si="21"/>
        <v xml:space="preserve">BLM ADA TGL BAYAR DAN TGL KIRIM NODIN </v>
      </c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 t="str">
        <f t="shared" si="19"/>
        <v>BLM ADA TGL BAYAR DAN TGL PDL</v>
      </c>
      <c r="BF394" s="65"/>
    </row>
    <row r="395" spans="1:58" customFormat="1" ht="28.8" x14ac:dyDescent="0.3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6"/>
      <c r="L395" s="65"/>
      <c r="M395" s="65"/>
      <c r="N395" s="65"/>
      <c r="O395" s="65"/>
      <c r="P395" s="65"/>
      <c r="Q395" s="66"/>
      <c r="R395" s="65" t="str">
        <f t="shared" si="20"/>
        <v xml:space="preserve"> BLM ADA TGL BAYAR DAN TGL RAYON KIRIM GAMBAR</v>
      </c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6"/>
      <c r="AH395" s="65"/>
      <c r="AI395" s="65" t="str">
        <f t="shared" si="21"/>
        <v xml:space="preserve">BLM ADA TGL BAYAR DAN TGL KIRIM NODIN </v>
      </c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 t="str">
        <f t="shared" si="19"/>
        <v>BLM ADA TGL BAYAR DAN TGL PDL</v>
      </c>
      <c r="BF395" s="65"/>
    </row>
    <row r="396" spans="1:58" customFormat="1" ht="14.4" x14ac:dyDescent="0.3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6"/>
      <c r="L396" s="65"/>
      <c r="M396" s="65"/>
      <c r="N396" s="65"/>
      <c r="O396" s="65"/>
      <c r="P396" s="65"/>
      <c r="Q396" s="65"/>
      <c r="R396" s="65" t="str">
        <f t="shared" si="20"/>
        <v xml:space="preserve"> BLM ADA TGL BAYAR DAN TGL RAYON KIRIM GAMBAR</v>
      </c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6"/>
      <c r="AH396" s="65"/>
      <c r="AI396" s="65" t="str">
        <f t="shared" si="21"/>
        <v xml:space="preserve">BLM ADA TGL BAYAR DAN TGL KIRIM NODIN </v>
      </c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 t="str">
        <f t="shared" ref="BE396:BE411" si="22">IF(AND(K396&lt;&gt;"",BD396&lt;&gt;""),""&amp;DAYS360(K396,BD396)&amp;" hari",IF(AND(K396&lt;&gt;" ",BD396&lt;&gt;""),"BLM ADA TGL BAYAR",IF(AND(K396&lt;&gt;"",BD396&lt;&gt;" "),"BLM ADA TGL PDL","BLM ADA TGL BAYAR DAN TGL PDL")))</f>
        <v>BLM ADA TGL BAYAR DAN TGL PDL</v>
      </c>
      <c r="BF396" s="65"/>
    </row>
    <row r="397" spans="1:58" customFormat="1" ht="14.4" x14ac:dyDescent="0.3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6"/>
      <c r="L397" s="65"/>
      <c r="M397" s="65"/>
      <c r="N397" s="65"/>
      <c r="O397" s="65"/>
      <c r="P397" s="65"/>
      <c r="Q397" s="65"/>
      <c r="R397" s="65" t="str">
        <f t="shared" ref="R397:R424" si="23">IF(AND(K397&lt;&gt;"",Q397&lt;&gt;""),""&amp;ABS(DAYS360(K397,Q397))&amp;" hari",IF(AND(K397&lt;&gt;" ",Q397&lt;&gt;""),"BLM ADA TGL BAYAR",IF(AND(K397&lt;&gt;"",Q397&lt;&gt;" "),"BLM ADA TGL RAYON KIRIM GAMBAR"," BLM ADA TGL BAYAR DAN TGL RAYON KIRIM GAMBAR")))</f>
        <v xml:space="preserve"> BLM ADA TGL BAYAR DAN TGL RAYON KIRIM GAMBAR</v>
      </c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6"/>
      <c r="AH397" s="65"/>
      <c r="AI397" s="65" t="str">
        <f t="shared" si="21"/>
        <v xml:space="preserve">BLM ADA TGL BAYAR DAN TGL KIRIM NODIN </v>
      </c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 t="str">
        <f t="shared" si="22"/>
        <v>BLM ADA TGL BAYAR DAN TGL PDL</v>
      </c>
      <c r="BF397" s="65"/>
    </row>
    <row r="398" spans="1:58" customFormat="1" ht="14.4" x14ac:dyDescent="0.3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6"/>
      <c r="L398" s="65"/>
      <c r="M398" s="65"/>
      <c r="N398" s="65"/>
      <c r="O398" s="65"/>
      <c r="P398" s="65"/>
      <c r="Q398" s="65"/>
      <c r="R398" s="65" t="str">
        <f t="shared" si="23"/>
        <v xml:space="preserve"> BLM ADA TGL BAYAR DAN TGL RAYON KIRIM GAMBAR</v>
      </c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6"/>
      <c r="AH398" s="65"/>
      <c r="AI398" s="65" t="str">
        <f t="shared" si="21"/>
        <v xml:space="preserve">BLM ADA TGL BAYAR DAN TGL KIRIM NODIN </v>
      </c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 t="str">
        <f t="shared" si="22"/>
        <v>BLM ADA TGL BAYAR DAN TGL PDL</v>
      </c>
      <c r="BF398" s="65"/>
    </row>
    <row r="399" spans="1:58" customFormat="1" ht="14.4" x14ac:dyDescent="0.3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6"/>
      <c r="L399" s="65"/>
      <c r="M399" s="65"/>
      <c r="N399" s="65"/>
      <c r="O399" s="65"/>
      <c r="P399" s="65"/>
      <c r="Q399" s="65"/>
      <c r="R399" s="65" t="str">
        <f t="shared" si="23"/>
        <v xml:space="preserve"> BLM ADA TGL BAYAR DAN TGL RAYON KIRIM GAMBAR</v>
      </c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6"/>
      <c r="AH399" s="65"/>
      <c r="AI399" s="65" t="str">
        <f t="shared" si="21"/>
        <v xml:space="preserve">BLM ADA TGL BAYAR DAN TGL KIRIM NODIN </v>
      </c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 t="str">
        <f t="shared" si="22"/>
        <v>BLM ADA TGL BAYAR DAN TGL PDL</v>
      </c>
      <c r="BF399" s="65"/>
    </row>
    <row r="400" spans="1:58" customFormat="1" ht="14.4" x14ac:dyDescent="0.3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6"/>
      <c r="L400" s="65"/>
      <c r="M400" s="65"/>
      <c r="N400" s="65"/>
      <c r="O400" s="65"/>
      <c r="P400" s="65"/>
      <c r="Q400" s="65"/>
      <c r="R400" s="65" t="str">
        <f t="shared" si="23"/>
        <v xml:space="preserve"> BLM ADA TGL BAYAR DAN TGL RAYON KIRIM GAMBAR</v>
      </c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6"/>
      <c r="AH400" s="65"/>
      <c r="AI400" s="65" t="str">
        <f t="shared" si="21"/>
        <v xml:space="preserve">BLM ADA TGL BAYAR DAN TGL KIRIM NODIN </v>
      </c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 t="str">
        <f t="shared" si="22"/>
        <v>BLM ADA TGL BAYAR DAN TGL PDL</v>
      </c>
      <c r="BF400" s="65"/>
    </row>
    <row r="401" spans="1:58" customFormat="1" ht="14.4" x14ac:dyDescent="0.3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6"/>
      <c r="L401" s="65"/>
      <c r="M401" s="65"/>
      <c r="N401" s="65"/>
      <c r="O401" s="65"/>
      <c r="P401" s="65"/>
      <c r="Q401" s="65"/>
      <c r="R401" s="65" t="str">
        <f t="shared" si="23"/>
        <v xml:space="preserve"> BLM ADA TGL BAYAR DAN TGL RAYON KIRIM GAMBAR</v>
      </c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6"/>
      <c r="AH401" s="65"/>
      <c r="AI401" s="65" t="str">
        <f t="shared" si="21"/>
        <v xml:space="preserve">BLM ADA TGL BAYAR DAN TGL KIRIM NODIN </v>
      </c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 t="str">
        <f t="shared" si="22"/>
        <v>BLM ADA TGL BAYAR DAN TGL PDL</v>
      </c>
      <c r="BF401" s="65"/>
    </row>
    <row r="402" spans="1:58" customFormat="1" ht="14.4" x14ac:dyDescent="0.3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6"/>
      <c r="L402" s="65"/>
      <c r="M402" s="65"/>
      <c r="N402" s="65"/>
      <c r="O402" s="65"/>
      <c r="P402" s="65"/>
      <c r="Q402" s="65"/>
      <c r="R402" s="65" t="str">
        <f t="shared" si="23"/>
        <v xml:space="preserve"> BLM ADA TGL BAYAR DAN TGL RAYON KIRIM GAMBAR</v>
      </c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6"/>
      <c r="AH402" s="65"/>
      <c r="AI402" s="65" t="str">
        <f t="shared" si="21"/>
        <v xml:space="preserve">BLM ADA TGL BAYAR DAN TGL KIRIM NODIN </v>
      </c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 t="str">
        <f t="shared" si="22"/>
        <v>BLM ADA TGL BAYAR DAN TGL PDL</v>
      </c>
      <c r="BF402" s="65"/>
    </row>
    <row r="403" spans="1:58" customFormat="1" ht="28.8" x14ac:dyDescent="0.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6"/>
      <c r="L403" s="65"/>
      <c r="M403" s="66"/>
      <c r="N403" s="65"/>
      <c r="O403" s="65"/>
      <c r="P403" s="65"/>
      <c r="Q403" s="66"/>
      <c r="R403" s="65" t="str">
        <f t="shared" si="23"/>
        <v xml:space="preserve"> BLM ADA TGL BAYAR DAN TGL RAYON KIRIM GAMBAR</v>
      </c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6"/>
      <c r="AH403" s="65"/>
      <c r="AI403" s="65" t="str">
        <f t="shared" si="21"/>
        <v xml:space="preserve">BLM ADA TGL BAYAR DAN TGL KIRIM NODIN </v>
      </c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6"/>
      <c r="BD403" s="66"/>
      <c r="BE403" s="65" t="str">
        <f t="shared" si="22"/>
        <v>BLM ADA TGL BAYAR DAN TGL PDL</v>
      </c>
      <c r="BF403" s="65"/>
    </row>
    <row r="404" spans="1:58" customFormat="1" ht="14.4" x14ac:dyDescent="0.3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6"/>
      <c r="L404" s="65"/>
      <c r="M404" s="65"/>
      <c r="N404" s="65"/>
      <c r="O404" s="65"/>
      <c r="P404" s="65"/>
      <c r="Q404" s="65"/>
      <c r="R404" s="65" t="str">
        <f t="shared" si="23"/>
        <v xml:space="preserve"> BLM ADA TGL BAYAR DAN TGL RAYON KIRIM GAMBAR</v>
      </c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6"/>
      <c r="AH404" s="65"/>
      <c r="AI404" s="65" t="str">
        <f t="shared" si="21"/>
        <v xml:space="preserve">BLM ADA TGL BAYAR DAN TGL KIRIM NODIN </v>
      </c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6"/>
      <c r="BD404" s="66"/>
      <c r="BE404" s="65" t="str">
        <f t="shared" si="22"/>
        <v>BLM ADA TGL BAYAR DAN TGL PDL</v>
      </c>
      <c r="BF404" s="65"/>
    </row>
    <row r="405" spans="1:58" customFormat="1" ht="14.4" x14ac:dyDescent="0.3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6"/>
      <c r="L405" s="65"/>
      <c r="M405" s="65"/>
      <c r="N405" s="65"/>
      <c r="O405" s="65"/>
      <c r="P405" s="65"/>
      <c r="Q405" s="65"/>
      <c r="R405" s="65" t="str">
        <f t="shared" si="23"/>
        <v xml:space="preserve"> BLM ADA TGL BAYAR DAN TGL RAYON KIRIM GAMBAR</v>
      </c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6"/>
      <c r="AH405" s="65"/>
      <c r="AI405" s="65" t="str">
        <f t="shared" si="21"/>
        <v xml:space="preserve">BLM ADA TGL BAYAR DAN TGL KIRIM NODIN </v>
      </c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 t="str">
        <f t="shared" si="22"/>
        <v>BLM ADA TGL BAYAR DAN TGL PDL</v>
      </c>
      <c r="BF405" s="65"/>
    </row>
    <row r="406" spans="1:58" customFormat="1" ht="14.4" x14ac:dyDescent="0.3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6"/>
      <c r="L406" s="65"/>
      <c r="M406" s="65"/>
      <c r="N406" s="65"/>
      <c r="O406" s="65"/>
      <c r="P406" s="65"/>
      <c r="Q406" s="65"/>
      <c r="R406" s="65" t="str">
        <f t="shared" si="23"/>
        <v xml:space="preserve"> BLM ADA TGL BAYAR DAN TGL RAYON KIRIM GAMBAR</v>
      </c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6"/>
      <c r="AH406" s="65"/>
      <c r="AI406" s="65" t="str">
        <f t="shared" si="21"/>
        <v xml:space="preserve">BLM ADA TGL BAYAR DAN TGL KIRIM NODIN </v>
      </c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 t="str">
        <f t="shared" si="22"/>
        <v>BLM ADA TGL BAYAR DAN TGL PDL</v>
      </c>
      <c r="BF406" s="65"/>
    </row>
    <row r="407" spans="1:58" customFormat="1" ht="14.4" x14ac:dyDescent="0.3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6"/>
      <c r="L407" s="65"/>
      <c r="M407" s="65"/>
      <c r="N407" s="65"/>
      <c r="O407" s="65"/>
      <c r="P407" s="65"/>
      <c r="Q407" s="65"/>
      <c r="R407" s="65" t="str">
        <f t="shared" si="23"/>
        <v xml:space="preserve"> BLM ADA TGL BAYAR DAN TGL RAYON KIRIM GAMBAR</v>
      </c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6"/>
      <c r="AH407" s="65"/>
      <c r="AI407" s="65" t="str">
        <f t="shared" ref="AI407:AI424" si="24">IF(AND(K407&lt;&gt;"",AG407&lt;&gt;"",AH407&lt;&gt;" "),""&amp;DAYS360(K407,AG407)&amp;" hari",IF(AND(K407&lt;&gt;"",AG407&lt;&gt;" ",AH407&lt;&gt;""),""&amp;DAYS360(K407,AH407)&amp;" hari",IF(OR(AND(K407&lt;&gt;" ",AG407&lt;&gt;""),(AND(K407&lt;&gt;" ",AH407&lt;&gt;""))),"BLM ADA TGL BAYAR",IF(AND(K407&lt;&gt;"",AG407&lt;&gt;" ",AH407&lt;&gt;" "),"BLM ADA TGL KIRIM NODIN","BLM ADA TGL BAYAR DAN TGL KIRIM NODIN "))))</f>
        <v xml:space="preserve">BLM ADA TGL BAYAR DAN TGL KIRIM NODIN </v>
      </c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 t="str">
        <f t="shared" si="22"/>
        <v>BLM ADA TGL BAYAR DAN TGL PDL</v>
      </c>
      <c r="BF407" s="65"/>
    </row>
    <row r="408" spans="1:58" customFormat="1" ht="14.4" x14ac:dyDescent="0.3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6"/>
      <c r="L408" s="65"/>
      <c r="M408" s="65"/>
      <c r="N408" s="65"/>
      <c r="O408" s="65"/>
      <c r="P408" s="65"/>
      <c r="Q408" s="65"/>
      <c r="R408" s="65" t="str">
        <f t="shared" si="23"/>
        <v xml:space="preserve"> BLM ADA TGL BAYAR DAN TGL RAYON KIRIM GAMBAR</v>
      </c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6"/>
      <c r="AH408" s="65"/>
      <c r="AI408" s="65" t="str">
        <f t="shared" si="24"/>
        <v xml:space="preserve">BLM ADA TGL BAYAR DAN TGL KIRIM NODIN </v>
      </c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 t="str">
        <f t="shared" si="22"/>
        <v>BLM ADA TGL BAYAR DAN TGL PDL</v>
      </c>
      <c r="BF408" s="65"/>
    </row>
    <row r="409" spans="1:58" customFormat="1" ht="14.4" x14ac:dyDescent="0.3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6"/>
      <c r="L409" s="65"/>
      <c r="M409" s="65"/>
      <c r="N409" s="65"/>
      <c r="O409" s="65"/>
      <c r="P409" s="65"/>
      <c r="Q409" s="65"/>
      <c r="R409" s="65" t="str">
        <f t="shared" si="23"/>
        <v xml:space="preserve"> BLM ADA TGL BAYAR DAN TGL RAYON KIRIM GAMBAR</v>
      </c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6"/>
      <c r="AH409" s="65"/>
      <c r="AI409" s="65" t="str">
        <f t="shared" si="24"/>
        <v xml:space="preserve">BLM ADA TGL BAYAR DAN TGL KIRIM NODIN </v>
      </c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6"/>
      <c r="BD409" s="66"/>
      <c r="BE409" s="65" t="str">
        <f t="shared" si="22"/>
        <v>BLM ADA TGL BAYAR DAN TGL PDL</v>
      </c>
      <c r="BF409" s="65"/>
    </row>
    <row r="410" spans="1:58" customFormat="1" ht="14.4" x14ac:dyDescent="0.3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6"/>
      <c r="L410" s="65"/>
      <c r="M410" s="65"/>
      <c r="N410" s="65"/>
      <c r="O410" s="65"/>
      <c r="P410" s="65"/>
      <c r="Q410" s="65"/>
      <c r="R410" s="65" t="str">
        <f t="shared" si="23"/>
        <v xml:space="preserve"> BLM ADA TGL BAYAR DAN TGL RAYON KIRIM GAMBAR</v>
      </c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6"/>
      <c r="AH410" s="65"/>
      <c r="AI410" s="65" t="str">
        <f t="shared" si="24"/>
        <v xml:space="preserve">BLM ADA TGL BAYAR DAN TGL KIRIM NODIN </v>
      </c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 t="str">
        <f t="shared" si="22"/>
        <v>BLM ADA TGL BAYAR DAN TGL PDL</v>
      </c>
      <c r="BF410" s="65"/>
    </row>
    <row r="411" spans="1:58" customFormat="1" ht="14.4" x14ac:dyDescent="0.3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6"/>
      <c r="L411" s="65"/>
      <c r="M411" s="65"/>
      <c r="N411" s="65"/>
      <c r="O411" s="65"/>
      <c r="P411" s="65"/>
      <c r="Q411" s="65"/>
      <c r="R411" s="65" t="str">
        <f t="shared" si="23"/>
        <v xml:space="preserve"> BLM ADA TGL BAYAR DAN TGL RAYON KIRIM GAMBAR</v>
      </c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6"/>
      <c r="AH411" s="65"/>
      <c r="AI411" s="65" t="str">
        <f t="shared" si="24"/>
        <v xml:space="preserve">BLM ADA TGL BAYAR DAN TGL KIRIM NODIN </v>
      </c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 t="str">
        <f t="shared" si="22"/>
        <v>BLM ADA TGL BAYAR DAN TGL PDL</v>
      </c>
      <c r="BF411" s="65"/>
    </row>
    <row r="412" spans="1:58" customFormat="1" ht="28.8" x14ac:dyDescent="0.3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6"/>
      <c r="L412" s="65"/>
      <c r="M412" s="66"/>
      <c r="N412" s="65"/>
      <c r="O412" s="65"/>
      <c r="P412" s="65"/>
      <c r="Q412" s="66"/>
      <c r="R412" s="65" t="str">
        <f t="shared" si="23"/>
        <v xml:space="preserve"> BLM ADA TGL BAYAR DAN TGL RAYON KIRIM GAMBAR</v>
      </c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6"/>
      <c r="AH412" s="65"/>
      <c r="AI412" s="65" t="str">
        <f t="shared" si="24"/>
        <v xml:space="preserve">BLM ADA TGL BAYAR DAN TGL KIRIM NODIN </v>
      </c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 t="str">
        <f t="shared" ref="BE412:BE424" si="25">IF(AND(K412&lt;&gt;"",BD412&lt;&gt;""),""&amp;DAYS360(K412,BD412)&amp;" hari",IF(AND(K412&lt;&gt;" ",BD412&lt;&gt;""),"BLM ADA TGL BAYAR",IF(AND(K412&lt;&gt;"",BD412&lt;&gt;" "),"BLM ADA TGL PDL","BLM ADA TGL BAYAR DAN TGL PDL")))</f>
        <v>BLM ADA TGL BAYAR DAN TGL PDL</v>
      </c>
      <c r="BF412" s="65"/>
    </row>
    <row r="413" spans="1:58" customFormat="1" ht="14.4" x14ac:dyDescent="0.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6"/>
      <c r="L413" s="65"/>
      <c r="M413" s="65"/>
      <c r="N413" s="65"/>
      <c r="O413" s="65"/>
      <c r="P413" s="65"/>
      <c r="Q413" s="65"/>
      <c r="R413" s="65" t="str">
        <f t="shared" si="23"/>
        <v xml:space="preserve"> BLM ADA TGL BAYAR DAN TGL RAYON KIRIM GAMBAR</v>
      </c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6"/>
      <c r="AH413" s="65"/>
      <c r="AI413" s="65" t="str">
        <f t="shared" si="24"/>
        <v xml:space="preserve">BLM ADA TGL BAYAR DAN TGL KIRIM NODIN </v>
      </c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 t="str">
        <f t="shared" si="25"/>
        <v>BLM ADA TGL BAYAR DAN TGL PDL</v>
      </c>
      <c r="BF413" s="65"/>
    </row>
    <row r="414" spans="1:58" customFormat="1" ht="28.8" x14ac:dyDescent="0.3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6"/>
      <c r="L414" s="65"/>
      <c r="M414" s="66"/>
      <c r="N414" s="65"/>
      <c r="O414" s="65"/>
      <c r="P414" s="65"/>
      <c r="Q414" s="66"/>
      <c r="R414" s="65" t="str">
        <f t="shared" si="23"/>
        <v xml:space="preserve"> BLM ADA TGL BAYAR DAN TGL RAYON KIRIM GAMBAR</v>
      </c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 t="str">
        <f t="shared" si="24"/>
        <v xml:space="preserve">BLM ADA TGL BAYAR DAN TGL KIRIM NODIN </v>
      </c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 t="str">
        <f t="shared" si="25"/>
        <v>BLM ADA TGL BAYAR DAN TGL PDL</v>
      </c>
      <c r="BF414" s="65"/>
    </row>
    <row r="415" spans="1:58" customFormat="1" ht="14.4" x14ac:dyDescent="0.3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6"/>
      <c r="L415" s="65"/>
      <c r="M415" s="65"/>
      <c r="N415" s="65"/>
      <c r="O415" s="65"/>
      <c r="P415" s="65"/>
      <c r="Q415" s="65"/>
      <c r="R415" s="65" t="str">
        <f t="shared" si="23"/>
        <v xml:space="preserve"> BLM ADA TGL BAYAR DAN TGL RAYON KIRIM GAMBAR</v>
      </c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6"/>
      <c r="AH415" s="65"/>
      <c r="AI415" s="65" t="str">
        <f t="shared" si="24"/>
        <v xml:space="preserve">BLM ADA TGL BAYAR DAN TGL KIRIM NODIN </v>
      </c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 t="str">
        <f t="shared" si="25"/>
        <v>BLM ADA TGL BAYAR DAN TGL PDL</v>
      </c>
      <c r="BF415" s="65"/>
    </row>
    <row r="416" spans="1:58" customFormat="1" ht="28.8" x14ac:dyDescent="0.3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6"/>
      <c r="L416" s="65"/>
      <c r="M416" s="65"/>
      <c r="N416" s="65"/>
      <c r="O416" s="65"/>
      <c r="P416" s="65"/>
      <c r="Q416" s="66"/>
      <c r="R416" s="65" t="str">
        <f t="shared" si="23"/>
        <v xml:space="preserve"> BLM ADA TGL BAYAR DAN TGL RAYON KIRIM GAMBAR</v>
      </c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6"/>
      <c r="AH416" s="65"/>
      <c r="AI416" s="65" t="str">
        <f t="shared" si="24"/>
        <v xml:space="preserve">BLM ADA TGL BAYAR DAN TGL KIRIM NODIN </v>
      </c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 t="str">
        <f t="shared" si="25"/>
        <v>BLM ADA TGL BAYAR DAN TGL PDL</v>
      </c>
      <c r="BF416" s="65"/>
    </row>
    <row r="417" spans="1:58" customFormat="1" ht="28.8" x14ac:dyDescent="0.3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6"/>
      <c r="L417" s="65"/>
      <c r="M417" s="65"/>
      <c r="N417" s="65"/>
      <c r="O417" s="65"/>
      <c r="P417" s="65"/>
      <c r="Q417" s="66"/>
      <c r="R417" s="65" t="str">
        <f t="shared" si="23"/>
        <v xml:space="preserve"> BLM ADA TGL BAYAR DAN TGL RAYON KIRIM GAMBAR</v>
      </c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6"/>
      <c r="AH417" s="65"/>
      <c r="AI417" s="65" t="str">
        <f t="shared" si="24"/>
        <v xml:space="preserve">BLM ADA TGL BAYAR DAN TGL KIRIM NODIN </v>
      </c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 t="str">
        <f t="shared" si="25"/>
        <v>BLM ADA TGL BAYAR DAN TGL PDL</v>
      </c>
      <c r="BF417" s="65"/>
    </row>
    <row r="418" spans="1:58" customFormat="1" ht="28.8" x14ac:dyDescent="0.3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6"/>
      <c r="L418" s="65"/>
      <c r="M418" s="65"/>
      <c r="N418" s="65"/>
      <c r="O418" s="65"/>
      <c r="P418" s="65"/>
      <c r="Q418" s="66"/>
      <c r="R418" s="65" t="str">
        <f t="shared" si="23"/>
        <v xml:space="preserve"> BLM ADA TGL BAYAR DAN TGL RAYON KIRIM GAMBAR</v>
      </c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6"/>
      <c r="AH418" s="65"/>
      <c r="AI418" s="65" t="str">
        <f t="shared" si="24"/>
        <v xml:space="preserve">BLM ADA TGL BAYAR DAN TGL KIRIM NODIN </v>
      </c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 t="str">
        <f t="shared" si="25"/>
        <v>BLM ADA TGL BAYAR DAN TGL PDL</v>
      </c>
      <c r="BF418" s="65"/>
    </row>
    <row r="419" spans="1:58" customFormat="1" ht="14.4" x14ac:dyDescent="0.3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6"/>
      <c r="L419" s="65"/>
      <c r="M419" s="65"/>
      <c r="N419" s="65"/>
      <c r="O419" s="65"/>
      <c r="P419" s="65"/>
      <c r="Q419" s="65"/>
      <c r="R419" s="65" t="str">
        <f t="shared" si="23"/>
        <v xml:space="preserve"> BLM ADA TGL BAYAR DAN TGL RAYON KIRIM GAMBAR</v>
      </c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6"/>
      <c r="AH419" s="65"/>
      <c r="AI419" s="65" t="str">
        <f t="shared" si="24"/>
        <v xml:space="preserve">BLM ADA TGL BAYAR DAN TGL KIRIM NODIN </v>
      </c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 t="str">
        <f t="shared" si="25"/>
        <v>BLM ADA TGL BAYAR DAN TGL PDL</v>
      </c>
      <c r="BF419" s="65"/>
    </row>
    <row r="420" spans="1:58" customFormat="1" ht="28.8" x14ac:dyDescent="0.3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6"/>
      <c r="L420" s="65"/>
      <c r="M420" s="66"/>
      <c r="N420" s="65"/>
      <c r="O420" s="65"/>
      <c r="P420" s="65"/>
      <c r="Q420" s="66"/>
      <c r="R420" s="65" t="str">
        <f t="shared" si="23"/>
        <v xml:space="preserve"> BLM ADA TGL BAYAR DAN TGL RAYON KIRIM GAMBAR</v>
      </c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6"/>
      <c r="AH420" s="65"/>
      <c r="AI420" s="65" t="str">
        <f t="shared" si="24"/>
        <v xml:space="preserve">BLM ADA TGL BAYAR DAN TGL KIRIM NODIN </v>
      </c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 t="str">
        <f t="shared" si="25"/>
        <v>BLM ADA TGL BAYAR DAN TGL PDL</v>
      </c>
      <c r="BF420" s="65"/>
    </row>
    <row r="421" spans="1:58" customFormat="1" ht="14.4" x14ac:dyDescent="0.3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6"/>
      <c r="L421" s="65"/>
      <c r="M421" s="65"/>
      <c r="N421" s="65"/>
      <c r="O421" s="65"/>
      <c r="P421" s="65"/>
      <c r="Q421" s="65"/>
      <c r="R421" s="65" t="str">
        <f t="shared" si="23"/>
        <v xml:space="preserve"> BLM ADA TGL BAYAR DAN TGL RAYON KIRIM GAMBAR</v>
      </c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6"/>
      <c r="AH421" s="65"/>
      <c r="AI421" s="65" t="str">
        <f t="shared" si="24"/>
        <v xml:space="preserve">BLM ADA TGL BAYAR DAN TGL KIRIM NODIN </v>
      </c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 t="str">
        <f t="shared" si="25"/>
        <v>BLM ADA TGL BAYAR DAN TGL PDL</v>
      </c>
      <c r="BF421" s="65"/>
    </row>
    <row r="422" spans="1:58" customFormat="1" ht="28.8" x14ac:dyDescent="0.3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6"/>
      <c r="L422" s="65"/>
      <c r="M422" s="66"/>
      <c r="N422" s="65"/>
      <c r="O422" s="65"/>
      <c r="P422" s="65"/>
      <c r="Q422" s="66"/>
      <c r="R422" s="65" t="str">
        <f t="shared" si="23"/>
        <v xml:space="preserve"> BLM ADA TGL BAYAR DAN TGL RAYON KIRIM GAMBAR</v>
      </c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6"/>
      <c r="AH422" s="65"/>
      <c r="AI422" s="65" t="str">
        <f t="shared" si="24"/>
        <v xml:space="preserve">BLM ADA TGL BAYAR DAN TGL KIRIM NODIN </v>
      </c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 t="str">
        <f t="shared" si="25"/>
        <v>BLM ADA TGL BAYAR DAN TGL PDL</v>
      </c>
      <c r="BF422" s="65"/>
    </row>
    <row r="423" spans="1:58" customFormat="1" ht="14.4" x14ac:dyDescent="0.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6"/>
      <c r="L423" s="65"/>
      <c r="M423" s="65"/>
      <c r="N423" s="65"/>
      <c r="O423" s="65"/>
      <c r="P423" s="65"/>
      <c r="Q423" s="65"/>
      <c r="R423" s="65" t="str">
        <f t="shared" si="23"/>
        <v xml:space="preserve"> BLM ADA TGL BAYAR DAN TGL RAYON KIRIM GAMBAR</v>
      </c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6"/>
      <c r="AH423" s="65"/>
      <c r="AI423" s="65" t="str">
        <f t="shared" si="24"/>
        <v xml:space="preserve">BLM ADA TGL BAYAR DAN TGL KIRIM NODIN </v>
      </c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 t="str">
        <f t="shared" si="25"/>
        <v>BLM ADA TGL BAYAR DAN TGL PDL</v>
      </c>
      <c r="BF423" s="65"/>
    </row>
    <row r="424" spans="1:58" customFormat="1" ht="14.4" x14ac:dyDescent="0.3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 t="str">
        <f t="shared" si="23"/>
        <v xml:space="preserve"> BLM ADA TGL BAYAR DAN TGL RAYON KIRIM GAMBAR</v>
      </c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 t="str">
        <f t="shared" si="24"/>
        <v xml:space="preserve">BLM ADA TGL BAYAR DAN TGL KIRIM NODIN </v>
      </c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 t="str">
        <f t="shared" si="25"/>
        <v>BLM ADA TGL BAYAR DAN TGL PDL</v>
      </c>
      <c r="BF424" s="65"/>
    </row>
  </sheetData>
  <sheetProtection formatCells="0" formatColumns="0" insertRows="0"/>
  <autoFilter ref="A11:CB283">
    <filterColumn colId="13" showButton="0"/>
    <filterColumn colId="35" showButton="0"/>
  </autoFilter>
  <sortState ref="A127:BY226">
    <sortCondition sortBy="fontColor" ref="D127:D226" dxfId="93"/>
  </sortState>
  <mergeCells count="38">
    <mergeCell ref="N9:O10"/>
    <mergeCell ref="N11:O11"/>
    <mergeCell ref="A9:A10"/>
    <mergeCell ref="B9:B10"/>
    <mergeCell ref="C9:C10"/>
    <mergeCell ref="D9:D10"/>
    <mergeCell ref="E9:E10"/>
    <mergeCell ref="K9:K10"/>
    <mergeCell ref="M9:M10"/>
    <mergeCell ref="F9:F10"/>
    <mergeCell ref="G9:G10"/>
    <mergeCell ref="H9:H10"/>
    <mergeCell ref="I9:I10"/>
    <mergeCell ref="J9:J10"/>
    <mergeCell ref="L9:L10"/>
    <mergeCell ref="AJ11:AK11"/>
    <mergeCell ref="AH9:AH10"/>
    <mergeCell ref="P9:P10"/>
    <mergeCell ref="Q9:Q10"/>
    <mergeCell ref="R9:R10"/>
    <mergeCell ref="S9:AF9"/>
    <mergeCell ref="AG9:AG10"/>
    <mergeCell ref="AI9:AI10"/>
    <mergeCell ref="AJ9:AK9"/>
    <mergeCell ref="BD9:BD10"/>
    <mergeCell ref="AO9:AO10"/>
    <mergeCell ref="AM9:AM10"/>
    <mergeCell ref="AN9:AN10"/>
    <mergeCell ref="BE9:BE10"/>
    <mergeCell ref="BF9:BF10"/>
    <mergeCell ref="AL9:AL10"/>
    <mergeCell ref="AP9:AP10"/>
    <mergeCell ref="AQ9:AQ10"/>
    <mergeCell ref="AR9:AR10"/>
    <mergeCell ref="AS9:AS10"/>
    <mergeCell ref="AU9:BB9"/>
    <mergeCell ref="AT9:AT10"/>
    <mergeCell ref="BC9:BC10"/>
  </mergeCells>
  <conditionalFormatting sqref="D291:D307">
    <cfRule type="duplicateValues" dxfId="92" priority="155"/>
    <cfRule type="duplicateValues" dxfId="91" priority="156"/>
    <cfRule type="duplicateValues" dxfId="90" priority="157" stopIfTrue="1"/>
  </conditionalFormatting>
  <conditionalFormatting sqref="AJ12:AJ279 R12:R424 BE12:BE424 AI12:AI424">
    <cfRule type="containsText" dxfId="89" priority="154" operator="containsText" text="hari">
      <formula>NOT(ISERROR(SEARCH("hari",R12)))</formula>
    </cfRule>
  </conditionalFormatting>
  <conditionalFormatting sqref="D279">
    <cfRule type="duplicateValues" dxfId="88" priority="299"/>
    <cfRule type="duplicateValues" dxfId="87" priority="300"/>
    <cfRule type="duplicateValues" dxfId="86" priority="301"/>
  </conditionalFormatting>
  <conditionalFormatting sqref="D279">
    <cfRule type="duplicateValues" dxfId="85" priority="302" stopIfTrue="1"/>
  </conditionalFormatting>
  <conditionalFormatting sqref="W237:AA278 X12:AB279">
    <cfRule type="cellIs" dxfId="84" priority="131" operator="greaterThan">
      <formula>0</formula>
    </cfRule>
  </conditionalFormatting>
  <conditionalFormatting sqref="I13:I279">
    <cfRule type="cellIs" dxfId="83" priority="101" operator="lessThan">
      <formula>6600</formula>
    </cfRule>
  </conditionalFormatting>
  <conditionalFormatting sqref="D184:D185">
    <cfRule type="duplicateValues" dxfId="82" priority="98"/>
    <cfRule type="duplicateValues" dxfId="81" priority="99"/>
    <cfRule type="duplicateValues" dxfId="80" priority="100"/>
  </conditionalFormatting>
  <conditionalFormatting sqref="D184:D185">
    <cfRule type="duplicateValues" dxfId="79" priority="97" stopIfTrue="1"/>
  </conditionalFormatting>
  <conditionalFormatting sqref="D188:D200">
    <cfRule type="duplicateValues" dxfId="78" priority="487"/>
  </conditionalFormatting>
  <conditionalFormatting sqref="B14">
    <cfRule type="duplicateValues" dxfId="77" priority="84"/>
  </conditionalFormatting>
  <conditionalFormatting sqref="B190">
    <cfRule type="duplicateValues" dxfId="76" priority="82"/>
  </conditionalFormatting>
  <conditionalFormatting sqref="B200">
    <cfRule type="duplicateValues" dxfId="75" priority="80"/>
  </conditionalFormatting>
  <conditionalFormatting sqref="B203">
    <cfRule type="duplicateValues" dxfId="74" priority="78"/>
  </conditionalFormatting>
  <conditionalFormatting sqref="D233:D237">
    <cfRule type="duplicateValues" dxfId="73" priority="73"/>
    <cfRule type="duplicateValues" dxfId="72" priority="74"/>
    <cfRule type="duplicateValues" dxfId="71" priority="75"/>
  </conditionalFormatting>
  <conditionalFormatting sqref="D233:D237">
    <cfRule type="duplicateValues" dxfId="70" priority="69"/>
    <cfRule type="duplicateValues" dxfId="69" priority="70"/>
  </conditionalFormatting>
  <conditionalFormatting sqref="D233:D237">
    <cfRule type="duplicateValues" dxfId="68" priority="68" stopIfTrue="1"/>
  </conditionalFormatting>
  <conditionalFormatting sqref="D237">
    <cfRule type="duplicateValues" dxfId="67" priority="65"/>
    <cfRule type="duplicateValues" dxfId="66" priority="66"/>
    <cfRule type="duplicateValues" dxfId="65" priority="67"/>
  </conditionalFormatting>
  <conditionalFormatting sqref="D237">
    <cfRule type="duplicateValues" dxfId="64" priority="64" stopIfTrue="1"/>
  </conditionalFormatting>
  <conditionalFormatting sqref="D235">
    <cfRule type="duplicateValues" dxfId="63" priority="50"/>
    <cfRule type="duplicateValues" dxfId="62" priority="51"/>
    <cfRule type="duplicateValues" dxfId="61" priority="52"/>
  </conditionalFormatting>
  <conditionalFormatting sqref="D235">
    <cfRule type="duplicateValues" dxfId="60" priority="49" stopIfTrue="1"/>
  </conditionalFormatting>
  <conditionalFormatting sqref="D1:D11 D13:D65536">
    <cfRule type="duplicateValues" dxfId="59" priority="33"/>
  </conditionalFormatting>
  <conditionalFormatting sqref="D237:D278">
    <cfRule type="duplicateValues" dxfId="58" priority="533"/>
    <cfRule type="duplicateValues" dxfId="57" priority="534"/>
    <cfRule type="duplicateValues" dxfId="56" priority="535"/>
  </conditionalFormatting>
  <conditionalFormatting sqref="D237:D278">
    <cfRule type="duplicateValues" dxfId="55" priority="545"/>
    <cfRule type="duplicateValues" dxfId="54" priority="546"/>
  </conditionalFormatting>
  <conditionalFormatting sqref="D237:D278">
    <cfRule type="duplicateValues" dxfId="53" priority="549" stopIfTrue="1"/>
  </conditionalFormatting>
  <conditionalFormatting sqref="D239:D278">
    <cfRule type="duplicateValues" dxfId="52" priority="554"/>
    <cfRule type="duplicateValues" dxfId="51" priority="555"/>
    <cfRule type="duplicateValues" dxfId="50" priority="556"/>
  </conditionalFormatting>
  <conditionalFormatting sqref="D239:D278">
    <cfRule type="duplicateValues" dxfId="49" priority="560" stopIfTrue="1"/>
  </conditionalFormatting>
  <conditionalFormatting sqref="L1:L11 L13:L65536">
    <cfRule type="containsText" dxfId="48" priority="27" operator="containsText" text="RESTITUSI">
      <formula>NOT(ISERROR(SEARCH("RESTITUSI",L1)))</formula>
    </cfRule>
  </conditionalFormatting>
  <conditionalFormatting sqref="P1:P1048576">
    <cfRule type="containsText" dxfId="47" priority="26" operator="containsText" text="TANPA">
      <formula>NOT(ISERROR(SEARCH("TANPA",P1)))</formula>
    </cfRule>
  </conditionalFormatting>
  <conditionalFormatting sqref="I12">
    <cfRule type="cellIs" dxfId="46" priority="10" operator="lessThan">
      <formula>6600</formula>
    </cfRule>
  </conditionalFormatting>
  <conditionalFormatting sqref="D12">
    <cfRule type="duplicateValues" dxfId="45" priority="4"/>
  </conditionalFormatting>
  <conditionalFormatting sqref="D12">
    <cfRule type="duplicateValues" dxfId="44" priority="16"/>
    <cfRule type="duplicateValues" dxfId="43" priority="17"/>
    <cfRule type="duplicateValues" dxfId="42" priority="18"/>
  </conditionalFormatting>
  <conditionalFormatting sqref="D12">
    <cfRule type="duplicateValues" dxfId="41" priority="19"/>
    <cfRule type="duplicateValues" dxfId="40" priority="20"/>
  </conditionalFormatting>
  <conditionalFormatting sqref="D12">
    <cfRule type="duplicateValues" dxfId="39" priority="21" stopIfTrue="1"/>
  </conditionalFormatting>
  <conditionalFormatting sqref="D12">
    <cfRule type="duplicateValues" dxfId="38" priority="22"/>
    <cfRule type="duplicateValues" dxfId="37" priority="23"/>
    <cfRule type="duplicateValues" dxfId="36" priority="24"/>
  </conditionalFormatting>
  <conditionalFormatting sqref="D12">
    <cfRule type="duplicateValues" dxfId="35" priority="25" stopIfTrue="1"/>
  </conditionalFormatting>
  <conditionalFormatting sqref="L12">
    <cfRule type="containsText" dxfId="34" priority="2" operator="containsText" text="RESTITUSI">
      <formula>NOT(ISERROR(SEARCH("RESTITUSI",L12)))</formula>
    </cfRule>
  </conditionalFormatting>
  <dataValidations count="3">
    <dataValidation type="list" allowBlank="1" showInputMessage="1" showErrorMessage="1" sqref="J201:J219 J233:J279 J160:J161 J145:J147 J150:J153 J163:J187 J12:J142">
      <formula1>jenis_transaksi</formula1>
    </dataValidation>
    <dataValidation type="list" allowBlank="1" showInputMessage="1" showErrorMessage="1" sqref="L163:L188 L192:L279 L145:L147 L150:L153 L160:L161 L12:L143">
      <formula1>status_pemohon</formula1>
    </dataValidation>
    <dataValidation type="list" allowBlank="1" showInputMessage="1" showErrorMessage="1" sqref="P11:P284">
      <formula1>status_perluasan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R20"/>
  <sheetViews>
    <sheetView showGridLines="0" zoomScale="70" zoomScaleNormal="70" workbookViewId="0">
      <pane xSplit="4" ySplit="6" topLeftCell="Q7" activePane="bottomRight" state="frozen"/>
      <selection activeCell="E8" sqref="E8"/>
      <selection pane="topRight" activeCell="E8" sqref="E8"/>
      <selection pane="bottomLeft" activeCell="E8" sqref="E8"/>
      <selection pane="bottomRight" activeCell="B29" sqref="B29"/>
    </sheetView>
  </sheetViews>
  <sheetFormatPr defaultColWidth="9.109375" defaultRowHeight="11.4" x14ac:dyDescent="0.2"/>
  <cols>
    <col min="1" max="1" width="7.6640625" style="1" customWidth="1"/>
    <col min="2" max="3" width="14.6640625" style="1" customWidth="1"/>
    <col min="4" max="4" width="18.44140625" style="1" bestFit="1" customWidth="1"/>
    <col min="5" max="5" width="15" style="1" customWidth="1"/>
    <col min="6" max="6" width="8.33203125" style="1" customWidth="1"/>
    <col min="7" max="7" width="7.88671875" style="1" customWidth="1"/>
    <col min="8" max="8" width="8.44140625" style="1" customWidth="1"/>
    <col min="9" max="9" width="7.44140625" style="1" customWidth="1"/>
    <col min="10" max="10" width="11.5546875" style="1" customWidth="1"/>
    <col min="11" max="11" width="9.44140625" style="1" customWidth="1"/>
    <col min="12" max="12" width="13.44140625" style="1" customWidth="1"/>
    <col min="13" max="13" width="9.33203125" style="1" customWidth="1"/>
    <col min="14" max="15" width="15" style="1" customWidth="1"/>
    <col min="16" max="16" width="14.33203125" style="1" customWidth="1"/>
    <col min="17" max="17" width="14" style="1" customWidth="1"/>
    <col min="18" max="18" width="15" style="1" customWidth="1"/>
    <col min="19" max="19" width="10.109375" style="1" customWidth="1"/>
    <col min="20" max="20" width="24.33203125" style="1" customWidth="1"/>
    <col min="21" max="21" width="13.5546875" style="1" customWidth="1"/>
    <col min="22" max="22" width="12.88671875" style="1" customWidth="1"/>
    <col min="23" max="24" width="14.109375" style="1" customWidth="1"/>
    <col min="25" max="25" width="13.6640625" style="1" customWidth="1"/>
    <col min="26" max="31" width="12.109375" style="1" customWidth="1"/>
    <col min="32" max="32" width="13.44140625" style="1" customWidth="1"/>
    <col min="33" max="34" width="10.6640625" style="1" customWidth="1"/>
    <col min="35" max="35" width="12.44140625" style="1" customWidth="1"/>
    <col min="36" max="36" width="12.33203125" style="1" customWidth="1"/>
    <col min="37" max="16384" width="9.109375" style="1"/>
  </cols>
  <sheetData>
    <row r="2" spans="1:44" ht="20.399999999999999" x14ac:dyDescent="0.35">
      <c r="A2" s="112" t="s">
        <v>5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</row>
    <row r="4" spans="1:44" s="2" customFormat="1" ht="24" customHeight="1" x14ac:dyDescent="0.2">
      <c r="A4" s="100" t="s">
        <v>2</v>
      </c>
      <c r="B4" s="100" t="s">
        <v>0</v>
      </c>
      <c r="C4" s="100" t="s">
        <v>39</v>
      </c>
      <c r="D4" s="100" t="s">
        <v>31</v>
      </c>
      <c r="E4" s="100" t="s">
        <v>1</v>
      </c>
      <c r="F4" s="100" t="s">
        <v>8</v>
      </c>
      <c r="G4" s="100" t="s">
        <v>9</v>
      </c>
      <c r="H4" s="100" t="s">
        <v>6</v>
      </c>
      <c r="I4" s="100" t="s">
        <v>7</v>
      </c>
      <c r="J4" s="100" t="s">
        <v>13</v>
      </c>
      <c r="K4" s="100" t="s">
        <v>15</v>
      </c>
      <c r="L4" s="100" t="s">
        <v>38</v>
      </c>
      <c r="M4" s="100" t="s">
        <v>14</v>
      </c>
      <c r="N4" s="100" t="s">
        <v>16</v>
      </c>
      <c r="O4" s="100" t="s">
        <v>35</v>
      </c>
      <c r="P4" s="100" t="s">
        <v>42</v>
      </c>
      <c r="Q4" s="100" t="s">
        <v>44</v>
      </c>
      <c r="R4" s="81" t="s">
        <v>10</v>
      </c>
      <c r="S4" s="81" t="s">
        <v>22</v>
      </c>
      <c r="T4" s="81" t="s">
        <v>33</v>
      </c>
      <c r="U4" s="81" t="s">
        <v>20</v>
      </c>
      <c r="V4" s="85" t="s">
        <v>18</v>
      </c>
      <c r="W4" s="85" t="s">
        <v>19</v>
      </c>
      <c r="X4" s="85" t="s">
        <v>23</v>
      </c>
      <c r="Y4" s="85" t="s">
        <v>34</v>
      </c>
      <c r="Z4" s="88" t="s">
        <v>30</v>
      </c>
      <c r="AA4" s="88"/>
      <c r="AB4" s="88"/>
      <c r="AC4" s="88"/>
      <c r="AD4" s="88"/>
      <c r="AE4" s="88"/>
      <c r="AF4" s="89"/>
      <c r="AG4" s="100" t="s">
        <v>32</v>
      </c>
      <c r="AH4" s="100" t="s">
        <v>41</v>
      </c>
      <c r="AI4" s="79" t="s">
        <v>3</v>
      </c>
      <c r="AJ4" s="79" t="s">
        <v>4</v>
      </c>
    </row>
    <row r="5" spans="1:44" s="2" customFormat="1" ht="36.75" customHeight="1" x14ac:dyDescent="0.2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82"/>
      <c r="S5" s="82"/>
      <c r="T5" s="82"/>
      <c r="U5" s="82"/>
      <c r="V5" s="86"/>
      <c r="W5" s="86"/>
      <c r="X5" s="86"/>
      <c r="Y5" s="86"/>
      <c r="Z5" s="9" t="s">
        <v>24</v>
      </c>
      <c r="AA5" s="10" t="s">
        <v>26</v>
      </c>
      <c r="AB5" s="9" t="s">
        <v>27</v>
      </c>
      <c r="AC5" s="9" t="s">
        <v>28</v>
      </c>
      <c r="AD5" s="9" t="s">
        <v>12</v>
      </c>
      <c r="AE5" s="9" t="s">
        <v>29</v>
      </c>
      <c r="AF5" s="9" t="s">
        <v>25</v>
      </c>
      <c r="AG5" s="101"/>
      <c r="AH5" s="101"/>
      <c r="AI5" s="80"/>
      <c r="AJ5" s="80"/>
    </row>
    <row r="6" spans="1:44" s="7" customFormat="1" ht="18.75" customHeight="1" x14ac:dyDescent="0.3">
      <c r="A6" s="6">
        <v>1</v>
      </c>
      <c r="B6" s="6">
        <v>2</v>
      </c>
      <c r="C6" s="6">
        <f>+B6+1</f>
        <v>3</v>
      </c>
      <c r="D6" s="6">
        <f t="shared" ref="D6:O6" si="0">+C6+1</f>
        <v>4</v>
      </c>
      <c r="E6" s="6">
        <f t="shared" si="0"/>
        <v>5</v>
      </c>
      <c r="F6" s="6">
        <f t="shared" si="0"/>
        <v>6</v>
      </c>
      <c r="G6" s="6">
        <f t="shared" si="0"/>
        <v>7</v>
      </c>
      <c r="H6" s="6">
        <f t="shared" si="0"/>
        <v>8</v>
      </c>
      <c r="I6" s="6">
        <f t="shared" si="0"/>
        <v>9</v>
      </c>
      <c r="J6" s="6">
        <f t="shared" si="0"/>
        <v>10</v>
      </c>
      <c r="K6" s="6">
        <f t="shared" si="0"/>
        <v>11</v>
      </c>
      <c r="L6" s="6">
        <f t="shared" si="0"/>
        <v>12</v>
      </c>
      <c r="M6" s="6">
        <f t="shared" si="0"/>
        <v>13</v>
      </c>
      <c r="N6" s="6">
        <f t="shared" si="0"/>
        <v>14</v>
      </c>
      <c r="O6" s="6">
        <f t="shared" si="0"/>
        <v>15</v>
      </c>
      <c r="P6" s="6" t="s">
        <v>43</v>
      </c>
      <c r="Q6" s="6" t="s">
        <v>45</v>
      </c>
      <c r="R6" s="15" t="s">
        <v>46</v>
      </c>
      <c r="S6" s="15" t="s">
        <v>47</v>
      </c>
      <c r="T6" s="15">
        <v>17</v>
      </c>
      <c r="U6" s="15">
        <f>+T6+1</f>
        <v>18</v>
      </c>
      <c r="V6" s="6">
        <f t="shared" ref="V6:AH6" si="1">+U6+1</f>
        <v>19</v>
      </c>
      <c r="W6" s="6">
        <f t="shared" si="1"/>
        <v>20</v>
      </c>
      <c r="X6" s="6">
        <f t="shared" si="1"/>
        <v>21</v>
      </c>
      <c r="Y6" s="6">
        <f t="shared" si="1"/>
        <v>22</v>
      </c>
      <c r="Z6" s="6">
        <f t="shared" si="1"/>
        <v>23</v>
      </c>
      <c r="AA6" s="6">
        <f t="shared" si="1"/>
        <v>24</v>
      </c>
      <c r="AB6" s="6">
        <f t="shared" si="1"/>
        <v>25</v>
      </c>
      <c r="AC6" s="6">
        <f t="shared" si="1"/>
        <v>26</v>
      </c>
      <c r="AD6" s="6">
        <f t="shared" si="1"/>
        <v>27</v>
      </c>
      <c r="AE6" s="6">
        <f t="shared" si="1"/>
        <v>28</v>
      </c>
      <c r="AF6" s="6">
        <f t="shared" si="1"/>
        <v>29</v>
      </c>
      <c r="AG6" s="6">
        <f t="shared" si="1"/>
        <v>30</v>
      </c>
      <c r="AH6" s="6">
        <f t="shared" si="1"/>
        <v>31</v>
      </c>
      <c r="AI6" s="6" t="s">
        <v>48</v>
      </c>
      <c r="AJ6" s="6">
        <v>33</v>
      </c>
    </row>
    <row r="7" spans="1:44" ht="25.5" customHeight="1" x14ac:dyDescent="0.2">
      <c r="A7" s="3"/>
      <c r="B7" s="12" t="s">
        <v>56</v>
      </c>
      <c r="C7" s="12" t="s">
        <v>61</v>
      </c>
      <c r="D7" s="12" t="s">
        <v>67</v>
      </c>
      <c r="E7" s="12" t="s">
        <v>68</v>
      </c>
      <c r="F7" s="12"/>
      <c r="G7" s="13"/>
      <c r="H7" s="12" t="s">
        <v>76</v>
      </c>
      <c r="I7" s="13">
        <v>240000</v>
      </c>
      <c r="J7" s="12" t="s">
        <v>78</v>
      </c>
      <c r="K7" s="14">
        <v>42048.63548611111</v>
      </c>
      <c r="L7" s="12" t="s">
        <v>82</v>
      </c>
      <c r="M7" s="14">
        <v>42051.367800925924</v>
      </c>
      <c r="N7" s="12" t="s">
        <v>87</v>
      </c>
      <c r="O7" s="12" t="s">
        <v>92</v>
      </c>
      <c r="P7" s="11"/>
      <c r="Q7" s="11"/>
      <c r="R7" s="11"/>
      <c r="S7" s="11"/>
      <c r="T7" s="17" t="s">
        <v>96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25.5" customHeight="1" x14ac:dyDescent="0.2">
      <c r="A8" s="3"/>
      <c r="B8" s="12" t="s">
        <v>57</v>
      </c>
      <c r="C8" s="12" t="s">
        <v>62</v>
      </c>
      <c r="D8" s="12" t="s">
        <v>69</v>
      </c>
      <c r="E8" s="12" t="s">
        <v>70</v>
      </c>
      <c r="F8" s="12" t="s">
        <v>76</v>
      </c>
      <c r="G8" s="13">
        <v>690000</v>
      </c>
      <c r="H8" s="12" t="s">
        <v>76</v>
      </c>
      <c r="I8" s="13">
        <v>345000</v>
      </c>
      <c r="J8" s="12" t="s">
        <v>79</v>
      </c>
      <c r="K8" s="14">
        <v>42066.410439814812</v>
      </c>
      <c r="L8" s="12" t="s">
        <v>80</v>
      </c>
      <c r="M8" s="14"/>
      <c r="N8" s="12" t="s">
        <v>84</v>
      </c>
      <c r="O8" s="12" t="s">
        <v>89</v>
      </c>
      <c r="P8" s="11"/>
      <c r="Q8" s="11"/>
      <c r="R8" s="11"/>
      <c r="S8" s="11"/>
      <c r="T8" s="17" t="s">
        <v>96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25.5" customHeight="1" x14ac:dyDescent="0.2">
      <c r="A9" s="3"/>
      <c r="B9" s="12" t="s">
        <v>59</v>
      </c>
      <c r="C9" s="12" t="s">
        <v>64</v>
      </c>
      <c r="D9" s="12" t="s">
        <v>73</v>
      </c>
      <c r="E9" s="12" t="s">
        <v>74</v>
      </c>
      <c r="F9" s="12" t="s">
        <v>75</v>
      </c>
      <c r="G9" s="13">
        <v>16500</v>
      </c>
      <c r="H9" s="12" t="s">
        <v>76</v>
      </c>
      <c r="I9" s="13">
        <v>555000</v>
      </c>
      <c r="J9" s="12" t="s">
        <v>79</v>
      </c>
      <c r="K9" s="14">
        <v>41934.343206018515</v>
      </c>
      <c r="L9" s="12" t="s">
        <v>82</v>
      </c>
      <c r="M9" s="14">
        <v>41934.36078703704</v>
      </c>
      <c r="N9" s="12" t="s">
        <v>88</v>
      </c>
      <c r="O9" s="12" t="s">
        <v>93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25.5" customHeight="1" x14ac:dyDescent="0.2">
      <c r="A10" s="3"/>
      <c r="B10" s="12" t="s">
        <v>58</v>
      </c>
      <c r="C10" s="12" t="s">
        <v>63</v>
      </c>
      <c r="D10" s="12" t="s">
        <v>71</v>
      </c>
      <c r="E10" s="12" t="s">
        <v>72</v>
      </c>
      <c r="F10" s="12"/>
      <c r="G10" s="13"/>
      <c r="H10" s="12" t="s">
        <v>77</v>
      </c>
      <c r="I10" s="13">
        <v>1385000</v>
      </c>
      <c r="J10" s="12" t="s">
        <v>78</v>
      </c>
      <c r="K10" s="14">
        <v>42073.377268518518</v>
      </c>
      <c r="L10" s="12" t="s">
        <v>81</v>
      </c>
      <c r="M10" s="14"/>
      <c r="N10" s="12" t="s">
        <v>85</v>
      </c>
      <c r="O10" s="12" t="s">
        <v>90</v>
      </c>
      <c r="P10" s="11"/>
      <c r="Q10" s="11"/>
      <c r="R10" s="11"/>
      <c r="S10" s="11"/>
      <c r="T10" s="16" t="s">
        <v>94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25.5" customHeight="1" x14ac:dyDescent="0.2">
      <c r="A11" s="3"/>
      <c r="B11" s="12" t="s">
        <v>55</v>
      </c>
      <c r="C11" s="12" t="s">
        <v>60</v>
      </c>
      <c r="D11" s="12" t="s">
        <v>65</v>
      </c>
      <c r="E11" s="12" t="s">
        <v>66</v>
      </c>
      <c r="F11" s="12" t="s">
        <v>76</v>
      </c>
      <c r="G11" s="13">
        <v>1730000</v>
      </c>
      <c r="H11" s="12" t="s">
        <v>76</v>
      </c>
      <c r="I11" s="13">
        <v>2770000</v>
      </c>
      <c r="J11" s="12" t="s">
        <v>79</v>
      </c>
      <c r="K11" s="14">
        <v>42055.771770833337</v>
      </c>
      <c r="L11" s="12" t="s">
        <v>82</v>
      </c>
      <c r="M11" s="14">
        <v>42058.4765625</v>
      </c>
      <c r="N11" s="12" t="s">
        <v>86</v>
      </c>
      <c r="O11" s="12" t="s">
        <v>91</v>
      </c>
      <c r="P11" s="11"/>
      <c r="Q11" s="11"/>
      <c r="R11" s="11"/>
      <c r="S11" s="11"/>
      <c r="T11" s="16" t="s">
        <v>95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3" spans="1:44" s="4" customFormat="1" ht="20.25" customHeight="1" x14ac:dyDescent="0.3">
      <c r="A13" s="8" t="s">
        <v>11</v>
      </c>
    </row>
    <row r="14" spans="1:44" s="5" customFormat="1" ht="20.25" customHeight="1" x14ac:dyDescent="0.3">
      <c r="A14" s="5" t="s">
        <v>37</v>
      </c>
    </row>
    <row r="15" spans="1:44" s="5" customFormat="1" ht="20.25" customHeight="1" x14ac:dyDescent="0.3">
      <c r="A15" s="5" t="s">
        <v>36</v>
      </c>
    </row>
    <row r="16" spans="1:44" s="5" customFormat="1" ht="20.25" customHeight="1" x14ac:dyDescent="0.3">
      <c r="A16" s="5" t="s">
        <v>40</v>
      </c>
    </row>
    <row r="17" spans="1:1" s="5" customFormat="1" ht="20.25" customHeight="1" x14ac:dyDescent="0.3">
      <c r="A17" s="5" t="s">
        <v>49</v>
      </c>
    </row>
    <row r="18" spans="1:1" s="5" customFormat="1" ht="26.25" customHeight="1" x14ac:dyDescent="0.3">
      <c r="A18" s="5" t="s">
        <v>50</v>
      </c>
    </row>
    <row r="19" spans="1:1" s="5" customFormat="1" ht="26.25" customHeight="1" x14ac:dyDescent="0.3">
      <c r="A19" s="5" t="s">
        <v>51</v>
      </c>
    </row>
    <row r="20" spans="1:1" s="5" customFormat="1" ht="26.25" customHeight="1" x14ac:dyDescent="0.3">
      <c r="A20" s="5" t="s">
        <v>52</v>
      </c>
    </row>
  </sheetData>
  <mergeCells count="31">
    <mergeCell ref="U4:U5"/>
    <mergeCell ref="M4:M5"/>
    <mergeCell ref="N4:N5"/>
    <mergeCell ref="O4:O5"/>
    <mergeCell ref="K4:K5"/>
    <mergeCell ref="L4:L5"/>
    <mergeCell ref="AJ4:AJ5"/>
    <mergeCell ref="V4:V5"/>
    <mergeCell ref="W4:W5"/>
    <mergeCell ref="X4:X5"/>
    <mergeCell ref="Y4:Y5"/>
    <mergeCell ref="AI4:AI5"/>
    <mergeCell ref="Z4:AF4"/>
    <mergeCell ref="AH4:AH5"/>
    <mergeCell ref="AG4:AG5"/>
    <mergeCell ref="A2:AF2"/>
    <mergeCell ref="A4:A5"/>
    <mergeCell ref="B4:B5"/>
    <mergeCell ref="C4:C5"/>
    <mergeCell ref="D4:D5"/>
    <mergeCell ref="P4:P5"/>
    <mergeCell ref="E4:E5"/>
    <mergeCell ref="G4:G5"/>
    <mergeCell ref="S4:S5"/>
    <mergeCell ref="T4:T5"/>
    <mergeCell ref="H4:H5"/>
    <mergeCell ref="F4:F5"/>
    <mergeCell ref="R4:R5"/>
    <mergeCell ref="I4:I5"/>
    <mergeCell ref="Q4:Q5"/>
    <mergeCell ref="J4:J5"/>
  </mergeCells>
  <conditionalFormatting sqref="D1:D1048576">
    <cfRule type="duplicateValues" dxfId="33" priority="1" stopIfTrue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BG311"/>
  <sheetViews>
    <sheetView showGridLines="0" zoomScale="70" zoomScaleNormal="70" workbookViewId="0">
      <pane xSplit="4" ySplit="10" topLeftCell="BD292" activePane="bottomRight" state="frozen"/>
      <selection pane="topRight" activeCell="E1" sqref="E1"/>
      <selection pane="bottomLeft" activeCell="A7" sqref="A7"/>
      <selection pane="bottomRight" activeCell="BD11" sqref="BD11:BD311"/>
    </sheetView>
  </sheetViews>
  <sheetFormatPr defaultColWidth="9.109375" defaultRowHeight="11.4" x14ac:dyDescent="0.2"/>
  <cols>
    <col min="1" max="1" width="7" style="21" customWidth="1"/>
    <col min="2" max="2" width="25.5546875" style="21" customWidth="1"/>
    <col min="3" max="3" width="21.33203125" style="21" customWidth="1"/>
    <col min="4" max="4" width="31.33203125" style="21" customWidth="1"/>
    <col min="5" max="5" width="40" style="33" customWidth="1"/>
    <col min="6" max="7" width="11.5546875" style="21" customWidth="1"/>
    <col min="8" max="8" width="12.5546875" style="21" customWidth="1"/>
    <col min="9" max="9" width="13.44140625" style="21" customWidth="1"/>
    <col min="10" max="10" width="12.6640625" style="21" customWidth="1"/>
    <col min="11" max="11" width="21.5546875" style="21" customWidth="1"/>
    <col min="12" max="12" width="9.88671875" style="21" customWidth="1"/>
    <col min="13" max="13" width="21.109375" style="21" customWidth="1"/>
    <col min="14" max="14" width="28.44140625" style="21" customWidth="1"/>
    <col min="15" max="15" width="59.88671875" style="21" customWidth="1"/>
    <col min="16" max="16" width="21.109375" style="21" bestFit="1" customWidth="1"/>
    <col min="17" max="17" width="19.88671875" style="21" customWidth="1"/>
    <col min="18" max="18" width="30.88671875" style="21" customWidth="1"/>
    <col min="19" max="23" width="12.109375" style="21" customWidth="1"/>
    <col min="24" max="24" width="10.109375" style="21" customWidth="1"/>
    <col min="25" max="29" width="12.109375" style="21" customWidth="1"/>
    <col min="30" max="30" width="30.21875" style="21" customWidth="1"/>
    <col min="31" max="31" width="28.44140625" style="21" customWidth="1"/>
    <col min="32" max="32" width="28.109375" style="21" customWidth="1"/>
    <col min="33" max="33" width="39.21875" style="21" customWidth="1"/>
    <col min="34" max="34" width="47.77734375" style="21" customWidth="1"/>
    <col min="35" max="35" width="15" style="26" customWidth="1"/>
    <col min="36" max="36" width="16.88671875" style="26" customWidth="1"/>
    <col min="37" max="37" width="17.33203125" style="26" customWidth="1"/>
    <col min="38" max="38" width="27.33203125" style="21" customWidth="1"/>
    <col min="39" max="39" width="38.77734375" style="21" customWidth="1"/>
    <col min="40" max="40" width="13.5546875" style="21" customWidth="1"/>
    <col min="41" max="41" width="24.5546875" style="21" customWidth="1"/>
    <col min="42" max="42" width="23.109375" style="21" customWidth="1"/>
    <col min="43" max="43" width="21.21875" style="21" customWidth="1"/>
    <col min="44" max="44" width="42.88671875" style="21" bestFit="1" customWidth="1"/>
    <col min="45" max="46" width="20.88671875" style="21" customWidth="1"/>
    <col min="47" max="47" width="19.6640625" style="21" customWidth="1"/>
    <col min="48" max="54" width="12.109375" style="21" customWidth="1"/>
    <col min="55" max="55" width="50.88671875" style="21" customWidth="1"/>
    <col min="56" max="56" width="30.33203125" style="21" customWidth="1"/>
    <col min="57" max="57" width="14.5546875" style="21" bestFit="1" customWidth="1"/>
    <col min="58" max="58" width="13.5546875" style="21" customWidth="1"/>
    <col min="59" max="59" width="55" style="21" bestFit="1" customWidth="1"/>
    <col min="60" max="16384" width="9.109375" style="21"/>
  </cols>
  <sheetData>
    <row r="1" spans="1:59" x14ac:dyDescent="0.2">
      <c r="A1" s="39" t="s">
        <v>191</v>
      </c>
      <c r="B1" s="41" t="s">
        <v>192</v>
      </c>
    </row>
    <row r="2" spans="1:59" x14ac:dyDescent="0.2">
      <c r="A2" s="38" t="s">
        <v>191</v>
      </c>
      <c r="B2" s="41" t="s">
        <v>194</v>
      </c>
    </row>
    <row r="3" spans="1:59" x14ac:dyDescent="0.2">
      <c r="A3" s="40" t="s">
        <v>191</v>
      </c>
      <c r="B3" s="41" t="s">
        <v>193</v>
      </c>
    </row>
    <row r="4" spans="1:59" ht="12.75" customHeight="1" x14ac:dyDescent="0.35">
      <c r="A4" s="48" t="s">
        <v>191</v>
      </c>
      <c r="B4" s="41" t="s">
        <v>199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</row>
    <row r="5" spans="1:59" s="24" customFormat="1" ht="15.75" customHeight="1" x14ac:dyDescent="0.3">
      <c r="A5" s="51" t="s">
        <v>191</v>
      </c>
      <c r="B5" s="46" t="s">
        <v>209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</row>
    <row r="6" spans="1:59" ht="9.75" customHeight="1" x14ac:dyDescent="0.35">
      <c r="A6" s="45"/>
      <c r="B6" s="41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</row>
    <row r="7" spans="1:59" ht="20.399999999999999" x14ac:dyDescent="0.35">
      <c r="A7" s="44" t="s">
        <v>112</v>
      </c>
      <c r="L7" s="21">
        <v>12</v>
      </c>
      <c r="M7" s="21">
        <v>13</v>
      </c>
      <c r="N7" s="21">
        <v>14</v>
      </c>
      <c r="O7" s="21">
        <v>15</v>
      </c>
      <c r="P7" s="21">
        <v>16</v>
      </c>
      <c r="Q7" s="21">
        <v>17</v>
      </c>
      <c r="R7" s="21">
        <v>18</v>
      </c>
      <c r="S7" s="21">
        <v>19</v>
      </c>
      <c r="T7" s="21">
        <v>20</v>
      </c>
      <c r="U7" s="21">
        <v>21</v>
      </c>
      <c r="V7" s="21">
        <v>22</v>
      </c>
      <c r="W7" s="21">
        <v>23</v>
      </c>
      <c r="X7" s="21">
        <v>24</v>
      </c>
      <c r="Y7" s="21">
        <v>25</v>
      </c>
      <c r="Z7" s="21">
        <v>26</v>
      </c>
      <c r="AA7" s="21">
        <v>27</v>
      </c>
      <c r="AB7" s="21">
        <v>28</v>
      </c>
      <c r="AC7" s="21">
        <v>29</v>
      </c>
      <c r="AD7" s="21">
        <v>30</v>
      </c>
      <c r="AE7" s="21">
        <v>31</v>
      </c>
      <c r="AF7" s="26">
        <v>32</v>
      </c>
      <c r="AG7" s="26">
        <v>33</v>
      </c>
      <c r="AH7" s="26">
        <v>34</v>
      </c>
      <c r="AI7" s="21">
        <v>35</v>
      </c>
      <c r="AJ7" s="21">
        <v>36</v>
      </c>
      <c r="AK7" s="21">
        <v>37</v>
      </c>
      <c r="AL7" s="21">
        <v>38</v>
      </c>
      <c r="AM7" s="21">
        <v>39</v>
      </c>
      <c r="AN7" s="21">
        <v>40</v>
      </c>
      <c r="AO7" s="21">
        <v>41</v>
      </c>
      <c r="AP7" s="21">
        <v>42</v>
      </c>
      <c r="AQ7" s="21">
        <v>53</v>
      </c>
      <c r="AR7" s="21">
        <v>44</v>
      </c>
      <c r="AS7" s="21">
        <v>45</v>
      </c>
      <c r="AT7" s="21">
        <v>46</v>
      </c>
      <c r="AU7" s="21">
        <v>47</v>
      </c>
      <c r="AV7" s="21">
        <v>48</v>
      </c>
      <c r="AW7" s="21">
        <v>49</v>
      </c>
      <c r="AX7" s="21">
        <v>50</v>
      </c>
      <c r="AY7" s="21">
        <v>51</v>
      </c>
      <c r="AZ7" s="21">
        <v>52</v>
      </c>
      <c r="BA7" s="21">
        <v>53</v>
      </c>
      <c r="BB7" s="21">
        <v>54</v>
      </c>
      <c r="BC7" s="21">
        <v>55</v>
      </c>
      <c r="BD7" s="21">
        <v>56</v>
      </c>
    </row>
    <row r="8" spans="1:59" s="22" customFormat="1" ht="18.75" customHeight="1" x14ac:dyDescent="0.2">
      <c r="A8" s="100" t="s">
        <v>2</v>
      </c>
      <c r="B8" s="100" t="s">
        <v>200</v>
      </c>
      <c r="C8" s="100" t="s">
        <v>39</v>
      </c>
      <c r="D8" s="100" t="s">
        <v>31</v>
      </c>
      <c r="E8" s="117" t="s">
        <v>1</v>
      </c>
      <c r="F8" s="100" t="s">
        <v>102</v>
      </c>
      <c r="G8" s="100" t="s">
        <v>103</v>
      </c>
      <c r="H8" s="100" t="s">
        <v>15</v>
      </c>
      <c r="I8" s="100" t="s">
        <v>38</v>
      </c>
      <c r="J8" s="100" t="s">
        <v>14</v>
      </c>
      <c r="K8" s="106" t="s">
        <v>184</v>
      </c>
      <c r="L8" s="107"/>
      <c r="M8" s="100" t="s">
        <v>35</v>
      </c>
      <c r="N8" s="100" t="s">
        <v>152</v>
      </c>
      <c r="O8" s="100" t="s">
        <v>151</v>
      </c>
      <c r="P8" s="87" t="s">
        <v>54</v>
      </c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9"/>
      <c r="AD8" s="81" t="s">
        <v>148</v>
      </c>
      <c r="AE8" s="81" t="s">
        <v>33</v>
      </c>
      <c r="AF8" s="81" t="s">
        <v>10</v>
      </c>
      <c r="AG8" s="81" t="s">
        <v>138</v>
      </c>
      <c r="AH8" s="81" t="s">
        <v>22</v>
      </c>
      <c r="AI8" s="113" t="s">
        <v>133</v>
      </c>
      <c r="AJ8" s="114"/>
      <c r="AK8" s="81" t="s">
        <v>20</v>
      </c>
      <c r="AL8" s="81" t="s">
        <v>220</v>
      </c>
      <c r="AM8" s="81" t="s">
        <v>221</v>
      </c>
      <c r="AN8" s="81" t="s">
        <v>222</v>
      </c>
      <c r="AO8" s="85" t="s">
        <v>18</v>
      </c>
      <c r="AP8" s="85" t="s">
        <v>19</v>
      </c>
      <c r="AQ8" s="85" t="s">
        <v>23</v>
      </c>
      <c r="AR8" s="85" t="s">
        <v>34</v>
      </c>
      <c r="AS8" s="87" t="s">
        <v>53</v>
      </c>
      <c r="AT8" s="88"/>
      <c r="AU8" s="88"/>
      <c r="AV8" s="88"/>
      <c r="AW8" s="88"/>
      <c r="AX8" s="88"/>
      <c r="AY8" s="88"/>
      <c r="AZ8" s="89"/>
      <c r="BA8" s="100" t="s">
        <v>32</v>
      </c>
      <c r="BB8" s="100" t="s">
        <v>41</v>
      </c>
      <c r="BC8" s="79" t="s">
        <v>223</v>
      </c>
      <c r="BD8" s="79" t="s">
        <v>4</v>
      </c>
      <c r="BE8" s="115"/>
      <c r="BF8" s="115"/>
      <c r="BG8" s="115"/>
    </row>
    <row r="9" spans="1:59" s="22" customFormat="1" ht="34.200000000000003" x14ac:dyDescent="0.2">
      <c r="A9" s="101"/>
      <c r="B9" s="101"/>
      <c r="C9" s="101"/>
      <c r="D9" s="101"/>
      <c r="E9" s="118"/>
      <c r="F9" s="101"/>
      <c r="G9" s="101"/>
      <c r="H9" s="101"/>
      <c r="I9" s="101"/>
      <c r="J9" s="101"/>
      <c r="K9" s="108"/>
      <c r="L9" s="109"/>
      <c r="M9" s="101"/>
      <c r="N9" s="101"/>
      <c r="O9" s="101"/>
      <c r="P9" s="9" t="s">
        <v>101</v>
      </c>
      <c r="Q9" s="9" t="s">
        <v>213</v>
      </c>
      <c r="R9" s="76" t="s">
        <v>212</v>
      </c>
      <c r="S9" s="9" t="s">
        <v>214</v>
      </c>
      <c r="T9" s="9" t="s">
        <v>28</v>
      </c>
      <c r="U9" s="9" t="s">
        <v>106</v>
      </c>
      <c r="V9" s="9" t="s">
        <v>107</v>
      </c>
      <c r="W9" s="9" t="s">
        <v>110</v>
      </c>
      <c r="X9" s="9" t="s">
        <v>108</v>
      </c>
      <c r="Y9" s="9" t="s">
        <v>109</v>
      </c>
      <c r="Z9" s="9" t="s">
        <v>29</v>
      </c>
      <c r="AA9" s="9" t="s">
        <v>98</v>
      </c>
      <c r="AB9" s="9" t="s">
        <v>137</v>
      </c>
      <c r="AC9" s="9" t="s">
        <v>97</v>
      </c>
      <c r="AD9" s="82"/>
      <c r="AE9" s="82"/>
      <c r="AF9" s="82"/>
      <c r="AG9" s="82"/>
      <c r="AH9" s="82"/>
      <c r="AI9" s="75" t="s">
        <v>135</v>
      </c>
      <c r="AJ9" s="75" t="s">
        <v>136</v>
      </c>
      <c r="AK9" s="82"/>
      <c r="AL9" s="82"/>
      <c r="AM9" s="82"/>
      <c r="AN9" s="82"/>
      <c r="AO9" s="86"/>
      <c r="AP9" s="86"/>
      <c r="AQ9" s="86"/>
      <c r="AR9" s="86"/>
      <c r="AS9" s="9" t="s">
        <v>24</v>
      </c>
      <c r="AT9" s="76" t="s">
        <v>26</v>
      </c>
      <c r="AU9" s="9" t="s">
        <v>27</v>
      </c>
      <c r="AV9" s="9" t="s">
        <v>100</v>
      </c>
      <c r="AW9" s="9" t="s">
        <v>28</v>
      </c>
      <c r="AX9" s="9" t="s">
        <v>12</v>
      </c>
      <c r="AY9" s="9" t="s">
        <v>29</v>
      </c>
      <c r="AZ9" s="9" t="s">
        <v>25</v>
      </c>
      <c r="BA9" s="101"/>
      <c r="BB9" s="101"/>
      <c r="BC9" s="80"/>
      <c r="BD9" s="80"/>
      <c r="BE9" s="116"/>
      <c r="BF9" s="116"/>
      <c r="BG9" s="116"/>
    </row>
    <row r="10" spans="1:59" s="30" customFormat="1" ht="18.75" customHeight="1" x14ac:dyDescent="0.3">
      <c r="A10" s="32">
        <v>1</v>
      </c>
      <c r="B10" s="32">
        <v>2</v>
      </c>
      <c r="C10" s="32">
        <v>3</v>
      </c>
      <c r="D10" s="32">
        <f>+C10+1</f>
        <v>4</v>
      </c>
      <c r="E10" s="32">
        <f>+D10+1</f>
        <v>5</v>
      </c>
      <c r="F10" s="32" t="str">
        <f>""&amp;E10+1&amp;" "</f>
        <v xml:space="preserve">6 </v>
      </c>
      <c r="G10" s="32">
        <f>+F10+1</f>
        <v>7</v>
      </c>
      <c r="H10" s="32" t="str">
        <f>""&amp;G10+1&amp;" = H"</f>
        <v>8 = H</v>
      </c>
      <c r="I10" s="32">
        <f>G10+2</f>
        <v>9</v>
      </c>
      <c r="J10" s="32">
        <f>+I10+1</f>
        <v>10</v>
      </c>
      <c r="K10" s="102">
        <f>+J10+1</f>
        <v>11</v>
      </c>
      <c r="L10" s="103"/>
      <c r="M10" s="49">
        <f>+K10+1</f>
        <v>12</v>
      </c>
      <c r="N10" s="49">
        <f>+M10+1</f>
        <v>13</v>
      </c>
      <c r="O10" s="32" t="str">
        <f>""&amp;M10+2&amp;" = 17-12"</f>
        <v>14 = 17-12</v>
      </c>
      <c r="P10" s="32" t="str">
        <f>""&amp;$M$10+3&amp;"a"</f>
        <v>15a</v>
      </c>
      <c r="Q10" s="32" t="str">
        <f>""&amp;$M$10+3&amp;"b"</f>
        <v>15b</v>
      </c>
      <c r="R10" s="32" t="str">
        <f>""&amp;$M$10+3&amp;"c"</f>
        <v>15c</v>
      </c>
      <c r="S10" s="32" t="str">
        <f>""&amp;$M$10+3&amp;"d"</f>
        <v>15d</v>
      </c>
      <c r="T10" s="32" t="str">
        <f>""&amp;$M$10+3&amp;"e"</f>
        <v>15e</v>
      </c>
      <c r="U10" s="32" t="str">
        <f>""&amp;$M$10+3&amp;"f"</f>
        <v>15f</v>
      </c>
      <c r="V10" s="32" t="str">
        <f>""&amp;$M$10+3&amp;"g"</f>
        <v>15g</v>
      </c>
      <c r="W10" s="32" t="str">
        <f>""&amp;$M$10+3&amp;"h"</f>
        <v>15h</v>
      </c>
      <c r="X10" s="32" t="str">
        <f>""&amp;$M$10+3&amp;"i"</f>
        <v>15i</v>
      </c>
      <c r="Y10" s="32" t="str">
        <f>""&amp;$M$10+3&amp;"j"</f>
        <v>15j</v>
      </c>
      <c r="Z10" s="32" t="str">
        <f>""&amp;$M$10+3&amp;"k"</f>
        <v>15k</v>
      </c>
      <c r="AA10" s="32" t="str">
        <f>""&amp;$M$10+3&amp;"l"</f>
        <v>15l</v>
      </c>
      <c r="AB10" s="32" t="str">
        <f>""&amp;$M$10+3&amp;"m"</f>
        <v>15m</v>
      </c>
      <c r="AC10" s="32" t="str">
        <f>""&amp;$M$10+3&amp;"n"</f>
        <v>15n</v>
      </c>
      <c r="AD10" s="32" t="str">
        <f>""&amp;M10+4&amp;" = MAX G+3"</f>
        <v>16 = MAX G+3</v>
      </c>
      <c r="AE10" s="32">
        <f>+M10+5</f>
        <v>17</v>
      </c>
      <c r="AF10" s="32">
        <v>18</v>
      </c>
      <c r="AG10" s="32">
        <v>19</v>
      </c>
      <c r="AH10" s="32" t="str">
        <f>""&amp;AE10+3&amp;" = 19/20 -7"</f>
        <v>20 = 19/20 -7</v>
      </c>
      <c r="AI10" s="77">
        <f>AE10+4</f>
        <v>21</v>
      </c>
      <c r="AJ10" s="78"/>
      <c r="AK10" s="32">
        <f>+AI10+1</f>
        <v>22</v>
      </c>
      <c r="AL10" s="32"/>
      <c r="AM10" s="32"/>
      <c r="AN10" s="32"/>
      <c r="AO10" s="32" t="str">
        <f>""&amp;+AK10+1&amp;" = MAX H+5"</f>
        <v>23 = MAX H+5</v>
      </c>
      <c r="AP10" s="32">
        <f>+AK10+2</f>
        <v>24</v>
      </c>
      <c r="AQ10" s="32">
        <f t="shared" ref="AQ10:BA10" si="0">+AP10+1</f>
        <v>25</v>
      </c>
      <c r="AR10" s="32" t="str">
        <f>""&amp;+AQ10+1&amp;" = MAX H+90"</f>
        <v>26 = MAX H+90</v>
      </c>
      <c r="AS10" s="32">
        <f>+AQ10+2</f>
        <v>27</v>
      </c>
      <c r="AT10" s="32">
        <f t="shared" si="0"/>
        <v>28</v>
      </c>
      <c r="AU10" s="32">
        <f t="shared" si="0"/>
        <v>29</v>
      </c>
      <c r="AV10" s="32">
        <f>+AU10+1</f>
        <v>30</v>
      </c>
      <c r="AW10" s="32">
        <f>+AV10+1</f>
        <v>31</v>
      </c>
      <c r="AX10" s="32">
        <f t="shared" si="0"/>
        <v>32</v>
      </c>
      <c r="AY10" s="32">
        <f t="shared" si="0"/>
        <v>33</v>
      </c>
      <c r="AZ10" s="32">
        <f t="shared" si="0"/>
        <v>34</v>
      </c>
      <c r="BA10" s="32">
        <f t="shared" si="0"/>
        <v>35</v>
      </c>
      <c r="BB10" s="32" t="str">
        <f>""&amp;+BA10+1&amp;" = MAX H+92"</f>
        <v>36 = MAX H+92</v>
      </c>
      <c r="BC10" s="32" t="str">
        <f>""&amp;AZ10+3&amp;" = "&amp;AZ10+2&amp;"-7"</f>
        <v>37 = 36-7</v>
      </c>
      <c r="BD10" s="32">
        <f>BA10+3</f>
        <v>38</v>
      </c>
      <c r="BE10" s="32"/>
      <c r="BF10" s="32"/>
      <c r="BG10" s="32"/>
    </row>
    <row r="11" spans="1:59" customFormat="1" ht="14.4" x14ac:dyDescent="0.3">
      <c r="A11" s="65">
        <v>1</v>
      </c>
      <c r="B11" s="65"/>
      <c r="C11" s="65"/>
      <c r="D11" s="65"/>
      <c r="E11" s="65"/>
      <c r="F11" s="65"/>
      <c r="G11" s="65"/>
      <c r="H11" s="66"/>
      <c r="I11" s="65"/>
      <c r="J11" s="65"/>
      <c r="K11" s="65"/>
      <c r="L11" s="65"/>
      <c r="M11" s="65"/>
      <c r="N11" s="65"/>
      <c r="O11" s="65" t="str">
        <f t="shared" ref="O11:O74" si="1" xml:space="preserve"> IF(AND(H11&lt;&gt;"",N11&lt;&gt;""),""&amp;ABS(DAYS360(H11,N11))&amp;" hari", IF(AND(H11&lt;&gt;" ",N11&lt;&gt;""),"BELUM ADA TGL BAYAR", IF(AND(H11&lt;&gt;"",N11&lt;&gt;" "),"BELUM ADA TGL RAYON KIRIM PERMOHONAN","BELUM ADA TGL BAYAR DAN TGL RAYON KIRIM PERMOHONAN")))</f>
        <v>BELUM ADA TGL BAYAR DAN TGL RAYON KIRIM PERMOHONAN</v>
      </c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 t="str">
        <f t="shared" ref="AH11:AH74" si="2" xml:space="preserve"> IF(AND(H11&lt;&gt;"",AF11&lt;&gt;"",AG11&lt;&gt;" "),""&amp;DAYS360(H11,AF11)&amp;" hari", IF(AND(H11&lt;&gt;"",AF11&lt;&gt;" ",AG11&lt;&gt;""),""&amp;DAYS360(H11,AG11)&amp;" hari", IF(OR(AND(H11&lt;&gt;" ",AF11&lt;&gt;""),(AND(H11&lt;&gt;" ",AG11&lt;&gt;""))),"BLM ADA TGL BAYAR", IF(AND(H11&lt;&gt;"",AF11&lt;&gt;" ",AG11&lt;&gt;" "),"BELUM ADA TGL KIRIM NODIN","BELUM ADA TGL BAYAR DAN TGL KIRIM NODIN"))))</f>
        <v>BELUM ADA TGL BAYAR DAN TGL KIRIM NODIN</v>
      </c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6"/>
      <c r="BB11" s="66"/>
      <c r="BC11" s="65" t="str">
        <f t="shared" ref="BC11:BC74" si="3" xml:space="preserve"> IF(AND(H11&lt;&gt;"",BB11&lt;&gt;""),""&amp;DAYS360(H11,BB11)&amp;" hari", IF(AND(H11="",BB11&lt;&gt;""),"BELUM ADA TGL BAYAR", IF(AND(H11&lt;&gt;"",BB11=""),"TGL PDL BELUM ADA","BELUM ADA TANGGAL BAYAR DAN TGL PDL")))</f>
        <v>BELUM ADA TANGGAL BAYAR DAN TGL PDL</v>
      </c>
      <c r="BD11" s="65"/>
    </row>
    <row r="12" spans="1:59" customFormat="1" ht="14.4" x14ac:dyDescent="0.3">
      <c r="A12" s="65">
        <v>2</v>
      </c>
      <c r="B12" s="65"/>
      <c r="C12" s="65"/>
      <c r="D12" s="65"/>
      <c r="E12" s="65"/>
      <c r="F12" s="65"/>
      <c r="G12" s="65"/>
      <c r="H12" s="66"/>
      <c r="I12" s="65"/>
      <c r="J12" s="65"/>
      <c r="K12" s="65"/>
      <c r="L12" s="65"/>
      <c r="M12" s="65"/>
      <c r="N12" s="65"/>
      <c r="O12" s="65" t="str">
        <f t="shared" si="1"/>
        <v>BELUM ADA TGL BAYAR DAN TGL RAYON KIRIM PERMOHONAN</v>
      </c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6"/>
      <c r="AG12" s="65"/>
      <c r="AH12" s="65" t="str">
        <f t="shared" si="2"/>
        <v>BELUM ADA TGL BAYAR DAN TGL KIRIM NODIN</v>
      </c>
      <c r="AI12" s="65"/>
      <c r="AJ12" s="65"/>
      <c r="AK12" s="65"/>
      <c r="AL12" s="65"/>
      <c r="AM12" s="65"/>
      <c r="AN12" s="65"/>
      <c r="AO12" s="66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6"/>
      <c r="BB12" s="66"/>
      <c r="BC12" s="65" t="str">
        <f t="shared" si="3"/>
        <v>BELUM ADA TANGGAL BAYAR DAN TGL PDL</v>
      </c>
      <c r="BD12" s="65"/>
    </row>
    <row r="13" spans="1:59" customFormat="1" ht="14.4" x14ac:dyDescent="0.3">
      <c r="A13" s="65">
        <v>3</v>
      </c>
      <c r="B13" s="65"/>
      <c r="C13" s="65"/>
      <c r="D13" s="65"/>
      <c r="E13" s="65"/>
      <c r="F13" s="65"/>
      <c r="G13" s="65"/>
      <c r="H13" s="66"/>
      <c r="I13" s="65"/>
      <c r="J13" s="65"/>
      <c r="K13" s="65"/>
      <c r="L13" s="65"/>
      <c r="M13" s="65"/>
      <c r="N13" s="65"/>
      <c r="O13" s="65" t="str">
        <f t="shared" si="1"/>
        <v>BELUM ADA TGL BAYAR DAN TGL RAYON KIRIM PERMOHONAN</v>
      </c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 t="str">
        <f t="shared" si="2"/>
        <v>BELUM ADA TGL BAYAR DAN TGL KIRIM NODIN</v>
      </c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6"/>
      <c r="BB13" s="66"/>
      <c r="BC13" s="65" t="str">
        <f t="shared" si="3"/>
        <v>BELUM ADA TANGGAL BAYAR DAN TGL PDL</v>
      </c>
      <c r="BD13" s="65"/>
    </row>
    <row r="14" spans="1:59" customFormat="1" ht="14.4" x14ac:dyDescent="0.3">
      <c r="A14" s="65">
        <v>4</v>
      </c>
      <c r="B14" s="65"/>
      <c r="C14" s="65"/>
      <c r="D14" s="65"/>
      <c r="E14" s="65"/>
      <c r="F14" s="65"/>
      <c r="G14" s="65"/>
      <c r="H14" s="66"/>
      <c r="I14" s="65"/>
      <c r="J14" s="65"/>
      <c r="K14" s="65"/>
      <c r="L14" s="65"/>
      <c r="M14" s="65"/>
      <c r="N14" s="66"/>
      <c r="O14" s="65" t="str">
        <f t="shared" si="1"/>
        <v>BELUM ADA TGL BAYAR DAN TGL RAYON KIRIM PERMOHONAN</v>
      </c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6"/>
      <c r="AG14" s="65"/>
      <c r="AH14" s="65" t="str">
        <f t="shared" si="2"/>
        <v>BELUM ADA TGL BAYAR DAN TGL KIRIM NODIN</v>
      </c>
      <c r="AI14" s="65"/>
      <c r="AJ14" s="65"/>
      <c r="AK14" s="65"/>
      <c r="AL14" s="65"/>
      <c r="AM14" s="65"/>
      <c r="AN14" s="65"/>
      <c r="AO14" s="66"/>
      <c r="AP14" s="65"/>
      <c r="AQ14" s="65"/>
      <c r="AR14" s="66"/>
      <c r="AS14" s="65"/>
      <c r="AT14" s="65"/>
      <c r="AU14" s="65"/>
      <c r="AV14" s="65"/>
      <c r="AW14" s="65"/>
      <c r="AX14" s="65"/>
      <c r="AY14" s="65"/>
      <c r="AZ14" s="65"/>
      <c r="BA14" s="66"/>
      <c r="BB14" s="66"/>
      <c r="BC14" s="65" t="str">
        <f t="shared" si="3"/>
        <v>BELUM ADA TANGGAL BAYAR DAN TGL PDL</v>
      </c>
      <c r="BD14" s="65"/>
    </row>
    <row r="15" spans="1:59" customFormat="1" ht="14.4" x14ac:dyDescent="0.3">
      <c r="A15" s="65">
        <v>5</v>
      </c>
      <c r="B15" s="65"/>
      <c r="C15" s="65"/>
      <c r="D15" s="65"/>
      <c r="E15" s="65"/>
      <c r="F15" s="65"/>
      <c r="G15" s="65"/>
      <c r="H15" s="66"/>
      <c r="I15" s="65"/>
      <c r="J15" s="65"/>
      <c r="K15" s="65"/>
      <c r="L15" s="65"/>
      <c r="M15" s="65"/>
      <c r="N15" s="65"/>
      <c r="O15" s="65" t="str">
        <f t="shared" si="1"/>
        <v>BELUM ADA TGL BAYAR DAN TGL RAYON KIRIM PERMOHONAN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 t="str">
        <f t="shared" si="2"/>
        <v>BELUM ADA TGL BAYAR DAN TGL KIRIM NODIN</v>
      </c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6"/>
      <c r="BB15" s="66"/>
      <c r="BC15" s="65" t="str">
        <f t="shared" si="3"/>
        <v>BELUM ADA TANGGAL BAYAR DAN TGL PDL</v>
      </c>
      <c r="BD15" s="65"/>
    </row>
    <row r="16" spans="1:59" customFormat="1" ht="14.4" x14ac:dyDescent="0.3">
      <c r="A16" s="65">
        <v>6</v>
      </c>
      <c r="B16" s="65"/>
      <c r="C16" s="65"/>
      <c r="D16" s="65"/>
      <c r="E16" s="65"/>
      <c r="F16" s="65"/>
      <c r="G16" s="65"/>
      <c r="H16" s="66"/>
      <c r="I16" s="65"/>
      <c r="J16" s="65"/>
      <c r="K16" s="65"/>
      <c r="L16" s="65"/>
      <c r="M16" s="65"/>
      <c r="N16" s="66"/>
      <c r="O16" s="65" t="str">
        <f t="shared" si="1"/>
        <v>BELUM ADA TGL BAYAR DAN TGL RAYON KIRIM PERMOHONAN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6"/>
      <c r="AG16" s="65"/>
      <c r="AH16" s="65" t="str">
        <f t="shared" si="2"/>
        <v>BELUM ADA TGL BAYAR DAN TGL KIRIM NODIN</v>
      </c>
      <c r="AI16" s="65"/>
      <c r="AJ16" s="65"/>
      <c r="AK16" s="65"/>
      <c r="AL16" s="65"/>
      <c r="AM16" s="65"/>
      <c r="AN16" s="65"/>
      <c r="AO16" s="66"/>
      <c r="AP16" s="65"/>
      <c r="AQ16" s="65"/>
      <c r="AR16" s="66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 t="str">
        <f t="shared" si="3"/>
        <v>BELUM ADA TANGGAL BAYAR DAN TGL PDL</v>
      </c>
      <c r="BD16" s="65"/>
    </row>
    <row r="17" spans="1:56" customFormat="1" ht="14.4" x14ac:dyDescent="0.3">
      <c r="A17" s="65">
        <v>7</v>
      </c>
      <c r="B17" s="65"/>
      <c r="C17" s="65"/>
      <c r="D17" s="65"/>
      <c r="E17" s="65"/>
      <c r="F17" s="65"/>
      <c r="G17" s="65"/>
      <c r="H17" s="66"/>
      <c r="I17" s="65"/>
      <c r="J17" s="65"/>
      <c r="K17" s="65"/>
      <c r="L17" s="65"/>
      <c r="M17" s="65"/>
      <c r="N17" s="66"/>
      <c r="O17" s="65" t="str">
        <f t="shared" si="1"/>
        <v>BELUM ADA TGL BAYAR DAN TGL RAYON KIRIM PERMOHONAN</v>
      </c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6"/>
      <c r="AG17" s="65"/>
      <c r="AH17" s="65" t="str">
        <f t="shared" si="2"/>
        <v>BELUM ADA TGL BAYAR DAN TGL KIRIM NODIN</v>
      </c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 t="str">
        <f t="shared" si="3"/>
        <v>BELUM ADA TANGGAL BAYAR DAN TGL PDL</v>
      </c>
      <c r="BD17" s="65"/>
    </row>
    <row r="18" spans="1:56" customFormat="1" ht="14.4" x14ac:dyDescent="0.3">
      <c r="A18" s="65">
        <v>8</v>
      </c>
      <c r="B18" s="65"/>
      <c r="C18" s="65"/>
      <c r="D18" s="65"/>
      <c r="E18" s="65"/>
      <c r="F18" s="65"/>
      <c r="G18" s="65"/>
      <c r="H18" s="66"/>
      <c r="I18" s="65"/>
      <c r="J18" s="65"/>
      <c r="K18" s="65"/>
      <c r="L18" s="65"/>
      <c r="M18" s="65"/>
      <c r="N18" s="65"/>
      <c r="O18" s="65" t="str">
        <f t="shared" si="1"/>
        <v>BELUM ADA TGL BAYAR DAN TGL RAYON KIRIM PERMOHONAN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6"/>
      <c r="AG18" s="65"/>
      <c r="AH18" s="65" t="str">
        <f t="shared" si="2"/>
        <v>BELUM ADA TGL BAYAR DAN TGL KIRIM NODIN</v>
      </c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 t="str">
        <f t="shared" si="3"/>
        <v>BELUM ADA TANGGAL BAYAR DAN TGL PDL</v>
      </c>
      <c r="BD18" s="65"/>
    </row>
    <row r="19" spans="1:56" customFormat="1" ht="14.4" x14ac:dyDescent="0.3">
      <c r="A19" s="65">
        <v>9</v>
      </c>
      <c r="B19" s="65"/>
      <c r="C19" s="65"/>
      <c r="D19" s="65"/>
      <c r="E19" s="65"/>
      <c r="F19" s="65"/>
      <c r="G19" s="65"/>
      <c r="H19" s="66"/>
      <c r="I19" s="65"/>
      <c r="J19" s="65"/>
      <c r="K19" s="65"/>
      <c r="L19" s="65"/>
      <c r="M19" s="65"/>
      <c r="N19" s="66"/>
      <c r="O19" s="65" t="str">
        <f t="shared" si="1"/>
        <v>BELUM ADA TGL BAYAR DAN TGL RAYON KIRIM PERMOHONAN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6"/>
      <c r="AG19" s="65"/>
      <c r="AH19" s="65" t="str">
        <f t="shared" si="2"/>
        <v>BELUM ADA TGL BAYAR DAN TGL KIRIM NODIN</v>
      </c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6"/>
      <c r="BB19" s="66"/>
      <c r="BC19" s="65" t="str">
        <f t="shared" si="3"/>
        <v>BELUM ADA TANGGAL BAYAR DAN TGL PDL</v>
      </c>
      <c r="BD19" s="65"/>
    </row>
    <row r="20" spans="1:56" customFormat="1" ht="14.4" x14ac:dyDescent="0.3">
      <c r="A20" s="65">
        <v>10</v>
      </c>
      <c r="B20" s="65"/>
      <c r="C20" s="65"/>
      <c r="D20" s="65"/>
      <c r="E20" s="65"/>
      <c r="F20" s="65"/>
      <c r="G20" s="65"/>
      <c r="H20" s="66"/>
      <c r="I20" s="65"/>
      <c r="J20" s="65"/>
      <c r="K20" s="65"/>
      <c r="L20" s="65"/>
      <c r="M20" s="65"/>
      <c r="N20" s="66"/>
      <c r="O20" s="65" t="str">
        <f t="shared" si="1"/>
        <v>BELUM ADA TGL BAYAR DAN TGL RAYON KIRIM PERMOHONAN</v>
      </c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6"/>
      <c r="AG20" s="65"/>
      <c r="AH20" s="65" t="str">
        <f t="shared" si="2"/>
        <v>BELUM ADA TGL BAYAR DAN TGL KIRIM NODIN</v>
      </c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 t="str">
        <f t="shared" si="3"/>
        <v>BELUM ADA TANGGAL BAYAR DAN TGL PDL</v>
      </c>
      <c r="BD20" s="65"/>
    </row>
    <row r="21" spans="1:56" customFormat="1" ht="14.4" x14ac:dyDescent="0.3">
      <c r="A21" s="65">
        <v>11</v>
      </c>
      <c r="B21" s="65"/>
      <c r="C21" s="65"/>
      <c r="D21" s="65"/>
      <c r="E21" s="65"/>
      <c r="F21" s="65"/>
      <c r="G21" s="65"/>
      <c r="H21" s="66"/>
      <c r="I21" s="65"/>
      <c r="J21" s="65"/>
      <c r="K21" s="65"/>
      <c r="L21" s="65"/>
      <c r="M21" s="65"/>
      <c r="N21" s="66"/>
      <c r="O21" s="65" t="str">
        <f t="shared" si="1"/>
        <v>BELUM ADA TGL BAYAR DAN TGL RAYON KIRIM PERMOHONAN</v>
      </c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6"/>
      <c r="AG21" s="65"/>
      <c r="AH21" s="65" t="str">
        <f t="shared" si="2"/>
        <v>BELUM ADA TGL BAYAR DAN TGL KIRIM NODIN</v>
      </c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6"/>
      <c r="BB21" s="66"/>
      <c r="BC21" s="65" t="str">
        <f t="shared" si="3"/>
        <v>BELUM ADA TANGGAL BAYAR DAN TGL PDL</v>
      </c>
      <c r="BD21" s="65"/>
    </row>
    <row r="22" spans="1:56" customFormat="1" ht="14.4" x14ac:dyDescent="0.3">
      <c r="A22" s="65">
        <v>12</v>
      </c>
      <c r="B22" s="65"/>
      <c r="C22" s="65"/>
      <c r="D22" s="65"/>
      <c r="E22" s="65"/>
      <c r="F22" s="65"/>
      <c r="G22" s="65"/>
      <c r="H22" s="66"/>
      <c r="I22" s="65"/>
      <c r="J22" s="65"/>
      <c r="K22" s="65"/>
      <c r="L22" s="65"/>
      <c r="M22" s="65"/>
      <c r="N22" s="66"/>
      <c r="O22" s="65" t="str">
        <f t="shared" si="1"/>
        <v>BELUM ADA TGL BAYAR DAN TGL RAYON KIRIM PERMOHONAN</v>
      </c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  <c r="AG22" s="65"/>
      <c r="AH22" s="65" t="str">
        <f t="shared" si="2"/>
        <v>BELUM ADA TGL BAYAR DAN TGL KIRIM NODIN</v>
      </c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 t="str">
        <f t="shared" si="3"/>
        <v>BELUM ADA TANGGAL BAYAR DAN TGL PDL</v>
      </c>
      <c r="BD22" s="65"/>
    </row>
    <row r="23" spans="1:56" customFormat="1" ht="14.4" x14ac:dyDescent="0.3">
      <c r="A23" s="65">
        <v>13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6"/>
      <c r="O23" s="65" t="str">
        <f t="shared" si="1"/>
        <v>BELUM ADA TGL BAYAR DAN TGL RAYON KIRIM PERMOHONAN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 t="str">
        <f t="shared" si="2"/>
        <v>BELUM ADA TGL BAYAR DAN TGL KIRIM NODIN</v>
      </c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 t="str">
        <f t="shared" si="3"/>
        <v>BELUM ADA TANGGAL BAYAR DAN TGL PDL</v>
      </c>
      <c r="BD23" s="65"/>
    </row>
    <row r="24" spans="1:56" customFormat="1" ht="14.4" x14ac:dyDescent="0.3">
      <c r="A24" s="65">
        <v>14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 t="str">
        <f t="shared" si="1"/>
        <v>BELUM ADA TGL BAYAR DAN TGL RAYON KIRIM PERMOHONAN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6"/>
      <c r="AG24" s="65"/>
      <c r="AH24" s="65" t="str">
        <f t="shared" si="2"/>
        <v>BELUM ADA TGL BAYAR DAN TGL KIRIM NODIN</v>
      </c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 t="str">
        <f t="shared" si="3"/>
        <v>BELUM ADA TANGGAL BAYAR DAN TGL PDL</v>
      </c>
      <c r="BD24" s="65"/>
    </row>
    <row r="25" spans="1:56" customFormat="1" ht="14.4" x14ac:dyDescent="0.3">
      <c r="A25" s="65">
        <v>15</v>
      </c>
      <c r="B25" s="65"/>
      <c r="C25" s="65"/>
      <c r="D25" s="65"/>
      <c r="E25" s="65"/>
      <c r="F25" s="65"/>
      <c r="G25" s="65"/>
      <c r="H25" s="66"/>
      <c r="I25" s="65"/>
      <c r="J25" s="65"/>
      <c r="K25" s="65"/>
      <c r="L25" s="65"/>
      <c r="M25" s="65"/>
      <c r="N25" s="65"/>
      <c r="O25" s="65" t="str">
        <f t="shared" si="1"/>
        <v>BELUM ADA TGL BAYAR DAN TGL RAYON KIRIM PERMOHONAN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6"/>
      <c r="AG25" s="65"/>
      <c r="AH25" s="65" t="str">
        <f t="shared" si="2"/>
        <v>BELUM ADA TGL BAYAR DAN TGL KIRIM NODIN</v>
      </c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 t="str">
        <f t="shared" si="3"/>
        <v>BELUM ADA TANGGAL BAYAR DAN TGL PDL</v>
      </c>
      <c r="BD25" s="65"/>
    </row>
    <row r="26" spans="1:56" customFormat="1" ht="14.4" x14ac:dyDescent="0.3">
      <c r="A26" s="65">
        <v>16</v>
      </c>
      <c r="B26" s="65"/>
      <c r="C26" s="65"/>
      <c r="D26" s="65"/>
      <c r="E26" s="65"/>
      <c r="F26" s="65"/>
      <c r="G26" s="65"/>
      <c r="H26" s="66"/>
      <c r="I26" s="65"/>
      <c r="J26" s="65"/>
      <c r="K26" s="65"/>
      <c r="L26" s="65"/>
      <c r="M26" s="65"/>
      <c r="N26" s="66"/>
      <c r="O26" s="65" t="str">
        <f t="shared" si="1"/>
        <v>BELUM ADA TGL BAYAR DAN TGL RAYON KIRIM PERMOHONAN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6"/>
      <c r="AG26" s="65"/>
      <c r="AH26" s="65" t="str">
        <f t="shared" si="2"/>
        <v>BELUM ADA TGL BAYAR DAN TGL KIRIM NODIN</v>
      </c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 t="str">
        <f t="shared" si="3"/>
        <v>BELUM ADA TANGGAL BAYAR DAN TGL PDL</v>
      </c>
      <c r="BD26" s="65"/>
    </row>
    <row r="27" spans="1:56" customFormat="1" ht="14.4" x14ac:dyDescent="0.3">
      <c r="A27" s="65">
        <v>17</v>
      </c>
      <c r="B27" s="65"/>
      <c r="C27" s="65"/>
      <c r="D27" s="65"/>
      <c r="E27" s="65"/>
      <c r="F27" s="65"/>
      <c r="G27" s="65"/>
      <c r="H27" s="66"/>
      <c r="I27" s="65"/>
      <c r="J27" s="65"/>
      <c r="K27" s="65"/>
      <c r="L27" s="65"/>
      <c r="M27" s="65"/>
      <c r="N27" s="65"/>
      <c r="O27" s="65" t="str">
        <f t="shared" si="1"/>
        <v>BELUM ADA TGL BAYAR DAN TGL RAYON KIRIM PERMOHONAN</v>
      </c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6"/>
      <c r="AG27" s="65"/>
      <c r="AH27" s="65" t="str">
        <f t="shared" si="2"/>
        <v>BELUM ADA TGL BAYAR DAN TGL KIRIM NODIN</v>
      </c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 t="str">
        <f t="shared" si="3"/>
        <v>BELUM ADA TANGGAL BAYAR DAN TGL PDL</v>
      </c>
      <c r="BD27" s="65"/>
    </row>
    <row r="28" spans="1:56" customFormat="1" ht="14.4" x14ac:dyDescent="0.3">
      <c r="A28" s="65">
        <v>18</v>
      </c>
      <c r="B28" s="65"/>
      <c r="C28" s="65"/>
      <c r="D28" s="65"/>
      <c r="E28" s="65"/>
      <c r="F28" s="65"/>
      <c r="G28" s="65"/>
      <c r="H28" s="66"/>
      <c r="I28" s="65"/>
      <c r="J28" s="65"/>
      <c r="K28" s="65"/>
      <c r="L28" s="65"/>
      <c r="M28" s="65"/>
      <c r="N28" s="65"/>
      <c r="O28" s="65" t="str">
        <f t="shared" si="1"/>
        <v>BELUM ADA TGL BAYAR DAN TGL RAYON KIRIM PERMOHONAN</v>
      </c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6"/>
      <c r="AE28" s="65"/>
      <c r="AF28" s="66"/>
      <c r="AG28" s="65"/>
      <c r="AH28" s="65" t="str">
        <f t="shared" si="2"/>
        <v>BELUM ADA TGL BAYAR DAN TGL KIRIM NODIN</v>
      </c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6"/>
      <c r="BB28" s="66"/>
      <c r="BC28" s="65" t="str">
        <f t="shared" si="3"/>
        <v>BELUM ADA TANGGAL BAYAR DAN TGL PDL</v>
      </c>
      <c r="BD28" s="65"/>
    </row>
    <row r="29" spans="1:56" customFormat="1" ht="14.4" x14ac:dyDescent="0.3">
      <c r="A29" s="65">
        <v>19</v>
      </c>
      <c r="B29" s="65"/>
      <c r="C29" s="65"/>
      <c r="D29" s="65"/>
      <c r="E29" s="65"/>
      <c r="F29" s="65"/>
      <c r="G29" s="65"/>
      <c r="H29" s="66"/>
      <c r="I29" s="65"/>
      <c r="J29" s="65"/>
      <c r="K29" s="65"/>
      <c r="L29" s="65"/>
      <c r="M29" s="65"/>
      <c r="N29" s="65"/>
      <c r="O29" s="65" t="str">
        <f t="shared" si="1"/>
        <v>BELUM ADA TGL BAYAR DAN TGL RAYON KIRIM PERMOHONAN</v>
      </c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6"/>
      <c r="AG29" s="65"/>
      <c r="AH29" s="65" t="str">
        <f t="shared" si="2"/>
        <v>BELUM ADA TGL BAYAR DAN TGL KIRIM NODIN</v>
      </c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 t="str">
        <f t="shared" si="3"/>
        <v>BELUM ADA TANGGAL BAYAR DAN TGL PDL</v>
      </c>
      <c r="BD29" s="65"/>
    </row>
    <row r="30" spans="1:56" customFormat="1" ht="14.4" x14ac:dyDescent="0.3">
      <c r="A30" s="65">
        <v>20</v>
      </c>
      <c r="B30" s="65"/>
      <c r="C30" s="65"/>
      <c r="D30" s="65"/>
      <c r="E30" s="65"/>
      <c r="F30" s="65"/>
      <c r="G30" s="65"/>
      <c r="H30" s="66"/>
      <c r="I30" s="65"/>
      <c r="J30" s="65"/>
      <c r="K30" s="65"/>
      <c r="L30" s="65"/>
      <c r="M30" s="65"/>
      <c r="N30" s="66"/>
      <c r="O30" s="65" t="str">
        <f t="shared" si="1"/>
        <v>BELUM ADA TGL BAYAR DAN TGL RAYON KIRIM PERMOHONAN</v>
      </c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6"/>
      <c r="AG30" s="65"/>
      <c r="AH30" s="65" t="str">
        <f t="shared" si="2"/>
        <v>BELUM ADA TGL BAYAR DAN TGL KIRIM NODIN</v>
      </c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6"/>
      <c r="BB30" s="66"/>
      <c r="BC30" s="65" t="str">
        <f t="shared" si="3"/>
        <v>BELUM ADA TANGGAL BAYAR DAN TGL PDL</v>
      </c>
      <c r="BD30" s="65"/>
    </row>
    <row r="31" spans="1:56" customFormat="1" ht="14.4" x14ac:dyDescent="0.3">
      <c r="A31" s="65">
        <v>21</v>
      </c>
      <c r="B31" s="65"/>
      <c r="C31" s="65"/>
      <c r="D31" s="65"/>
      <c r="E31" s="65"/>
      <c r="F31" s="65"/>
      <c r="G31" s="65"/>
      <c r="H31" s="66"/>
      <c r="I31" s="65"/>
      <c r="J31" s="65"/>
      <c r="K31" s="65"/>
      <c r="L31" s="65"/>
      <c r="M31" s="65"/>
      <c r="N31" s="65"/>
      <c r="O31" s="65" t="str">
        <f t="shared" si="1"/>
        <v>BELUM ADA TGL BAYAR DAN TGL RAYON KIRIM PERMOHONAN</v>
      </c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 t="str">
        <f t="shared" si="2"/>
        <v>BELUM ADA TGL BAYAR DAN TGL KIRIM NODIN</v>
      </c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 t="str">
        <f t="shared" si="3"/>
        <v>BELUM ADA TANGGAL BAYAR DAN TGL PDL</v>
      </c>
      <c r="BD31" s="65"/>
    </row>
    <row r="32" spans="1:56" customFormat="1" ht="14.4" x14ac:dyDescent="0.3">
      <c r="A32" s="65">
        <v>22</v>
      </c>
      <c r="B32" s="65"/>
      <c r="C32" s="65"/>
      <c r="D32" s="65"/>
      <c r="E32" s="65"/>
      <c r="F32" s="65"/>
      <c r="G32" s="65"/>
      <c r="H32" s="66"/>
      <c r="I32" s="65"/>
      <c r="J32" s="65"/>
      <c r="K32" s="65"/>
      <c r="L32" s="65"/>
      <c r="M32" s="65"/>
      <c r="N32" s="65"/>
      <c r="O32" s="65" t="str">
        <f t="shared" si="1"/>
        <v>BELUM ADA TGL BAYAR DAN TGL RAYON KIRIM PERMOHONAN</v>
      </c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 t="str">
        <f t="shared" si="2"/>
        <v>BELUM ADA TGL BAYAR DAN TGL KIRIM NODIN</v>
      </c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 t="str">
        <f t="shared" si="3"/>
        <v>BELUM ADA TANGGAL BAYAR DAN TGL PDL</v>
      </c>
      <c r="BD32" s="65"/>
    </row>
    <row r="33" spans="1:56" customFormat="1" ht="14.4" x14ac:dyDescent="0.3">
      <c r="A33" s="65">
        <v>23</v>
      </c>
      <c r="B33" s="65"/>
      <c r="C33" s="65"/>
      <c r="D33" s="65"/>
      <c r="E33" s="65"/>
      <c r="F33" s="65"/>
      <c r="G33" s="65"/>
      <c r="H33" s="66"/>
      <c r="I33" s="65"/>
      <c r="J33" s="65"/>
      <c r="K33" s="65"/>
      <c r="L33" s="65"/>
      <c r="M33" s="65"/>
      <c r="N33" s="65"/>
      <c r="O33" s="65" t="str">
        <f t="shared" si="1"/>
        <v>BELUM ADA TGL BAYAR DAN TGL RAYON KIRIM PERMOHONAN</v>
      </c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 t="str">
        <f t="shared" si="2"/>
        <v>BELUM ADA TGL BAYAR DAN TGL KIRIM NODIN</v>
      </c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 t="str">
        <f t="shared" si="3"/>
        <v>BELUM ADA TANGGAL BAYAR DAN TGL PDL</v>
      </c>
      <c r="BD33" s="65"/>
    </row>
    <row r="34" spans="1:56" customFormat="1" ht="14.4" x14ac:dyDescent="0.3">
      <c r="A34" s="65">
        <v>24</v>
      </c>
      <c r="B34" s="65"/>
      <c r="C34" s="65"/>
      <c r="D34" s="65"/>
      <c r="E34" s="65"/>
      <c r="F34" s="65"/>
      <c r="G34" s="65"/>
      <c r="H34" s="66"/>
      <c r="I34" s="65"/>
      <c r="J34" s="65"/>
      <c r="K34" s="65"/>
      <c r="L34" s="65"/>
      <c r="M34" s="65"/>
      <c r="N34" s="65"/>
      <c r="O34" s="65" t="str">
        <f t="shared" si="1"/>
        <v>BELUM ADA TGL BAYAR DAN TGL RAYON KIRIM PERMOHONAN</v>
      </c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 t="str">
        <f t="shared" si="2"/>
        <v>BELUM ADA TGL BAYAR DAN TGL KIRIM NODIN</v>
      </c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 t="str">
        <f t="shared" si="3"/>
        <v>BELUM ADA TANGGAL BAYAR DAN TGL PDL</v>
      </c>
      <c r="BD34" s="65"/>
    </row>
    <row r="35" spans="1:56" customFormat="1" ht="14.4" x14ac:dyDescent="0.3">
      <c r="A35" s="65">
        <v>25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 t="str">
        <f t="shared" si="1"/>
        <v>BELUM ADA TGL BAYAR DAN TGL RAYON KIRIM PERMOHONAN</v>
      </c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 t="str">
        <f t="shared" si="2"/>
        <v>BELUM ADA TGL BAYAR DAN TGL KIRIM NODIN</v>
      </c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 t="str">
        <f t="shared" si="3"/>
        <v>BELUM ADA TANGGAL BAYAR DAN TGL PDL</v>
      </c>
      <c r="BD35" s="65"/>
    </row>
    <row r="36" spans="1:56" customFormat="1" ht="14.4" x14ac:dyDescent="0.3">
      <c r="A36" s="65">
        <v>26</v>
      </c>
      <c r="B36" s="65"/>
      <c r="C36" s="65"/>
      <c r="D36" s="65"/>
      <c r="E36" s="65"/>
      <c r="F36" s="65"/>
      <c r="G36" s="65"/>
      <c r="H36" s="66"/>
      <c r="I36" s="65"/>
      <c r="J36" s="65"/>
      <c r="K36" s="65"/>
      <c r="L36" s="65"/>
      <c r="M36" s="65"/>
      <c r="N36" s="65"/>
      <c r="O36" s="65" t="str">
        <f t="shared" si="1"/>
        <v>BELUM ADA TGL BAYAR DAN TGL RAYON KIRIM PERMOHONAN</v>
      </c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6"/>
      <c r="AG36" s="65"/>
      <c r="AH36" s="65" t="str">
        <f t="shared" si="2"/>
        <v>BELUM ADA TGL BAYAR DAN TGL KIRIM NODIN</v>
      </c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 t="str">
        <f t="shared" si="3"/>
        <v>BELUM ADA TANGGAL BAYAR DAN TGL PDL</v>
      </c>
      <c r="BD36" s="65"/>
    </row>
    <row r="37" spans="1:56" customFormat="1" ht="14.4" x14ac:dyDescent="0.3">
      <c r="A37" s="65">
        <v>27</v>
      </c>
      <c r="B37" s="65"/>
      <c r="C37" s="65"/>
      <c r="D37" s="65"/>
      <c r="E37" s="65"/>
      <c r="F37" s="65"/>
      <c r="G37" s="65"/>
      <c r="H37" s="66"/>
      <c r="I37" s="65"/>
      <c r="J37" s="65"/>
      <c r="K37" s="65"/>
      <c r="L37" s="65"/>
      <c r="M37" s="65"/>
      <c r="N37" s="65"/>
      <c r="O37" s="65" t="str">
        <f t="shared" si="1"/>
        <v>BELUM ADA TGL BAYAR DAN TGL RAYON KIRIM PERMOHONAN</v>
      </c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 t="str">
        <f t="shared" si="2"/>
        <v>BELUM ADA TGL BAYAR DAN TGL KIRIM NODIN</v>
      </c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 t="str">
        <f t="shared" si="3"/>
        <v>BELUM ADA TANGGAL BAYAR DAN TGL PDL</v>
      </c>
      <c r="BD37" s="65"/>
    </row>
    <row r="38" spans="1:56" customFormat="1" ht="14.4" x14ac:dyDescent="0.3">
      <c r="A38" s="65">
        <v>28</v>
      </c>
      <c r="B38" s="65"/>
      <c r="C38" s="65"/>
      <c r="D38" s="65"/>
      <c r="E38" s="65"/>
      <c r="F38" s="65"/>
      <c r="G38" s="65"/>
      <c r="H38" s="66"/>
      <c r="I38" s="65"/>
      <c r="J38" s="65"/>
      <c r="K38" s="65"/>
      <c r="L38" s="65"/>
      <c r="M38" s="65"/>
      <c r="N38" s="65"/>
      <c r="O38" s="65" t="str">
        <f t="shared" si="1"/>
        <v>BELUM ADA TGL BAYAR DAN TGL RAYON KIRIM PERMOHONAN</v>
      </c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 t="str">
        <f t="shared" si="2"/>
        <v>BELUM ADA TGL BAYAR DAN TGL KIRIM NODIN</v>
      </c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 t="str">
        <f t="shared" si="3"/>
        <v>BELUM ADA TANGGAL BAYAR DAN TGL PDL</v>
      </c>
      <c r="BD38" s="65"/>
    </row>
    <row r="39" spans="1:56" customFormat="1" ht="14.4" x14ac:dyDescent="0.3">
      <c r="A39" s="65">
        <v>29</v>
      </c>
      <c r="B39" s="65"/>
      <c r="C39" s="65"/>
      <c r="D39" s="65"/>
      <c r="E39" s="65"/>
      <c r="F39" s="65"/>
      <c r="G39" s="65"/>
      <c r="H39" s="66"/>
      <c r="I39" s="65"/>
      <c r="J39" s="66"/>
      <c r="K39" s="65"/>
      <c r="L39" s="65"/>
      <c r="M39" s="65"/>
      <c r="N39" s="66"/>
      <c r="O39" s="65" t="str">
        <f t="shared" si="1"/>
        <v>BELUM ADA TGL BAYAR DAN TGL RAYON KIRIM PERMOHONAN</v>
      </c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 t="str">
        <f t="shared" si="2"/>
        <v>BELUM ADA TGL BAYAR DAN TGL KIRIM NODIN</v>
      </c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6"/>
      <c r="BB39" s="66"/>
      <c r="BC39" s="65" t="str">
        <f t="shared" si="3"/>
        <v>BELUM ADA TANGGAL BAYAR DAN TGL PDL</v>
      </c>
      <c r="BD39" s="65"/>
    </row>
    <row r="40" spans="1:56" customFormat="1" ht="14.4" x14ac:dyDescent="0.3">
      <c r="A40" s="65">
        <v>30</v>
      </c>
      <c r="B40" s="65"/>
      <c r="C40" s="65"/>
      <c r="D40" s="65"/>
      <c r="E40" s="65"/>
      <c r="F40" s="65"/>
      <c r="G40" s="65"/>
      <c r="H40" s="66"/>
      <c r="I40" s="65"/>
      <c r="J40" s="65"/>
      <c r="K40" s="65"/>
      <c r="L40" s="65"/>
      <c r="M40" s="65"/>
      <c r="N40" s="65"/>
      <c r="O40" s="65" t="str">
        <f t="shared" si="1"/>
        <v>BELUM ADA TGL BAYAR DAN TGL RAYON KIRIM PERMOHONAN</v>
      </c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 t="str">
        <f t="shared" si="2"/>
        <v>BELUM ADA TGL BAYAR DAN TGL KIRIM NODIN</v>
      </c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 t="str">
        <f t="shared" si="3"/>
        <v>BELUM ADA TANGGAL BAYAR DAN TGL PDL</v>
      </c>
      <c r="BD40" s="65"/>
    </row>
    <row r="41" spans="1:56" customFormat="1" ht="14.4" x14ac:dyDescent="0.3">
      <c r="A41" s="65">
        <v>31</v>
      </c>
      <c r="B41" s="65"/>
      <c r="C41" s="65"/>
      <c r="D41" s="65"/>
      <c r="E41" s="65"/>
      <c r="F41" s="65"/>
      <c r="G41" s="65"/>
      <c r="H41" s="66"/>
      <c r="I41" s="65"/>
      <c r="J41" s="65"/>
      <c r="K41" s="65"/>
      <c r="L41" s="65"/>
      <c r="M41" s="65"/>
      <c r="N41" s="65"/>
      <c r="O41" s="65" t="str">
        <f t="shared" si="1"/>
        <v>BELUM ADA TGL BAYAR DAN TGL RAYON KIRIM PERMOHONAN</v>
      </c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6"/>
      <c r="AG41" s="65"/>
      <c r="AH41" s="65" t="str">
        <f t="shared" si="2"/>
        <v>BELUM ADA TGL BAYAR DAN TGL KIRIM NODIN</v>
      </c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6"/>
      <c r="BB41" s="66"/>
      <c r="BC41" s="65" t="str">
        <f t="shared" si="3"/>
        <v>BELUM ADA TANGGAL BAYAR DAN TGL PDL</v>
      </c>
      <c r="BD41" s="65"/>
    </row>
    <row r="42" spans="1:56" customFormat="1" ht="14.4" x14ac:dyDescent="0.3">
      <c r="A42" s="65">
        <v>32</v>
      </c>
      <c r="B42" s="65"/>
      <c r="C42" s="65"/>
      <c r="D42" s="65"/>
      <c r="E42" s="65"/>
      <c r="F42" s="65"/>
      <c r="G42" s="65"/>
      <c r="H42" s="66"/>
      <c r="I42" s="65"/>
      <c r="J42" s="65"/>
      <c r="K42" s="65"/>
      <c r="L42" s="65"/>
      <c r="M42" s="65"/>
      <c r="N42" s="65"/>
      <c r="O42" s="65" t="str">
        <f t="shared" si="1"/>
        <v>BELUM ADA TGL BAYAR DAN TGL RAYON KIRIM PERMOHONAN</v>
      </c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6"/>
      <c r="AG42" s="65"/>
      <c r="AH42" s="65" t="str">
        <f t="shared" si="2"/>
        <v>BELUM ADA TGL BAYAR DAN TGL KIRIM NODIN</v>
      </c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 t="str">
        <f t="shared" si="3"/>
        <v>BELUM ADA TANGGAL BAYAR DAN TGL PDL</v>
      </c>
      <c r="BD42" s="65"/>
    </row>
    <row r="43" spans="1:56" customFormat="1" ht="14.4" x14ac:dyDescent="0.3">
      <c r="A43" s="65">
        <v>33</v>
      </c>
      <c r="B43" s="65"/>
      <c r="C43" s="65"/>
      <c r="D43" s="65"/>
      <c r="E43" s="65"/>
      <c r="F43" s="65"/>
      <c r="G43" s="65"/>
      <c r="H43" s="66"/>
      <c r="I43" s="65"/>
      <c r="J43" s="65"/>
      <c r="K43" s="65"/>
      <c r="L43" s="65"/>
      <c r="M43" s="65"/>
      <c r="N43" s="65"/>
      <c r="O43" s="65" t="str">
        <f t="shared" si="1"/>
        <v>BELUM ADA TGL BAYAR DAN TGL RAYON KIRIM PERMOHONAN</v>
      </c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 t="str">
        <f t="shared" si="2"/>
        <v>BELUM ADA TGL BAYAR DAN TGL KIRIM NODIN</v>
      </c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 t="str">
        <f t="shared" si="3"/>
        <v>BELUM ADA TANGGAL BAYAR DAN TGL PDL</v>
      </c>
      <c r="BD43" s="65"/>
    </row>
    <row r="44" spans="1:56" customFormat="1" ht="14.4" x14ac:dyDescent="0.3">
      <c r="A44" s="65">
        <v>34</v>
      </c>
      <c r="B44" s="65"/>
      <c r="C44" s="65"/>
      <c r="D44" s="65"/>
      <c r="E44" s="65"/>
      <c r="F44" s="65"/>
      <c r="G44" s="65"/>
      <c r="H44" s="66"/>
      <c r="I44" s="65"/>
      <c r="J44" s="65"/>
      <c r="K44" s="65"/>
      <c r="L44" s="65"/>
      <c r="M44" s="65"/>
      <c r="N44" s="65"/>
      <c r="O44" s="65" t="str">
        <f t="shared" si="1"/>
        <v>BELUM ADA TGL BAYAR DAN TGL RAYON KIRIM PERMOHONAN</v>
      </c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 t="str">
        <f t="shared" si="2"/>
        <v>BELUM ADA TGL BAYAR DAN TGL KIRIM NODIN</v>
      </c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 t="str">
        <f t="shared" si="3"/>
        <v>BELUM ADA TANGGAL BAYAR DAN TGL PDL</v>
      </c>
      <c r="BD44" s="65"/>
    </row>
    <row r="45" spans="1:56" customFormat="1" ht="14.4" x14ac:dyDescent="0.3">
      <c r="A45" s="65">
        <v>35</v>
      </c>
      <c r="B45" s="65"/>
      <c r="C45" s="65"/>
      <c r="D45" s="65"/>
      <c r="E45" s="65"/>
      <c r="F45" s="65"/>
      <c r="G45" s="65"/>
      <c r="H45" s="66"/>
      <c r="I45" s="65"/>
      <c r="J45" s="65"/>
      <c r="K45" s="65"/>
      <c r="L45" s="65"/>
      <c r="M45" s="65"/>
      <c r="N45" s="65"/>
      <c r="O45" s="65" t="str">
        <f t="shared" si="1"/>
        <v>BELUM ADA TGL BAYAR DAN TGL RAYON KIRIM PERMOHONAN</v>
      </c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 t="str">
        <f t="shared" si="2"/>
        <v>BELUM ADA TGL BAYAR DAN TGL KIRIM NODIN</v>
      </c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 t="str">
        <f t="shared" si="3"/>
        <v>BELUM ADA TANGGAL BAYAR DAN TGL PDL</v>
      </c>
      <c r="BD45" s="65"/>
    </row>
    <row r="46" spans="1:56" customFormat="1" ht="14.4" x14ac:dyDescent="0.3">
      <c r="A46" s="65">
        <v>36</v>
      </c>
      <c r="B46" s="65"/>
      <c r="C46" s="65"/>
      <c r="D46" s="65"/>
      <c r="E46" s="65"/>
      <c r="F46" s="65"/>
      <c r="G46" s="65"/>
      <c r="H46" s="66"/>
      <c r="I46" s="65"/>
      <c r="J46" s="66"/>
      <c r="K46" s="65"/>
      <c r="L46" s="65"/>
      <c r="M46" s="65"/>
      <c r="N46" s="66"/>
      <c r="O46" s="65" t="str">
        <f t="shared" si="1"/>
        <v>BELUM ADA TGL BAYAR DAN TGL RAYON KIRIM PERMOHONAN</v>
      </c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6"/>
      <c r="AE46" s="65"/>
      <c r="AF46" s="66"/>
      <c r="AG46" s="65"/>
      <c r="AH46" s="65" t="str">
        <f t="shared" si="2"/>
        <v>BELUM ADA TGL BAYAR DAN TGL KIRIM NODIN</v>
      </c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6"/>
      <c r="BB46" s="66"/>
      <c r="BC46" s="65" t="str">
        <f t="shared" si="3"/>
        <v>BELUM ADA TANGGAL BAYAR DAN TGL PDL</v>
      </c>
      <c r="BD46" s="65"/>
    </row>
    <row r="47" spans="1:56" customFormat="1" ht="14.4" x14ac:dyDescent="0.3">
      <c r="A47" s="65">
        <v>37</v>
      </c>
      <c r="B47" s="65"/>
      <c r="C47" s="65"/>
      <c r="D47" s="65"/>
      <c r="E47" s="65"/>
      <c r="F47" s="65"/>
      <c r="G47" s="65"/>
      <c r="H47" s="66"/>
      <c r="I47" s="65"/>
      <c r="J47" s="65"/>
      <c r="K47" s="65"/>
      <c r="L47" s="65"/>
      <c r="M47" s="65"/>
      <c r="N47" s="65"/>
      <c r="O47" s="65" t="str">
        <f t="shared" si="1"/>
        <v>BELUM ADA TGL BAYAR DAN TGL RAYON KIRIM PERMOHONAN</v>
      </c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 t="str">
        <f t="shared" si="2"/>
        <v>BELUM ADA TGL BAYAR DAN TGL KIRIM NODIN</v>
      </c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6"/>
      <c r="BB47" s="66"/>
      <c r="BC47" s="65" t="str">
        <f t="shared" si="3"/>
        <v>BELUM ADA TANGGAL BAYAR DAN TGL PDL</v>
      </c>
      <c r="BD47" s="65"/>
    </row>
    <row r="48" spans="1:56" customFormat="1" ht="14.4" x14ac:dyDescent="0.3">
      <c r="A48" s="65">
        <v>38</v>
      </c>
      <c r="B48" s="65"/>
      <c r="C48" s="65"/>
      <c r="D48" s="65"/>
      <c r="E48" s="65"/>
      <c r="F48" s="65"/>
      <c r="G48" s="65"/>
      <c r="H48" s="66"/>
      <c r="I48" s="65"/>
      <c r="J48" s="65"/>
      <c r="K48" s="65"/>
      <c r="L48" s="65"/>
      <c r="M48" s="65"/>
      <c r="N48" s="65"/>
      <c r="O48" s="65" t="str">
        <f t="shared" si="1"/>
        <v>BELUM ADA TGL BAYAR DAN TGL RAYON KIRIM PERMOHONAN</v>
      </c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 t="str">
        <f t="shared" si="2"/>
        <v>BELUM ADA TGL BAYAR DAN TGL KIRIM NODIN</v>
      </c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 t="str">
        <f t="shared" si="3"/>
        <v>BELUM ADA TANGGAL BAYAR DAN TGL PDL</v>
      </c>
      <c r="BD48" s="65"/>
    </row>
    <row r="49" spans="1:56" customFormat="1" ht="14.4" x14ac:dyDescent="0.3">
      <c r="A49" s="65">
        <v>39</v>
      </c>
      <c r="B49" s="65"/>
      <c r="C49" s="65"/>
      <c r="D49" s="65"/>
      <c r="E49" s="65"/>
      <c r="F49" s="65"/>
      <c r="G49" s="65"/>
      <c r="H49" s="66"/>
      <c r="I49" s="65"/>
      <c r="J49" s="65"/>
      <c r="K49" s="65"/>
      <c r="L49" s="65"/>
      <c r="M49" s="65"/>
      <c r="N49" s="65"/>
      <c r="O49" s="65" t="str">
        <f t="shared" si="1"/>
        <v>BELUM ADA TGL BAYAR DAN TGL RAYON KIRIM PERMOHONAN</v>
      </c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 t="str">
        <f t="shared" si="2"/>
        <v>BELUM ADA TGL BAYAR DAN TGL KIRIM NODIN</v>
      </c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6"/>
      <c r="BB49" s="66"/>
      <c r="BC49" s="65" t="str">
        <f t="shared" si="3"/>
        <v>BELUM ADA TANGGAL BAYAR DAN TGL PDL</v>
      </c>
      <c r="BD49" s="65"/>
    </row>
    <row r="50" spans="1:56" customFormat="1" ht="14.4" x14ac:dyDescent="0.3">
      <c r="A50" s="65">
        <v>40</v>
      </c>
      <c r="B50" s="65"/>
      <c r="C50" s="65"/>
      <c r="D50" s="65"/>
      <c r="E50" s="65"/>
      <c r="F50" s="65"/>
      <c r="G50" s="65"/>
      <c r="H50" s="66"/>
      <c r="I50" s="65"/>
      <c r="J50" s="65"/>
      <c r="K50" s="65"/>
      <c r="L50" s="65"/>
      <c r="M50" s="65"/>
      <c r="N50" s="65"/>
      <c r="O50" s="65" t="str">
        <f t="shared" si="1"/>
        <v>BELUM ADA TGL BAYAR DAN TGL RAYON KIRIM PERMOHONAN</v>
      </c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 t="str">
        <f t="shared" si="2"/>
        <v>BELUM ADA TGL BAYAR DAN TGL KIRIM NODIN</v>
      </c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6"/>
      <c r="BB50" s="66"/>
      <c r="BC50" s="65" t="str">
        <f t="shared" si="3"/>
        <v>BELUM ADA TANGGAL BAYAR DAN TGL PDL</v>
      </c>
      <c r="BD50" s="65"/>
    </row>
    <row r="51" spans="1:56" customFormat="1" ht="14.4" x14ac:dyDescent="0.3">
      <c r="A51" s="65">
        <v>41</v>
      </c>
      <c r="B51" s="65"/>
      <c r="C51" s="65"/>
      <c r="D51" s="65"/>
      <c r="E51" s="65"/>
      <c r="F51" s="65"/>
      <c r="G51" s="65"/>
      <c r="H51" s="66"/>
      <c r="I51" s="65"/>
      <c r="J51" s="65"/>
      <c r="K51" s="65"/>
      <c r="L51" s="65"/>
      <c r="M51" s="65"/>
      <c r="N51" s="65"/>
      <c r="O51" s="65" t="str">
        <f t="shared" si="1"/>
        <v>BELUM ADA TGL BAYAR DAN TGL RAYON KIRIM PERMOHONAN</v>
      </c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6"/>
      <c r="AG51" s="65"/>
      <c r="AH51" s="65" t="str">
        <f t="shared" si="2"/>
        <v>BELUM ADA TGL BAYAR DAN TGL KIRIM NODIN</v>
      </c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6"/>
      <c r="BB51" s="66"/>
      <c r="BC51" s="65" t="str">
        <f t="shared" si="3"/>
        <v>BELUM ADA TANGGAL BAYAR DAN TGL PDL</v>
      </c>
      <c r="BD51" s="65"/>
    </row>
    <row r="52" spans="1:56" customFormat="1" ht="14.4" x14ac:dyDescent="0.3">
      <c r="A52" s="65">
        <v>42</v>
      </c>
      <c r="B52" s="65"/>
      <c r="C52" s="65"/>
      <c r="D52" s="65"/>
      <c r="E52" s="65"/>
      <c r="F52" s="65"/>
      <c r="G52" s="65"/>
      <c r="H52" s="66"/>
      <c r="I52" s="65"/>
      <c r="J52" s="65"/>
      <c r="K52" s="65"/>
      <c r="L52" s="65"/>
      <c r="M52" s="65"/>
      <c r="N52" s="65"/>
      <c r="O52" s="65" t="str">
        <f t="shared" si="1"/>
        <v>BELUM ADA TGL BAYAR DAN TGL RAYON KIRIM PERMOHONAN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  <c r="AG52" s="65"/>
      <c r="AH52" s="65" t="str">
        <f t="shared" si="2"/>
        <v>BELUM ADA TGL BAYAR DAN TGL KIRIM NODIN</v>
      </c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 t="str">
        <f t="shared" si="3"/>
        <v>BELUM ADA TANGGAL BAYAR DAN TGL PDL</v>
      </c>
      <c r="BD52" s="65"/>
    </row>
    <row r="53" spans="1:56" customFormat="1" ht="14.4" x14ac:dyDescent="0.3">
      <c r="A53" s="65">
        <v>43</v>
      </c>
      <c r="B53" s="65"/>
      <c r="C53" s="65"/>
      <c r="D53" s="65"/>
      <c r="E53" s="65"/>
      <c r="F53" s="65"/>
      <c r="G53" s="65"/>
      <c r="H53" s="66"/>
      <c r="I53" s="65"/>
      <c r="J53" s="65"/>
      <c r="K53" s="65"/>
      <c r="L53" s="65"/>
      <c r="M53" s="65"/>
      <c r="N53" s="65"/>
      <c r="O53" s="65" t="str">
        <f t="shared" si="1"/>
        <v>BELUM ADA TGL BAYAR DAN TGL RAYON KIRIM PERMOHONAN</v>
      </c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 t="str">
        <f t="shared" si="2"/>
        <v>BELUM ADA TGL BAYAR DAN TGL KIRIM NODIN</v>
      </c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 t="str">
        <f t="shared" si="3"/>
        <v>BELUM ADA TANGGAL BAYAR DAN TGL PDL</v>
      </c>
      <c r="BD53" s="65"/>
    </row>
    <row r="54" spans="1:56" customFormat="1" ht="14.4" x14ac:dyDescent="0.3">
      <c r="A54" s="65">
        <v>44</v>
      </c>
      <c r="B54" s="65"/>
      <c r="C54" s="65"/>
      <c r="D54" s="65"/>
      <c r="E54" s="65"/>
      <c r="F54" s="65"/>
      <c r="G54" s="65"/>
      <c r="H54" s="66"/>
      <c r="I54" s="65"/>
      <c r="J54" s="65"/>
      <c r="K54" s="65"/>
      <c r="L54" s="65"/>
      <c r="M54" s="65"/>
      <c r="N54" s="65"/>
      <c r="O54" s="65" t="str">
        <f t="shared" si="1"/>
        <v>BELUM ADA TGL BAYAR DAN TGL RAYON KIRIM PERMOHONAN</v>
      </c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 t="str">
        <f t="shared" si="2"/>
        <v>BELUM ADA TGL BAYAR DAN TGL KIRIM NODIN</v>
      </c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 t="str">
        <f t="shared" si="3"/>
        <v>BELUM ADA TANGGAL BAYAR DAN TGL PDL</v>
      </c>
      <c r="BD54" s="65"/>
    </row>
    <row r="55" spans="1:56" customFormat="1" ht="14.4" x14ac:dyDescent="0.3">
      <c r="A55" s="65">
        <v>45</v>
      </c>
      <c r="B55" s="65"/>
      <c r="C55" s="65"/>
      <c r="D55" s="65"/>
      <c r="E55" s="65"/>
      <c r="F55" s="65"/>
      <c r="G55" s="65"/>
      <c r="H55" s="66"/>
      <c r="I55" s="65"/>
      <c r="J55" s="65"/>
      <c r="K55" s="65"/>
      <c r="L55" s="65"/>
      <c r="M55" s="65"/>
      <c r="N55" s="66"/>
      <c r="O55" s="65" t="str">
        <f t="shared" si="1"/>
        <v>BELUM ADA TGL BAYAR DAN TGL RAYON KIRIM PERMOHONAN</v>
      </c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6"/>
      <c r="AG55" s="65"/>
      <c r="AH55" s="65" t="str">
        <f t="shared" si="2"/>
        <v>BELUM ADA TGL BAYAR DAN TGL KIRIM NODIN</v>
      </c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6"/>
      <c r="BB55" s="66"/>
      <c r="BC55" s="65" t="str">
        <f t="shared" si="3"/>
        <v>BELUM ADA TANGGAL BAYAR DAN TGL PDL</v>
      </c>
      <c r="BD55" s="65"/>
    </row>
    <row r="56" spans="1:56" customFormat="1" ht="14.4" x14ac:dyDescent="0.3">
      <c r="A56" s="65">
        <v>46</v>
      </c>
      <c r="B56" s="65"/>
      <c r="C56" s="65"/>
      <c r="D56" s="65"/>
      <c r="E56" s="65"/>
      <c r="F56" s="65"/>
      <c r="G56" s="65"/>
      <c r="H56" s="66"/>
      <c r="I56" s="65"/>
      <c r="J56" s="65"/>
      <c r="K56" s="65"/>
      <c r="L56" s="65"/>
      <c r="M56" s="65"/>
      <c r="N56" s="65"/>
      <c r="O56" s="65" t="str">
        <f t="shared" si="1"/>
        <v>BELUM ADA TGL BAYAR DAN TGL RAYON KIRIM PERMOHONAN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 t="str">
        <f t="shared" si="2"/>
        <v>BELUM ADA TGL BAYAR DAN TGL KIRIM NODIN</v>
      </c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 t="str">
        <f t="shared" si="3"/>
        <v>BELUM ADA TANGGAL BAYAR DAN TGL PDL</v>
      </c>
      <c r="BD56" s="65"/>
    </row>
    <row r="57" spans="1:56" customFormat="1" ht="14.4" x14ac:dyDescent="0.3">
      <c r="A57" s="65">
        <v>47</v>
      </c>
      <c r="B57" s="65"/>
      <c r="C57" s="65"/>
      <c r="D57" s="65"/>
      <c r="E57" s="65"/>
      <c r="F57" s="65"/>
      <c r="G57" s="65"/>
      <c r="H57" s="66"/>
      <c r="I57" s="65"/>
      <c r="J57" s="66"/>
      <c r="K57" s="65"/>
      <c r="L57" s="65"/>
      <c r="M57" s="65"/>
      <c r="N57" s="66"/>
      <c r="O57" s="65" t="str">
        <f t="shared" si="1"/>
        <v>BELUM ADA TGL BAYAR DAN TGL RAYON KIRIM PERMOHONAN</v>
      </c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 t="str">
        <f t="shared" si="2"/>
        <v>BELUM ADA TGL BAYAR DAN TGL KIRIM NODIN</v>
      </c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6"/>
      <c r="BB57" s="66"/>
      <c r="BC57" s="65" t="str">
        <f t="shared" si="3"/>
        <v>BELUM ADA TANGGAL BAYAR DAN TGL PDL</v>
      </c>
      <c r="BD57" s="65"/>
    </row>
    <row r="58" spans="1:56" customFormat="1" ht="14.4" x14ac:dyDescent="0.3">
      <c r="A58" s="65">
        <v>48</v>
      </c>
      <c r="B58" s="65"/>
      <c r="C58" s="65"/>
      <c r="D58" s="65"/>
      <c r="E58" s="65"/>
      <c r="F58" s="65"/>
      <c r="G58" s="65"/>
      <c r="H58" s="66"/>
      <c r="I58" s="65"/>
      <c r="J58" s="65"/>
      <c r="K58" s="65"/>
      <c r="L58" s="65"/>
      <c r="M58" s="65"/>
      <c r="N58" s="65"/>
      <c r="O58" s="65" t="str">
        <f t="shared" si="1"/>
        <v>BELUM ADA TGL BAYAR DAN TGL RAYON KIRIM PERMOHONAN</v>
      </c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6"/>
      <c r="AG58" s="65"/>
      <c r="AH58" s="65" t="str">
        <f t="shared" si="2"/>
        <v>BELUM ADA TGL BAYAR DAN TGL KIRIM NODIN</v>
      </c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6"/>
      <c r="BB58" s="66"/>
      <c r="BC58" s="65" t="str">
        <f t="shared" si="3"/>
        <v>BELUM ADA TANGGAL BAYAR DAN TGL PDL</v>
      </c>
      <c r="BD58" s="65"/>
    </row>
    <row r="59" spans="1:56" customFormat="1" ht="14.4" x14ac:dyDescent="0.3">
      <c r="A59" s="65">
        <v>49</v>
      </c>
      <c r="B59" s="65"/>
      <c r="C59" s="65"/>
      <c r="D59" s="65"/>
      <c r="E59" s="65"/>
      <c r="F59" s="65"/>
      <c r="G59" s="65"/>
      <c r="H59" s="66"/>
      <c r="I59" s="65"/>
      <c r="J59" s="66"/>
      <c r="K59" s="65"/>
      <c r="L59" s="65"/>
      <c r="M59" s="65"/>
      <c r="N59" s="66"/>
      <c r="O59" s="65" t="str">
        <f t="shared" si="1"/>
        <v>BELUM ADA TGL BAYAR DAN TGL RAYON KIRIM PERMOHONAN</v>
      </c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6"/>
      <c r="AE59" s="65"/>
      <c r="AF59" s="66"/>
      <c r="AG59" s="65"/>
      <c r="AH59" s="65" t="str">
        <f t="shared" si="2"/>
        <v>BELUM ADA TGL BAYAR DAN TGL KIRIM NODIN</v>
      </c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6"/>
      <c r="BB59" s="66"/>
      <c r="BC59" s="65" t="str">
        <f t="shared" si="3"/>
        <v>BELUM ADA TANGGAL BAYAR DAN TGL PDL</v>
      </c>
      <c r="BD59" s="65"/>
    </row>
    <row r="60" spans="1:56" customFormat="1" ht="14.4" x14ac:dyDescent="0.3">
      <c r="A60" s="65">
        <v>50</v>
      </c>
      <c r="B60" s="65"/>
      <c r="C60" s="65"/>
      <c r="D60" s="65"/>
      <c r="E60" s="65"/>
      <c r="F60" s="65"/>
      <c r="G60" s="65"/>
      <c r="H60" s="66"/>
      <c r="I60" s="65"/>
      <c r="J60" s="65"/>
      <c r="K60" s="65"/>
      <c r="L60" s="65"/>
      <c r="M60" s="65"/>
      <c r="N60" s="66"/>
      <c r="O60" s="65" t="str">
        <f t="shared" si="1"/>
        <v>BELUM ADA TGL BAYAR DAN TGL RAYON KIRIM PERMOHONAN</v>
      </c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6"/>
      <c r="AG60" s="65"/>
      <c r="AH60" s="65" t="str">
        <f t="shared" si="2"/>
        <v>BELUM ADA TGL BAYAR DAN TGL KIRIM NODIN</v>
      </c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 t="str">
        <f t="shared" si="3"/>
        <v>BELUM ADA TANGGAL BAYAR DAN TGL PDL</v>
      </c>
      <c r="BD60" s="65"/>
    </row>
    <row r="61" spans="1:56" customFormat="1" ht="14.4" x14ac:dyDescent="0.3">
      <c r="A61" s="65">
        <v>51</v>
      </c>
      <c r="B61" s="65"/>
      <c r="C61" s="65"/>
      <c r="D61" s="65"/>
      <c r="E61" s="65"/>
      <c r="F61" s="65"/>
      <c r="G61" s="65"/>
      <c r="H61" s="66"/>
      <c r="I61" s="65"/>
      <c r="J61" s="65"/>
      <c r="K61" s="65"/>
      <c r="L61" s="65"/>
      <c r="M61" s="65"/>
      <c r="N61" s="66"/>
      <c r="O61" s="65" t="str">
        <f t="shared" si="1"/>
        <v>BELUM ADA TGL BAYAR DAN TGL RAYON KIRIM PERMOHONAN</v>
      </c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6"/>
      <c r="AG61" s="65"/>
      <c r="AH61" s="65" t="str">
        <f t="shared" si="2"/>
        <v>BELUM ADA TGL BAYAR DAN TGL KIRIM NODIN</v>
      </c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 t="str">
        <f t="shared" si="3"/>
        <v>BELUM ADA TANGGAL BAYAR DAN TGL PDL</v>
      </c>
      <c r="BD61" s="65"/>
    </row>
    <row r="62" spans="1:56" customFormat="1" ht="14.4" x14ac:dyDescent="0.3">
      <c r="A62" s="65">
        <v>52</v>
      </c>
      <c r="B62" s="65"/>
      <c r="C62" s="65"/>
      <c r="D62" s="65"/>
      <c r="E62" s="65"/>
      <c r="F62" s="65"/>
      <c r="G62" s="65"/>
      <c r="H62" s="66"/>
      <c r="I62" s="65"/>
      <c r="J62" s="65"/>
      <c r="K62" s="65"/>
      <c r="L62" s="65"/>
      <c r="M62" s="65"/>
      <c r="N62" s="65"/>
      <c r="O62" s="65" t="str">
        <f t="shared" si="1"/>
        <v>BELUM ADA TGL BAYAR DAN TGL RAYON KIRIM PERMOHONAN</v>
      </c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 t="str">
        <f t="shared" si="2"/>
        <v>BELUM ADA TGL BAYAR DAN TGL KIRIM NODIN</v>
      </c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 t="str">
        <f t="shared" si="3"/>
        <v>BELUM ADA TANGGAL BAYAR DAN TGL PDL</v>
      </c>
      <c r="BD62" s="65"/>
    </row>
    <row r="63" spans="1:56" customFormat="1" ht="14.4" x14ac:dyDescent="0.3">
      <c r="A63" s="65">
        <v>53</v>
      </c>
      <c r="B63" s="65"/>
      <c r="C63" s="65"/>
      <c r="D63" s="65"/>
      <c r="E63" s="65"/>
      <c r="F63" s="65"/>
      <c r="G63" s="65"/>
      <c r="H63" s="66"/>
      <c r="I63" s="65"/>
      <c r="J63" s="66"/>
      <c r="K63" s="65"/>
      <c r="L63" s="65"/>
      <c r="M63" s="65"/>
      <c r="N63" s="66"/>
      <c r="O63" s="65" t="str">
        <f t="shared" si="1"/>
        <v>BELUM ADA TGL BAYAR DAN TGL RAYON KIRIM PERMOHONAN</v>
      </c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6"/>
      <c r="AG63" s="65"/>
      <c r="AH63" s="65" t="str">
        <f t="shared" si="2"/>
        <v>BELUM ADA TGL BAYAR DAN TGL KIRIM NODIN</v>
      </c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6"/>
      <c r="BB63" s="66"/>
      <c r="BC63" s="65" t="str">
        <f t="shared" si="3"/>
        <v>BELUM ADA TANGGAL BAYAR DAN TGL PDL</v>
      </c>
      <c r="BD63" s="65"/>
    </row>
    <row r="64" spans="1:56" customFormat="1" ht="14.4" x14ac:dyDescent="0.3">
      <c r="A64" s="65">
        <v>54</v>
      </c>
      <c r="B64" s="65"/>
      <c r="C64" s="65"/>
      <c r="D64" s="65"/>
      <c r="E64" s="65"/>
      <c r="F64" s="65"/>
      <c r="G64" s="65"/>
      <c r="H64" s="66"/>
      <c r="I64" s="65"/>
      <c r="J64" s="65"/>
      <c r="K64" s="65"/>
      <c r="L64" s="65"/>
      <c r="M64" s="65"/>
      <c r="N64" s="66"/>
      <c r="O64" s="65" t="str">
        <f t="shared" si="1"/>
        <v>BELUM ADA TGL BAYAR DAN TGL RAYON KIRIM PERMOHONAN</v>
      </c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6"/>
      <c r="AG64" s="65"/>
      <c r="AH64" s="65" t="str">
        <f t="shared" si="2"/>
        <v>BELUM ADA TGL BAYAR DAN TGL KIRIM NODIN</v>
      </c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6"/>
      <c r="BB64" s="66"/>
      <c r="BC64" s="65" t="str">
        <f t="shared" si="3"/>
        <v>BELUM ADA TANGGAL BAYAR DAN TGL PDL</v>
      </c>
      <c r="BD64" s="65"/>
    </row>
    <row r="65" spans="1:56" customFormat="1" ht="14.4" x14ac:dyDescent="0.3">
      <c r="A65" s="65">
        <v>55</v>
      </c>
      <c r="B65" s="65"/>
      <c r="C65" s="65"/>
      <c r="D65" s="65"/>
      <c r="E65" s="65"/>
      <c r="F65" s="65"/>
      <c r="G65" s="65"/>
      <c r="H65" s="66"/>
      <c r="I65" s="65"/>
      <c r="J65" s="65"/>
      <c r="K65" s="65"/>
      <c r="L65" s="65"/>
      <c r="M65" s="65"/>
      <c r="N65" s="66"/>
      <c r="O65" s="65" t="str">
        <f t="shared" si="1"/>
        <v>BELUM ADA TGL BAYAR DAN TGL RAYON KIRIM PERMOHONAN</v>
      </c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6"/>
      <c r="AG65" s="65"/>
      <c r="AH65" s="65" t="str">
        <f t="shared" si="2"/>
        <v>BELUM ADA TGL BAYAR DAN TGL KIRIM NODIN</v>
      </c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 t="str">
        <f t="shared" si="3"/>
        <v>BELUM ADA TANGGAL BAYAR DAN TGL PDL</v>
      </c>
      <c r="BD65" s="65"/>
    </row>
    <row r="66" spans="1:56" customFormat="1" ht="14.4" x14ac:dyDescent="0.3">
      <c r="A66" s="65">
        <v>56</v>
      </c>
      <c r="B66" s="65"/>
      <c r="C66" s="65"/>
      <c r="D66" s="65"/>
      <c r="E66" s="65"/>
      <c r="F66" s="65"/>
      <c r="G66" s="65"/>
      <c r="H66" s="66"/>
      <c r="I66" s="65"/>
      <c r="J66" s="65"/>
      <c r="K66" s="65"/>
      <c r="L66" s="65"/>
      <c r="M66" s="65"/>
      <c r="N66" s="66"/>
      <c r="O66" s="65" t="str">
        <f t="shared" si="1"/>
        <v>BELUM ADA TGL BAYAR DAN TGL RAYON KIRIM PERMOHONAN</v>
      </c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6"/>
      <c r="AG66" s="65"/>
      <c r="AH66" s="65" t="str">
        <f t="shared" si="2"/>
        <v>BELUM ADA TGL BAYAR DAN TGL KIRIM NODIN</v>
      </c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 t="str">
        <f t="shared" si="3"/>
        <v>BELUM ADA TANGGAL BAYAR DAN TGL PDL</v>
      </c>
      <c r="BD66" s="65"/>
    </row>
    <row r="67" spans="1:56" customFormat="1" ht="14.4" x14ac:dyDescent="0.3">
      <c r="A67" s="65">
        <v>57</v>
      </c>
      <c r="B67" s="65"/>
      <c r="C67" s="65"/>
      <c r="D67" s="65"/>
      <c r="E67" s="65"/>
      <c r="F67" s="65"/>
      <c r="G67" s="65"/>
      <c r="H67" s="66"/>
      <c r="I67" s="65"/>
      <c r="J67" s="65"/>
      <c r="K67" s="65"/>
      <c r="L67" s="65"/>
      <c r="M67" s="65"/>
      <c r="N67" s="66"/>
      <c r="O67" s="65" t="str">
        <f t="shared" si="1"/>
        <v>BELUM ADA TGL BAYAR DAN TGL RAYON KIRIM PERMOHONAN</v>
      </c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6"/>
      <c r="AG67" s="65"/>
      <c r="AH67" s="65" t="str">
        <f t="shared" si="2"/>
        <v>BELUM ADA TGL BAYAR DAN TGL KIRIM NODIN</v>
      </c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 t="str">
        <f t="shared" si="3"/>
        <v>BELUM ADA TANGGAL BAYAR DAN TGL PDL</v>
      </c>
      <c r="BD67" s="65"/>
    </row>
    <row r="68" spans="1:56" customFormat="1" ht="14.4" x14ac:dyDescent="0.3">
      <c r="A68" s="65">
        <v>58</v>
      </c>
      <c r="B68" s="65"/>
      <c r="C68" s="65"/>
      <c r="D68" s="65"/>
      <c r="E68" s="65"/>
      <c r="F68" s="65"/>
      <c r="G68" s="65"/>
      <c r="H68" s="66"/>
      <c r="I68" s="65"/>
      <c r="J68" s="65"/>
      <c r="K68" s="65"/>
      <c r="L68" s="65"/>
      <c r="M68" s="65"/>
      <c r="N68" s="66"/>
      <c r="O68" s="65" t="str">
        <f t="shared" si="1"/>
        <v>BELUM ADA TGL BAYAR DAN TGL RAYON KIRIM PERMOHONAN</v>
      </c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6"/>
      <c r="AG68" s="65"/>
      <c r="AH68" s="65" t="str">
        <f t="shared" si="2"/>
        <v>BELUM ADA TGL BAYAR DAN TGL KIRIM NODIN</v>
      </c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 t="str">
        <f t="shared" si="3"/>
        <v>BELUM ADA TANGGAL BAYAR DAN TGL PDL</v>
      </c>
      <c r="BD68" s="65"/>
    </row>
    <row r="69" spans="1:56" customFormat="1" ht="14.4" x14ac:dyDescent="0.3">
      <c r="A69" s="65">
        <v>59</v>
      </c>
      <c r="B69" s="65"/>
      <c r="C69" s="65"/>
      <c r="D69" s="65"/>
      <c r="E69" s="65"/>
      <c r="F69" s="65"/>
      <c r="G69" s="65"/>
      <c r="H69" s="66"/>
      <c r="I69" s="65"/>
      <c r="J69" s="65"/>
      <c r="K69" s="65"/>
      <c r="L69" s="65"/>
      <c r="M69" s="65"/>
      <c r="N69" s="66"/>
      <c r="O69" s="65" t="str">
        <f t="shared" si="1"/>
        <v>BELUM ADA TGL BAYAR DAN TGL RAYON KIRIM PERMOHONAN</v>
      </c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6"/>
      <c r="AG69" s="65"/>
      <c r="AH69" s="65" t="str">
        <f t="shared" si="2"/>
        <v>BELUM ADA TGL BAYAR DAN TGL KIRIM NODIN</v>
      </c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 t="str">
        <f t="shared" si="3"/>
        <v>BELUM ADA TANGGAL BAYAR DAN TGL PDL</v>
      </c>
      <c r="BD69" s="65"/>
    </row>
    <row r="70" spans="1:56" customFormat="1" ht="14.4" x14ac:dyDescent="0.3">
      <c r="A70" s="65">
        <v>60</v>
      </c>
      <c r="B70" s="65"/>
      <c r="C70" s="65"/>
      <c r="D70" s="65"/>
      <c r="E70" s="65"/>
      <c r="F70" s="65"/>
      <c r="G70" s="65"/>
      <c r="H70" s="66"/>
      <c r="I70" s="65"/>
      <c r="J70" s="65"/>
      <c r="K70" s="65"/>
      <c r="L70" s="65"/>
      <c r="M70" s="65"/>
      <c r="N70" s="65"/>
      <c r="O70" s="65" t="str">
        <f t="shared" si="1"/>
        <v>BELUM ADA TGL BAYAR DAN TGL RAYON KIRIM PERMOHONAN</v>
      </c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6"/>
      <c r="AE70" s="65"/>
      <c r="AF70" s="66"/>
      <c r="AG70" s="65"/>
      <c r="AH70" s="65" t="str">
        <f t="shared" si="2"/>
        <v>BELUM ADA TGL BAYAR DAN TGL KIRIM NODIN</v>
      </c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 t="str">
        <f t="shared" si="3"/>
        <v>BELUM ADA TANGGAL BAYAR DAN TGL PDL</v>
      </c>
      <c r="BD70" s="65"/>
    </row>
    <row r="71" spans="1:56" customFormat="1" ht="14.4" x14ac:dyDescent="0.3">
      <c r="A71" s="65">
        <v>61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 t="str">
        <f t="shared" si="1"/>
        <v>BELUM ADA TGL BAYAR DAN TGL RAYON KIRIM PERMOHONAN</v>
      </c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 t="str">
        <f t="shared" si="2"/>
        <v>BELUM ADA TGL BAYAR DAN TGL KIRIM NODIN</v>
      </c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 t="str">
        <f t="shared" si="3"/>
        <v>BELUM ADA TANGGAL BAYAR DAN TGL PDL</v>
      </c>
      <c r="BD71" s="65"/>
    </row>
    <row r="72" spans="1:56" customFormat="1" ht="14.4" x14ac:dyDescent="0.3">
      <c r="A72" s="65">
        <v>62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6"/>
      <c r="O72" s="65" t="str">
        <f t="shared" si="1"/>
        <v>BELUM ADA TGL BAYAR DAN TGL RAYON KIRIM PERMOHONAN</v>
      </c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 t="str">
        <f t="shared" si="2"/>
        <v>BELUM ADA TGL BAYAR DAN TGL KIRIM NODIN</v>
      </c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 t="str">
        <f t="shared" si="3"/>
        <v>BELUM ADA TANGGAL BAYAR DAN TGL PDL</v>
      </c>
      <c r="BD72" s="65"/>
    </row>
    <row r="73" spans="1:56" customFormat="1" ht="14.4" x14ac:dyDescent="0.3">
      <c r="A73" s="65">
        <v>63</v>
      </c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6"/>
      <c r="O73" s="65" t="str">
        <f t="shared" si="1"/>
        <v>BELUM ADA TGL BAYAR DAN TGL RAYON KIRIM PERMOHONAN</v>
      </c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 t="str">
        <f t="shared" si="2"/>
        <v>BELUM ADA TGL BAYAR DAN TGL KIRIM NODIN</v>
      </c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 t="str">
        <f t="shared" si="3"/>
        <v>BELUM ADA TANGGAL BAYAR DAN TGL PDL</v>
      </c>
      <c r="BD73" s="65"/>
    </row>
    <row r="74" spans="1:56" customFormat="1" ht="14.4" x14ac:dyDescent="0.3">
      <c r="A74" s="65">
        <v>64</v>
      </c>
      <c r="B74" s="65"/>
      <c r="C74" s="65"/>
      <c r="D74" s="65"/>
      <c r="E74" s="65"/>
      <c r="F74" s="65"/>
      <c r="G74" s="65"/>
      <c r="H74" s="66"/>
      <c r="I74" s="65"/>
      <c r="J74" s="65"/>
      <c r="K74" s="65"/>
      <c r="L74" s="65"/>
      <c r="M74" s="65"/>
      <c r="N74" s="65"/>
      <c r="O74" s="65" t="str">
        <f t="shared" si="1"/>
        <v>BELUM ADA TGL BAYAR DAN TGL RAYON KIRIM PERMOHONAN</v>
      </c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6"/>
      <c r="AE74" s="65"/>
      <c r="AF74" s="65"/>
      <c r="AG74" s="65"/>
      <c r="AH74" s="65" t="str">
        <f t="shared" si="2"/>
        <v>BELUM ADA TGL BAYAR DAN TGL KIRIM NODIN</v>
      </c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 t="str">
        <f t="shared" si="3"/>
        <v>BELUM ADA TANGGAL BAYAR DAN TGL PDL</v>
      </c>
      <c r="BD74" s="65"/>
    </row>
    <row r="75" spans="1:56" customFormat="1" ht="14.4" x14ac:dyDescent="0.3">
      <c r="A75" s="65">
        <v>65</v>
      </c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 t="str">
        <f t="shared" ref="O75:O138" si="4" xml:space="preserve"> IF(AND(H75&lt;&gt;"",N75&lt;&gt;""),""&amp;ABS(DAYS360(H75,N75))&amp;" hari", IF(AND(H75&lt;&gt;" ",N75&lt;&gt;""),"BELUM ADA TGL BAYAR", IF(AND(H75&lt;&gt;"",N75&lt;&gt;" "),"BELUM ADA TGL RAYON KIRIM PERMOHONAN","BELUM ADA TGL BAYAR DAN TGL RAYON KIRIM PERMOHONAN")))</f>
        <v>BELUM ADA TGL BAYAR DAN TGL RAYON KIRIM PERMOHONAN</v>
      </c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 t="str">
        <f t="shared" ref="AH75:AH138" si="5" xml:space="preserve"> IF(AND(H75&lt;&gt;"",AF75&lt;&gt;"",AG75&lt;&gt;" "),""&amp;DAYS360(H75,AF75)&amp;" hari", IF(AND(H75&lt;&gt;"",AF75&lt;&gt;" ",AG75&lt;&gt;""),""&amp;DAYS360(H75,AG75)&amp;" hari", IF(OR(AND(H75&lt;&gt;" ",AF75&lt;&gt;""),(AND(H75&lt;&gt;" ",AG75&lt;&gt;""))),"BLM ADA TGL BAYAR", IF(AND(H75&lt;&gt;"",AF75&lt;&gt;" ",AG75&lt;&gt;" "),"BELUM ADA TGL KIRIM NODIN","BELUM ADA TGL BAYAR DAN TGL KIRIM NODIN"))))</f>
        <v>BELUM ADA TGL BAYAR DAN TGL KIRIM NODIN</v>
      </c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 t="str">
        <f t="shared" ref="BC75:BC138" si="6" xml:space="preserve"> IF(AND(H75&lt;&gt;"",BB75&lt;&gt;""),""&amp;DAYS360(H75,BB75)&amp;" hari", IF(AND(H75="",BB75&lt;&gt;""),"BELUM ADA TGL BAYAR", IF(AND(H75&lt;&gt;"",BB75=""),"TGL PDL BELUM ADA","BELUM ADA TANGGAL BAYAR DAN TGL PDL")))</f>
        <v>BELUM ADA TANGGAL BAYAR DAN TGL PDL</v>
      </c>
      <c r="BD75" s="65"/>
    </row>
    <row r="76" spans="1:56" customFormat="1" ht="14.4" x14ac:dyDescent="0.3">
      <c r="A76" s="65">
        <v>66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6"/>
      <c r="O76" s="65" t="str">
        <f t="shared" si="4"/>
        <v>BELUM ADA TGL BAYAR DAN TGL RAYON KIRIM PERMOHONAN</v>
      </c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 t="str">
        <f t="shared" si="5"/>
        <v>BELUM ADA TGL BAYAR DAN TGL KIRIM NODIN</v>
      </c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 t="str">
        <f t="shared" si="6"/>
        <v>BELUM ADA TANGGAL BAYAR DAN TGL PDL</v>
      </c>
      <c r="BD76" s="65"/>
    </row>
    <row r="77" spans="1:56" customFormat="1" ht="14.4" x14ac:dyDescent="0.3">
      <c r="A77" s="65">
        <v>67</v>
      </c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 t="str">
        <f t="shared" si="4"/>
        <v>BELUM ADA TGL BAYAR DAN TGL RAYON KIRIM PERMOHONAN</v>
      </c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6"/>
      <c r="AE77" s="65"/>
      <c r="AF77" s="65"/>
      <c r="AG77" s="65"/>
      <c r="AH77" s="65" t="str">
        <f t="shared" si="5"/>
        <v>BELUM ADA TGL BAYAR DAN TGL KIRIM NODIN</v>
      </c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 t="str">
        <f t="shared" si="6"/>
        <v>BELUM ADA TANGGAL BAYAR DAN TGL PDL</v>
      </c>
      <c r="BD77" s="65"/>
    </row>
    <row r="78" spans="1:56" customFormat="1" ht="14.4" x14ac:dyDescent="0.3">
      <c r="A78" s="65">
        <v>68</v>
      </c>
      <c r="B78" s="65"/>
      <c r="C78" s="65"/>
      <c r="D78" s="65"/>
      <c r="E78" s="65"/>
      <c r="F78" s="65"/>
      <c r="G78" s="65"/>
      <c r="H78" s="66"/>
      <c r="I78" s="65"/>
      <c r="J78" s="65"/>
      <c r="K78" s="65"/>
      <c r="L78" s="65"/>
      <c r="M78" s="65"/>
      <c r="N78" s="66"/>
      <c r="O78" s="65" t="str">
        <f t="shared" si="4"/>
        <v>BELUM ADA TGL BAYAR DAN TGL RAYON KIRIM PERMOHONAN</v>
      </c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 t="str">
        <f t="shared" si="5"/>
        <v>BELUM ADA TGL BAYAR DAN TGL KIRIM NODIN</v>
      </c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6"/>
      <c r="BB78" s="66"/>
      <c r="BC78" s="65" t="str">
        <f t="shared" si="6"/>
        <v>BELUM ADA TANGGAL BAYAR DAN TGL PDL</v>
      </c>
      <c r="BD78" s="65"/>
    </row>
    <row r="79" spans="1:56" customFormat="1" ht="14.4" x14ac:dyDescent="0.3">
      <c r="A79" s="65">
        <v>69</v>
      </c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6"/>
      <c r="O79" s="65" t="str">
        <f t="shared" si="4"/>
        <v>BELUM ADA TGL BAYAR DAN TGL RAYON KIRIM PERMOHONAN</v>
      </c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 t="str">
        <f t="shared" si="5"/>
        <v>BELUM ADA TGL BAYAR DAN TGL KIRIM NODIN</v>
      </c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 t="str">
        <f t="shared" si="6"/>
        <v>BELUM ADA TANGGAL BAYAR DAN TGL PDL</v>
      </c>
      <c r="BD79" s="65"/>
    </row>
    <row r="80" spans="1:56" customFormat="1" ht="14.4" x14ac:dyDescent="0.3">
      <c r="A80" s="65">
        <v>70</v>
      </c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6"/>
      <c r="O80" s="65" t="str">
        <f t="shared" si="4"/>
        <v>BELUM ADA TGL BAYAR DAN TGL RAYON KIRIM PERMOHONAN</v>
      </c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 t="str">
        <f t="shared" si="5"/>
        <v>BELUM ADA TGL BAYAR DAN TGL KIRIM NODIN</v>
      </c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 t="str">
        <f t="shared" si="6"/>
        <v>BELUM ADA TANGGAL BAYAR DAN TGL PDL</v>
      </c>
      <c r="BD80" s="65"/>
    </row>
    <row r="81" spans="1:56" customFormat="1" ht="14.4" x14ac:dyDescent="0.3">
      <c r="A81" s="65">
        <v>71</v>
      </c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6"/>
      <c r="O81" s="65" t="str">
        <f t="shared" si="4"/>
        <v>BELUM ADA TGL BAYAR DAN TGL RAYON KIRIM PERMOHONAN</v>
      </c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 t="str">
        <f t="shared" si="5"/>
        <v>BELUM ADA TGL BAYAR DAN TGL KIRIM NODIN</v>
      </c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 t="str">
        <f t="shared" si="6"/>
        <v>BELUM ADA TANGGAL BAYAR DAN TGL PDL</v>
      </c>
      <c r="BD81" s="65"/>
    </row>
    <row r="82" spans="1:56" customFormat="1" ht="14.4" x14ac:dyDescent="0.3">
      <c r="A82" s="65">
        <v>72</v>
      </c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6"/>
      <c r="O82" s="65" t="str">
        <f t="shared" si="4"/>
        <v>BELUM ADA TGL BAYAR DAN TGL RAYON KIRIM PERMOHONAN</v>
      </c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 t="str">
        <f t="shared" si="5"/>
        <v>BELUM ADA TGL BAYAR DAN TGL KIRIM NODIN</v>
      </c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 t="str">
        <f t="shared" si="6"/>
        <v>BELUM ADA TANGGAL BAYAR DAN TGL PDL</v>
      </c>
      <c r="BD82" s="65"/>
    </row>
    <row r="83" spans="1:56" customFormat="1" ht="14.4" x14ac:dyDescent="0.3">
      <c r="A83" s="65">
        <v>73</v>
      </c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6"/>
      <c r="O83" s="65" t="str">
        <f t="shared" si="4"/>
        <v>BELUM ADA TGL BAYAR DAN TGL RAYON KIRIM PERMOHONAN</v>
      </c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6"/>
      <c r="AE83" s="65"/>
      <c r="AF83" s="65"/>
      <c r="AG83" s="65"/>
      <c r="AH83" s="65" t="str">
        <f t="shared" si="5"/>
        <v>BELUM ADA TGL BAYAR DAN TGL KIRIM NODIN</v>
      </c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 t="str">
        <f t="shared" si="6"/>
        <v>BELUM ADA TANGGAL BAYAR DAN TGL PDL</v>
      </c>
      <c r="BD83" s="65"/>
    </row>
    <row r="84" spans="1:56" customFormat="1" ht="14.4" x14ac:dyDescent="0.3">
      <c r="A84" s="65">
        <v>74</v>
      </c>
      <c r="B84" s="65"/>
      <c r="C84" s="65"/>
      <c r="D84" s="65"/>
      <c r="E84" s="65"/>
      <c r="F84" s="65"/>
      <c r="G84" s="65"/>
      <c r="H84" s="66"/>
      <c r="I84" s="65"/>
      <c r="J84" s="65"/>
      <c r="K84" s="65"/>
      <c r="L84" s="65"/>
      <c r="M84" s="65"/>
      <c r="N84" s="66"/>
      <c r="O84" s="65" t="str">
        <f t="shared" si="4"/>
        <v>BELUM ADA TGL BAYAR DAN TGL RAYON KIRIM PERMOHONAN</v>
      </c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6"/>
      <c r="AE84" s="65"/>
      <c r="AF84" s="66"/>
      <c r="AG84" s="65"/>
      <c r="AH84" s="65" t="str">
        <f t="shared" si="5"/>
        <v>BELUM ADA TGL BAYAR DAN TGL KIRIM NODIN</v>
      </c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 t="str">
        <f t="shared" si="6"/>
        <v>BELUM ADA TANGGAL BAYAR DAN TGL PDL</v>
      </c>
      <c r="BD84" s="65"/>
    </row>
    <row r="85" spans="1:56" customFormat="1" ht="14.4" x14ac:dyDescent="0.3">
      <c r="A85" s="65">
        <v>75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6"/>
      <c r="O85" s="65" t="str">
        <f t="shared" si="4"/>
        <v>BELUM ADA TGL BAYAR DAN TGL RAYON KIRIM PERMOHONAN</v>
      </c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6"/>
      <c r="AE85" s="65"/>
      <c r="AF85" s="65"/>
      <c r="AG85" s="65"/>
      <c r="AH85" s="65" t="str">
        <f t="shared" si="5"/>
        <v>BELUM ADA TGL BAYAR DAN TGL KIRIM NODIN</v>
      </c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 t="str">
        <f t="shared" si="6"/>
        <v>BELUM ADA TANGGAL BAYAR DAN TGL PDL</v>
      </c>
      <c r="BD85" s="65"/>
    </row>
    <row r="86" spans="1:56" customFormat="1" ht="14.4" x14ac:dyDescent="0.3">
      <c r="A86" s="65">
        <v>76</v>
      </c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6"/>
      <c r="O86" s="65" t="str">
        <f t="shared" si="4"/>
        <v>BELUM ADA TGL BAYAR DAN TGL RAYON KIRIM PERMOHONAN</v>
      </c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 t="str">
        <f t="shared" si="5"/>
        <v>BELUM ADA TGL BAYAR DAN TGL KIRIM NODIN</v>
      </c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 t="str">
        <f t="shared" si="6"/>
        <v>BELUM ADA TANGGAL BAYAR DAN TGL PDL</v>
      </c>
      <c r="BD86" s="65"/>
    </row>
    <row r="87" spans="1:56" customFormat="1" ht="14.4" x14ac:dyDescent="0.3">
      <c r="A87" s="65">
        <v>77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6"/>
      <c r="O87" s="65" t="str">
        <f t="shared" si="4"/>
        <v>BELUM ADA TGL BAYAR DAN TGL RAYON KIRIM PERMOHONAN</v>
      </c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 t="str">
        <f t="shared" si="5"/>
        <v>BELUM ADA TGL BAYAR DAN TGL KIRIM NODIN</v>
      </c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 t="str">
        <f t="shared" si="6"/>
        <v>BELUM ADA TANGGAL BAYAR DAN TGL PDL</v>
      </c>
      <c r="BD87" s="65"/>
    </row>
    <row r="88" spans="1:56" customFormat="1" ht="14.4" x14ac:dyDescent="0.3">
      <c r="A88" s="65">
        <v>78</v>
      </c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6"/>
      <c r="O88" s="65" t="str">
        <f t="shared" si="4"/>
        <v>BELUM ADA TGL BAYAR DAN TGL RAYON KIRIM PERMOHONAN</v>
      </c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 t="str">
        <f t="shared" si="5"/>
        <v>BELUM ADA TGL BAYAR DAN TGL KIRIM NODIN</v>
      </c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 t="str">
        <f t="shared" si="6"/>
        <v>BELUM ADA TANGGAL BAYAR DAN TGL PDL</v>
      </c>
      <c r="BD88" s="65"/>
    </row>
    <row r="89" spans="1:56" customFormat="1" ht="14.4" x14ac:dyDescent="0.3">
      <c r="A89" s="65">
        <v>79</v>
      </c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6"/>
      <c r="O89" s="65" t="str">
        <f t="shared" si="4"/>
        <v>BELUM ADA TGL BAYAR DAN TGL RAYON KIRIM PERMOHONAN</v>
      </c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 t="str">
        <f t="shared" si="5"/>
        <v>BELUM ADA TGL BAYAR DAN TGL KIRIM NODIN</v>
      </c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 t="str">
        <f t="shared" si="6"/>
        <v>BELUM ADA TANGGAL BAYAR DAN TGL PDL</v>
      </c>
      <c r="BD89" s="65"/>
    </row>
    <row r="90" spans="1:56" customFormat="1" ht="14.4" x14ac:dyDescent="0.3">
      <c r="A90" s="65">
        <v>80</v>
      </c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6"/>
      <c r="O90" s="65" t="str">
        <f t="shared" si="4"/>
        <v>BELUM ADA TGL BAYAR DAN TGL RAYON KIRIM PERMOHONAN</v>
      </c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6"/>
      <c r="AE90" s="65"/>
      <c r="AF90" s="66"/>
      <c r="AG90" s="65"/>
      <c r="AH90" s="65" t="str">
        <f t="shared" si="5"/>
        <v>BELUM ADA TGL BAYAR DAN TGL KIRIM NODIN</v>
      </c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 t="str">
        <f t="shared" si="6"/>
        <v>BELUM ADA TANGGAL BAYAR DAN TGL PDL</v>
      </c>
      <c r="BD90" s="65"/>
    </row>
    <row r="91" spans="1:56" customFormat="1" ht="14.4" x14ac:dyDescent="0.3">
      <c r="A91" s="65">
        <v>81</v>
      </c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6"/>
      <c r="O91" s="65" t="str">
        <f t="shared" si="4"/>
        <v>BELUM ADA TGL BAYAR DAN TGL RAYON KIRIM PERMOHONAN</v>
      </c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 t="str">
        <f t="shared" si="5"/>
        <v>BELUM ADA TGL BAYAR DAN TGL KIRIM NODIN</v>
      </c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 t="str">
        <f t="shared" si="6"/>
        <v>BELUM ADA TANGGAL BAYAR DAN TGL PDL</v>
      </c>
      <c r="BD91" s="65"/>
    </row>
    <row r="92" spans="1:56" customFormat="1" ht="14.4" x14ac:dyDescent="0.3">
      <c r="A92" s="65">
        <v>82</v>
      </c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6"/>
      <c r="O92" s="65" t="str">
        <f t="shared" si="4"/>
        <v>BELUM ADA TGL BAYAR DAN TGL RAYON KIRIM PERMOHONAN</v>
      </c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 t="str">
        <f t="shared" si="5"/>
        <v>BELUM ADA TGL BAYAR DAN TGL KIRIM NODIN</v>
      </c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 t="str">
        <f t="shared" si="6"/>
        <v>BELUM ADA TANGGAL BAYAR DAN TGL PDL</v>
      </c>
      <c r="BD92" s="65"/>
    </row>
    <row r="93" spans="1:56" customFormat="1" ht="14.4" x14ac:dyDescent="0.3">
      <c r="A93" s="65">
        <v>83</v>
      </c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6"/>
      <c r="O93" s="65" t="str">
        <f t="shared" si="4"/>
        <v>BELUM ADA TGL BAYAR DAN TGL RAYON KIRIM PERMOHONAN</v>
      </c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6"/>
      <c r="AE93" s="65"/>
      <c r="AF93" s="65"/>
      <c r="AG93" s="65"/>
      <c r="AH93" s="65" t="str">
        <f t="shared" si="5"/>
        <v>BELUM ADA TGL BAYAR DAN TGL KIRIM NODIN</v>
      </c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 t="str">
        <f t="shared" si="6"/>
        <v>BELUM ADA TANGGAL BAYAR DAN TGL PDL</v>
      </c>
      <c r="BD93" s="65"/>
    </row>
    <row r="94" spans="1:56" customFormat="1" ht="14.4" x14ac:dyDescent="0.3">
      <c r="A94" s="65">
        <v>84</v>
      </c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6"/>
      <c r="O94" s="65" t="str">
        <f t="shared" si="4"/>
        <v>BELUM ADA TGL BAYAR DAN TGL RAYON KIRIM PERMOHONAN</v>
      </c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6"/>
      <c r="AE94" s="65"/>
      <c r="AF94" s="66"/>
      <c r="AG94" s="65"/>
      <c r="AH94" s="65" t="str">
        <f t="shared" si="5"/>
        <v>BELUM ADA TGL BAYAR DAN TGL KIRIM NODIN</v>
      </c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 t="str">
        <f t="shared" si="6"/>
        <v>BELUM ADA TANGGAL BAYAR DAN TGL PDL</v>
      </c>
      <c r="BD94" s="65"/>
    </row>
    <row r="95" spans="1:56" customFormat="1" ht="14.4" x14ac:dyDescent="0.3">
      <c r="A95" s="65">
        <v>85</v>
      </c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6"/>
      <c r="O95" s="65" t="str">
        <f t="shared" si="4"/>
        <v>BELUM ADA TGL BAYAR DAN TGL RAYON KIRIM PERMOHONAN</v>
      </c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 t="str">
        <f t="shared" si="5"/>
        <v>BELUM ADA TGL BAYAR DAN TGL KIRIM NODIN</v>
      </c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 t="str">
        <f t="shared" si="6"/>
        <v>BELUM ADA TANGGAL BAYAR DAN TGL PDL</v>
      </c>
      <c r="BD95" s="65"/>
    </row>
    <row r="96" spans="1:56" customFormat="1" ht="14.4" x14ac:dyDescent="0.3">
      <c r="A96" s="65">
        <v>86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6"/>
      <c r="O96" s="65" t="str">
        <f t="shared" si="4"/>
        <v>BELUM ADA TGL BAYAR DAN TGL RAYON KIRIM PERMOHONAN</v>
      </c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 t="str">
        <f t="shared" si="5"/>
        <v>BELUM ADA TGL BAYAR DAN TGL KIRIM NODIN</v>
      </c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 t="str">
        <f t="shared" si="6"/>
        <v>BELUM ADA TANGGAL BAYAR DAN TGL PDL</v>
      </c>
      <c r="BD96" s="65"/>
    </row>
    <row r="97" spans="1:56" customFormat="1" ht="14.4" x14ac:dyDescent="0.3">
      <c r="A97" s="65">
        <v>87</v>
      </c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6"/>
      <c r="O97" s="65" t="str">
        <f t="shared" si="4"/>
        <v>BELUM ADA TGL BAYAR DAN TGL RAYON KIRIM PERMOHONAN</v>
      </c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 t="str">
        <f t="shared" si="5"/>
        <v>BELUM ADA TGL BAYAR DAN TGL KIRIM NODIN</v>
      </c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 t="str">
        <f t="shared" si="6"/>
        <v>BELUM ADA TANGGAL BAYAR DAN TGL PDL</v>
      </c>
      <c r="BD97" s="65"/>
    </row>
    <row r="98" spans="1:56" customFormat="1" ht="14.4" x14ac:dyDescent="0.3">
      <c r="A98" s="65">
        <v>88</v>
      </c>
      <c r="B98" s="65"/>
      <c r="C98" s="65"/>
      <c r="D98" s="65"/>
      <c r="E98" s="65"/>
      <c r="F98" s="65"/>
      <c r="G98" s="65"/>
      <c r="H98" s="66"/>
      <c r="I98" s="65"/>
      <c r="J98" s="65"/>
      <c r="K98" s="65"/>
      <c r="L98" s="65"/>
      <c r="M98" s="65"/>
      <c r="N98" s="65"/>
      <c r="O98" s="65" t="str">
        <f t="shared" si="4"/>
        <v>BELUM ADA TGL BAYAR DAN TGL RAYON KIRIM PERMOHONAN</v>
      </c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6"/>
      <c r="AE98" s="65"/>
      <c r="AF98" s="66"/>
      <c r="AG98" s="65"/>
      <c r="AH98" s="65" t="str">
        <f t="shared" si="5"/>
        <v>BELUM ADA TGL BAYAR DAN TGL KIRIM NODIN</v>
      </c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 t="str">
        <f t="shared" si="6"/>
        <v>BELUM ADA TANGGAL BAYAR DAN TGL PDL</v>
      </c>
      <c r="BD98" s="65"/>
    </row>
    <row r="99" spans="1:56" customFormat="1" ht="14.4" x14ac:dyDescent="0.3">
      <c r="A99" s="65">
        <v>89</v>
      </c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6"/>
      <c r="O99" s="65" t="str">
        <f t="shared" si="4"/>
        <v>BELUM ADA TGL BAYAR DAN TGL RAYON KIRIM PERMOHONAN</v>
      </c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 t="str">
        <f t="shared" si="5"/>
        <v>BELUM ADA TGL BAYAR DAN TGL KIRIM NODIN</v>
      </c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 t="str">
        <f t="shared" si="6"/>
        <v>BELUM ADA TANGGAL BAYAR DAN TGL PDL</v>
      </c>
      <c r="BD99" s="65"/>
    </row>
    <row r="100" spans="1:56" customFormat="1" ht="14.4" x14ac:dyDescent="0.3">
      <c r="A100" s="65">
        <v>90</v>
      </c>
      <c r="B100" s="65"/>
      <c r="C100" s="65"/>
      <c r="D100" s="65"/>
      <c r="E100" s="65"/>
      <c r="F100" s="65"/>
      <c r="G100" s="65"/>
      <c r="H100" s="66"/>
      <c r="I100" s="65"/>
      <c r="J100" s="66"/>
      <c r="K100" s="65"/>
      <c r="L100" s="65"/>
      <c r="M100" s="65"/>
      <c r="N100" s="66"/>
      <c r="O100" s="65" t="str">
        <f t="shared" si="4"/>
        <v>BELUM ADA TGL BAYAR DAN TGL RAYON KIRIM PERMOHONAN</v>
      </c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6"/>
      <c r="AG100" s="65"/>
      <c r="AH100" s="65" t="str">
        <f t="shared" si="5"/>
        <v>BELUM ADA TGL BAYAR DAN TGL KIRIM NODIN</v>
      </c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6"/>
      <c r="BB100" s="66"/>
      <c r="BC100" s="65" t="str">
        <f t="shared" si="6"/>
        <v>BELUM ADA TANGGAL BAYAR DAN TGL PDL</v>
      </c>
      <c r="BD100" s="65"/>
    </row>
    <row r="101" spans="1:56" customFormat="1" ht="14.4" x14ac:dyDescent="0.3">
      <c r="A101" s="65">
        <v>91</v>
      </c>
      <c r="B101" s="65"/>
      <c r="C101" s="65"/>
      <c r="D101" s="65"/>
      <c r="E101" s="65"/>
      <c r="F101" s="65"/>
      <c r="G101" s="65"/>
      <c r="H101" s="66"/>
      <c r="I101" s="65"/>
      <c r="J101" s="65"/>
      <c r="K101" s="65"/>
      <c r="L101" s="65"/>
      <c r="M101" s="65"/>
      <c r="N101" s="66"/>
      <c r="O101" s="65" t="str">
        <f t="shared" si="4"/>
        <v>BELUM ADA TGL BAYAR DAN TGL RAYON KIRIM PERMOHONAN</v>
      </c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6"/>
      <c r="AE101" s="65"/>
      <c r="AF101" s="66"/>
      <c r="AG101" s="65"/>
      <c r="AH101" s="65" t="str">
        <f t="shared" si="5"/>
        <v>BELUM ADA TGL BAYAR DAN TGL KIRIM NODIN</v>
      </c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 t="str">
        <f t="shared" si="6"/>
        <v>BELUM ADA TANGGAL BAYAR DAN TGL PDL</v>
      </c>
      <c r="BD101" s="65"/>
    </row>
    <row r="102" spans="1:56" customFormat="1" ht="14.4" x14ac:dyDescent="0.3">
      <c r="A102" s="65">
        <v>92</v>
      </c>
      <c r="B102" s="65"/>
      <c r="C102" s="65"/>
      <c r="D102" s="65"/>
      <c r="E102" s="65"/>
      <c r="F102" s="65"/>
      <c r="G102" s="65"/>
      <c r="H102" s="66"/>
      <c r="I102" s="65"/>
      <c r="J102" s="65"/>
      <c r="K102" s="65"/>
      <c r="L102" s="65"/>
      <c r="M102" s="65"/>
      <c r="N102" s="66"/>
      <c r="O102" s="65" t="str">
        <f t="shared" si="4"/>
        <v>BELUM ADA TGL BAYAR DAN TGL RAYON KIRIM PERMOHONAN</v>
      </c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6"/>
      <c r="AE102" s="65"/>
      <c r="AF102" s="66"/>
      <c r="AG102" s="65"/>
      <c r="AH102" s="65" t="str">
        <f t="shared" si="5"/>
        <v>BELUM ADA TGL BAYAR DAN TGL KIRIM NODIN</v>
      </c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 t="str">
        <f t="shared" si="6"/>
        <v>BELUM ADA TANGGAL BAYAR DAN TGL PDL</v>
      </c>
      <c r="BD102" s="65"/>
    </row>
    <row r="103" spans="1:56" customFormat="1" ht="14.4" x14ac:dyDescent="0.3">
      <c r="A103" s="65">
        <v>93</v>
      </c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6"/>
      <c r="O103" s="65" t="str">
        <f t="shared" si="4"/>
        <v>BELUM ADA TGL BAYAR DAN TGL RAYON KIRIM PERMOHONAN</v>
      </c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 t="str">
        <f t="shared" si="5"/>
        <v>BELUM ADA TGL BAYAR DAN TGL KIRIM NODIN</v>
      </c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 t="str">
        <f t="shared" si="6"/>
        <v>BELUM ADA TANGGAL BAYAR DAN TGL PDL</v>
      </c>
      <c r="BD103" s="65"/>
    </row>
    <row r="104" spans="1:56" customFormat="1" ht="14.4" x14ac:dyDescent="0.3">
      <c r="A104" s="65">
        <v>94</v>
      </c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6"/>
      <c r="O104" s="65" t="str">
        <f t="shared" si="4"/>
        <v>BELUM ADA TGL BAYAR DAN TGL RAYON KIRIM PERMOHONAN</v>
      </c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 t="str">
        <f t="shared" si="5"/>
        <v>BELUM ADA TGL BAYAR DAN TGL KIRIM NODIN</v>
      </c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 t="str">
        <f t="shared" si="6"/>
        <v>BELUM ADA TANGGAL BAYAR DAN TGL PDL</v>
      </c>
      <c r="BD104" s="65"/>
    </row>
    <row r="105" spans="1:56" customFormat="1" ht="14.4" x14ac:dyDescent="0.3">
      <c r="A105" s="65">
        <v>95</v>
      </c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6"/>
      <c r="O105" s="65" t="str">
        <f t="shared" si="4"/>
        <v>BELUM ADA TGL BAYAR DAN TGL RAYON KIRIM PERMOHONAN</v>
      </c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 t="str">
        <f t="shared" si="5"/>
        <v>BELUM ADA TGL BAYAR DAN TGL KIRIM NODIN</v>
      </c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 t="str">
        <f t="shared" si="6"/>
        <v>BELUM ADA TANGGAL BAYAR DAN TGL PDL</v>
      </c>
      <c r="BD105" s="65"/>
    </row>
    <row r="106" spans="1:56" customFormat="1" ht="14.4" x14ac:dyDescent="0.3">
      <c r="A106" s="65">
        <v>96</v>
      </c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6"/>
      <c r="O106" s="65" t="str">
        <f t="shared" si="4"/>
        <v>BELUM ADA TGL BAYAR DAN TGL RAYON KIRIM PERMOHONAN</v>
      </c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6"/>
      <c r="AE106" s="65"/>
      <c r="AF106" s="65"/>
      <c r="AG106" s="65"/>
      <c r="AH106" s="65" t="str">
        <f t="shared" si="5"/>
        <v>BELUM ADA TGL BAYAR DAN TGL KIRIM NODIN</v>
      </c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 t="str">
        <f t="shared" si="6"/>
        <v>BELUM ADA TANGGAL BAYAR DAN TGL PDL</v>
      </c>
      <c r="BD106" s="65"/>
    </row>
    <row r="107" spans="1:56" customFormat="1" ht="14.4" x14ac:dyDescent="0.3">
      <c r="A107" s="65">
        <v>97</v>
      </c>
      <c r="B107" s="65"/>
      <c r="C107" s="65"/>
      <c r="D107" s="65"/>
      <c r="E107" s="65"/>
      <c r="F107" s="65"/>
      <c r="G107" s="65"/>
      <c r="H107" s="66"/>
      <c r="I107" s="65"/>
      <c r="J107" s="66"/>
      <c r="K107" s="65"/>
      <c r="L107" s="65"/>
      <c r="M107" s="65"/>
      <c r="N107" s="66"/>
      <c r="O107" s="65" t="str">
        <f t="shared" si="4"/>
        <v>BELUM ADA TGL BAYAR DAN TGL RAYON KIRIM PERMOHONAN</v>
      </c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6"/>
      <c r="AG107" s="65"/>
      <c r="AH107" s="65" t="str">
        <f t="shared" si="5"/>
        <v>BELUM ADA TGL BAYAR DAN TGL KIRIM NODIN</v>
      </c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6"/>
      <c r="BB107" s="66"/>
      <c r="BC107" s="65" t="str">
        <f t="shared" si="6"/>
        <v>BELUM ADA TANGGAL BAYAR DAN TGL PDL</v>
      </c>
      <c r="BD107" s="65"/>
    </row>
    <row r="108" spans="1:56" customFormat="1" ht="14.4" x14ac:dyDescent="0.3">
      <c r="A108" s="65">
        <v>98</v>
      </c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6"/>
      <c r="O108" s="65" t="str">
        <f t="shared" si="4"/>
        <v>BELUM ADA TGL BAYAR DAN TGL RAYON KIRIM PERMOHONAN</v>
      </c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6"/>
      <c r="AG108" s="65"/>
      <c r="AH108" s="65" t="str">
        <f t="shared" si="5"/>
        <v>BELUM ADA TGL BAYAR DAN TGL KIRIM NODIN</v>
      </c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 t="str">
        <f t="shared" si="6"/>
        <v>BELUM ADA TANGGAL BAYAR DAN TGL PDL</v>
      </c>
      <c r="BD108" s="65"/>
    </row>
    <row r="109" spans="1:56" customFormat="1" ht="14.4" x14ac:dyDescent="0.3">
      <c r="A109" s="65">
        <v>99</v>
      </c>
      <c r="B109" s="65"/>
      <c r="C109" s="65"/>
      <c r="D109" s="65"/>
      <c r="E109" s="65"/>
      <c r="F109" s="65"/>
      <c r="G109" s="65"/>
      <c r="H109" s="66"/>
      <c r="I109" s="65"/>
      <c r="J109" s="66"/>
      <c r="K109" s="65"/>
      <c r="L109" s="65"/>
      <c r="M109" s="65"/>
      <c r="N109" s="66"/>
      <c r="O109" s="65" t="str">
        <f t="shared" si="4"/>
        <v>BELUM ADA TGL BAYAR DAN TGL RAYON KIRIM PERMOHONAN</v>
      </c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6"/>
      <c r="AG109" s="65"/>
      <c r="AH109" s="65" t="str">
        <f t="shared" si="5"/>
        <v>BELUM ADA TGL BAYAR DAN TGL KIRIM NODIN</v>
      </c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6"/>
      <c r="BB109" s="66"/>
      <c r="BC109" s="65" t="str">
        <f t="shared" si="6"/>
        <v>BELUM ADA TANGGAL BAYAR DAN TGL PDL</v>
      </c>
      <c r="BD109" s="65"/>
    </row>
    <row r="110" spans="1:56" customFormat="1" ht="14.4" x14ac:dyDescent="0.3">
      <c r="A110" s="65">
        <v>100</v>
      </c>
      <c r="B110" s="65"/>
      <c r="C110" s="65"/>
      <c r="D110" s="65"/>
      <c r="E110" s="65"/>
      <c r="F110" s="65"/>
      <c r="G110" s="65"/>
      <c r="H110" s="66"/>
      <c r="I110" s="65"/>
      <c r="J110" s="65"/>
      <c r="K110" s="65"/>
      <c r="L110" s="65"/>
      <c r="M110" s="65"/>
      <c r="N110" s="65"/>
      <c r="O110" s="65" t="str">
        <f t="shared" si="4"/>
        <v>BELUM ADA TGL BAYAR DAN TGL RAYON KIRIM PERMOHONAN</v>
      </c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6"/>
      <c r="AG110" s="65"/>
      <c r="AH110" s="65" t="str">
        <f t="shared" si="5"/>
        <v>BELUM ADA TGL BAYAR DAN TGL KIRIM NODIN</v>
      </c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 t="str">
        <f t="shared" si="6"/>
        <v>BELUM ADA TANGGAL BAYAR DAN TGL PDL</v>
      </c>
      <c r="BD110" s="65"/>
    </row>
    <row r="111" spans="1:56" customFormat="1" ht="14.4" x14ac:dyDescent="0.3">
      <c r="A111" s="65">
        <v>101</v>
      </c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 t="str">
        <f t="shared" si="4"/>
        <v>BELUM ADA TGL BAYAR DAN TGL RAYON KIRIM PERMOHONAN</v>
      </c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 t="str">
        <f t="shared" si="5"/>
        <v>BELUM ADA TGL BAYAR DAN TGL KIRIM NODIN</v>
      </c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 t="str">
        <f t="shared" si="6"/>
        <v>BELUM ADA TANGGAL BAYAR DAN TGL PDL</v>
      </c>
      <c r="BD111" s="65"/>
    </row>
    <row r="112" spans="1:56" customFormat="1" ht="14.4" x14ac:dyDescent="0.3">
      <c r="A112" s="65">
        <v>102</v>
      </c>
      <c r="B112" s="65"/>
      <c r="C112" s="65"/>
      <c r="D112" s="65"/>
      <c r="E112" s="65"/>
      <c r="F112" s="65"/>
      <c r="G112" s="65"/>
      <c r="H112" s="66"/>
      <c r="I112" s="65"/>
      <c r="J112" s="65"/>
      <c r="K112" s="65"/>
      <c r="L112" s="65"/>
      <c r="M112" s="65"/>
      <c r="N112" s="66"/>
      <c r="O112" s="65" t="str">
        <f t="shared" si="4"/>
        <v>BELUM ADA TGL BAYAR DAN TGL RAYON KIRIM PERMOHONAN</v>
      </c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6"/>
      <c r="AG112" s="65"/>
      <c r="AH112" s="65" t="str">
        <f t="shared" si="5"/>
        <v>BELUM ADA TGL BAYAR DAN TGL KIRIM NODIN</v>
      </c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 t="str">
        <f t="shared" si="6"/>
        <v>BELUM ADA TANGGAL BAYAR DAN TGL PDL</v>
      </c>
      <c r="BD112" s="65"/>
    </row>
    <row r="113" spans="1:56" customFormat="1" ht="14.4" x14ac:dyDescent="0.3">
      <c r="A113" s="65">
        <v>103</v>
      </c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 t="str">
        <f t="shared" si="4"/>
        <v>BELUM ADA TGL BAYAR DAN TGL RAYON KIRIM PERMOHONAN</v>
      </c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 t="str">
        <f t="shared" si="5"/>
        <v>BELUM ADA TGL BAYAR DAN TGL KIRIM NODIN</v>
      </c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 t="str">
        <f t="shared" si="6"/>
        <v>BELUM ADA TANGGAL BAYAR DAN TGL PDL</v>
      </c>
      <c r="BD113" s="65"/>
    </row>
    <row r="114" spans="1:56" customFormat="1" ht="14.4" x14ac:dyDescent="0.3">
      <c r="A114" s="65">
        <v>104</v>
      </c>
      <c r="B114" s="65"/>
      <c r="C114" s="65"/>
      <c r="D114" s="65"/>
      <c r="E114" s="65"/>
      <c r="F114" s="65"/>
      <c r="G114" s="65"/>
      <c r="H114" s="66"/>
      <c r="I114" s="65"/>
      <c r="J114" s="65"/>
      <c r="K114" s="65"/>
      <c r="L114" s="65"/>
      <c r="M114" s="65"/>
      <c r="N114" s="65"/>
      <c r="O114" s="65" t="str">
        <f t="shared" si="4"/>
        <v>BELUM ADA TGL BAYAR DAN TGL RAYON KIRIM PERMOHONAN</v>
      </c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 t="str">
        <f t="shared" si="5"/>
        <v>BELUM ADA TGL BAYAR DAN TGL KIRIM NODIN</v>
      </c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 t="str">
        <f t="shared" si="6"/>
        <v>BELUM ADA TANGGAL BAYAR DAN TGL PDL</v>
      </c>
      <c r="BD114" s="65"/>
    </row>
    <row r="115" spans="1:56" customFormat="1" ht="14.4" x14ac:dyDescent="0.3">
      <c r="A115" s="65">
        <v>105</v>
      </c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 t="str">
        <f t="shared" si="4"/>
        <v>BELUM ADA TGL BAYAR DAN TGL RAYON KIRIM PERMOHONAN</v>
      </c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 t="str">
        <f t="shared" si="5"/>
        <v>BELUM ADA TGL BAYAR DAN TGL KIRIM NODIN</v>
      </c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 t="str">
        <f t="shared" si="6"/>
        <v>BELUM ADA TANGGAL BAYAR DAN TGL PDL</v>
      </c>
      <c r="BD115" s="65"/>
    </row>
    <row r="116" spans="1:56" customFormat="1" ht="14.4" x14ac:dyDescent="0.3">
      <c r="A116" s="65">
        <v>106</v>
      </c>
      <c r="B116" s="65"/>
      <c r="C116" s="65"/>
      <c r="D116" s="65"/>
      <c r="E116" s="65"/>
      <c r="F116" s="65"/>
      <c r="G116" s="65"/>
      <c r="H116" s="66"/>
      <c r="I116" s="65"/>
      <c r="J116" s="65"/>
      <c r="K116" s="65"/>
      <c r="L116" s="65"/>
      <c r="M116" s="65"/>
      <c r="N116" s="65"/>
      <c r="O116" s="65" t="str">
        <f t="shared" si="4"/>
        <v>BELUM ADA TGL BAYAR DAN TGL RAYON KIRIM PERMOHONAN</v>
      </c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6"/>
      <c r="AG116" s="65"/>
      <c r="AH116" s="65" t="str">
        <f t="shared" si="5"/>
        <v>BELUM ADA TGL BAYAR DAN TGL KIRIM NODIN</v>
      </c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 t="str">
        <f t="shared" si="6"/>
        <v>BELUM ADA TANGGAL BAYAR DAN TGL PDL</v>
      </c>
      <c r="BD116" s="65"/>
    </row>
    <row r="117" spans="1:56" customFormat="1" ht="14.4" x14ac:dyDescent="0.3">
      <c r="A117" s="65">
        <v>107</v>
      </c>
      <c r="B117" s="65"/>
      <c r="C117" s="65"/>
      <c r="D117" s="65"/>
      <c r="E117" s="65"/>
      <c r="F117" s="65"/>
      <c r="G117" s="65"/>
      <c r="H117" s="66"/>
      <c r="I117" s="65"/>
      <c r="J117" s="65"/>
      <c r="K117" s="65"/>
      <c r="L117" s="65"/>
      <c r="M117" s="65"/>
      <c r="N117" s="65"/>
      <c r="O117" s="65" t="str">
        <f t="shared" si="4"/>
        <v>BELUM ADA TGL BAYAR DAN TGL RAYON KIRIM PERMOHONAN</v>
      </c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6"/>
      <c r="AG117" s="65"/>
      <c r="AH117" s="65" t="str">
        <f t="shared" si="5"/>
        <v>BELUM ADA TGL BAYAR DAN TGL KIRIM NODIN</v>
      </c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 t="str">
        <f t="shared" si="6"/>
        <v>BELUM ADA TANGGAL BAYAR DAN TGL PDL</v>
      </c>
      <c r="BD117" s="65"/>
    </row>
    <row r="118" spans="1:56" customFormat="1" ht="14.4" x14ac:dyDescent="0.3">
      <c r="A118" s="65">
        <v>108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 t="str">
        <f t="shared" si="4"/>
        <v>BELUM ADA TGL BAYAR DAN TGL RAYON KIRIM PERMOHONAN</v>
      </c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6"/>
      <c r="AG118" s="65"/>
      <c r="AH118" s="65" t="str">
        <f t="shared" si="5"/>
        <v>BELUM ADA TGL BAYAR DAN TGL KIRIM NODIN</v>
      </c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 t="str">
        <f t="shared" si="6"/>
        <v>BELUM ADA TANGGAL BAYAR DAN TGL PDL</v>
      </c>
      <c r="BD118" s="65"/>
    </row>
    <row r="119" spans="1:56" customFormat="1" ht="14.4" x14ac:dyDescent="0.3">
      <c r="A119" s="65">
        <v>109</v>
      </c>
      <c r="B119" s="65"/>
      <c r="C119" s="65"/>
      <c r="D119" s="65"/>
      <c r="E119" s="65"/>
      <c r="F119" s="65"/>
      <c r="G119" s="65"/>
      <c r="H119" s="66"/>
      <c r="I119" s="65"/>
      <c r="J119" s="65"/>
      <c r="K119" s="65"/>
      <c r="L119" s="65"/>
      <c r="M119" s="65"/>
      <c r="N119" s="65"/>
      <c r="O119" s="65" t="str">
        <f t="shared" si="4"/>
        <v>BELUM ADA TGL BAYAR DAN TGL RAYON KIRIM PERMOHONAN</v>
      </c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6"/>
      <c r="AE119" s="65"/>
      <c r="AF119" s="66"/>
      <c r="AG119" s="65"/>
      <c r="AH119" s="65" t="str">
        <f t="shared" si="5"/>
        <v>BELUM ADA TGL BAYAR DAN TGL KIRIM NODIN</v>
      </c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 t="str">
        <f t="shared" si="6"/>
        <v>BELUM ADA TANGGAL BAYAR DAN TGL PDL</v>
      </c>
      <c r="BD119" s="65"/>
    </row>
    <row r="120" spans="1:56" customFormat="1" ht="14.4" x14ac:dyDescent="0.3">
      <c r="A120" s="65">
        <v>110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 t="str">
        <f t="shared" si="4"/>
        <v>BELUM ADA TGL BAYAR DAN TGL RAYON KIRIM PERMOHONAN</v>
      </c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 t="str">
        <f t="shared" si="5"/>
        <v>BELUM ADA TGL BAYAR DAN TGL KIRIM NODIN</v>
      </c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 t="str">
        <f t="shared" si="6"/>
        <v>BELUM ADA TANGGAL BAYAR DAN TGL PDL</v>
      </c>
      <c r="BD120" s="65"/>
    </row>
    <row r="121" spans="1:56" customFormat="1" ht="14.4" x14ac:dyDescent="0.3">
      <c r="A121" s="65">
        <v>111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 t="str">
        <f t="shared" si="4"/>
        <v>BELUM ADA TGL BAYAR DAN TGL RAYON KIRIM PERMOHONAN</v>
      </c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 t="str">
        <f t="shared" si="5"/>
        <v>BELUM ADA TGL BAYAR DAN TGL KIRIM NODIN</v>
      </c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 t="str">
        <f t="shared" si="6"/>
        <v>BELUM ADA TANGGAL BAYAR DAN TGL PDL</v>
      </c>
      <c r="BD121" s="65"/>
    </row>
    <row r="122" spans="1:56" customFormat="1" ht="14.4" x14ac:dyDescent="0.3">
      <c r="A122" s="65">
        <v>112</v>
      </c>
      <c r="B122" s="65"/>
      <c r="C122" s="65"/>
      <c r="D122" s="65"/>
      <c r="E122" s="65"/>
      <c r="F122" s="65"/>
      <c r="G122" s="65"/>
      <c r="H122" s="66"/>
      <c r="I122" s="65"/>
      <c r="J122" s="65"/>
      <c r="K122" s="65"/>
      <c r="L122" s="65"/>
      <c r="M122" s="65"/>
      <c r="N122" s="65"/>
      <c r="O122" s="65" t="str">
        <f t="shared" si="4"/>
        <v>BELUM ADA TGL BAYAR DAN TGL RAYON KIRIM PERMOHONAN</v>
      </c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6"/>
      <c r="AG122" s="65"/>
      <c r="AH122" s="65" t="str">
        <f t="shared" si="5"/>
        <v>BELUM ADA TGL BAYAR DAN TGL KIRIM NODIN</v>
      </c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 t="str">
        <f t="shared" si="6"/>
        <v>BELUM ADA TANGGAL BAYAR DAN TGL PDL</v>
      </c>
      <c r="BD122" s="65"/>
    </row>
    <row r="123" spans="1:56" customFormat="1" ht="14.4" x14ac:dyDescent="0.3">
      <c r="A123" s="65">
        <v>113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 t="str">
        <f t="shared" si="4"/>
        <v>BELUM ADA TGL BAYAR DAN TGL RAYON KIRIM PERMOHONAN</v>
      </c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6"/>
      <c r="AG123" s="65"/>
      <c r="AH123" s="65" t="str">
        <f t="shared" si="5"/>
        <v>BELUM ADA TGL BAYAR DAN TGL KIRIM NODIN</v>
      </c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 t="str">
        <f t="shared" si="6"/>
        <v>BELUM ADA TANGGAL BAYAR DAN TGL PDL</v>
      </c>
      <c r="BD123" s="65"/>
    </row>
    <row r="124" spans="1:56" customFormat="1" ht="14.4" x14ac:dyDescent="0.3">
      <c r="A124" s="65">
        <v>114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 t="str">
        <f t="shared" si="4"/>
        <v>BELUM ADA TGL BAYAR DAN TGL RAYON KIRIM PERMOHONAN</v>
      </c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6"/>
      <c r="AG124" s="65"/>
      <c r="AH124" s="65" t="str">
        <f t="shared" si="5"/>
        <v>BELUM ADA TGL BAYAR DAN TGL KIRIM NODIN</v>
      </c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 t="str">
        <f t="shared" si="6"/>
        <v>BELUM ADA TANGGAL BAYAR DAN TGL PDL</v>
      </c>
      <c r="BD124" s="65"/>
    </row>
    <row r="125" spans="1:56" customFormat="1" ht="14.4" x14ac:dyDescent="0.3">
      <c r="A125" s="65">
        <v>115</v>
      </c>
      <c r="B125" s="65"/>
      <c r="C125" s="65"/>
      <c r="D125" s="65"/>
      <c r="E125" s="65"/>
      <c r="F125" s="65"/>
      <c r="G125" s="65"/>
      <c r="H125" s="66"/>
      <c r="I125" s="65"/>
      <c r="J125" s="65"/>
      <c r="K125" s="65"/>
      <c r="L125" s="65"/>
      <c r="M125" s="65"/>
      <c r="N125" s="65"/>
      <c r="O125" s="65" t="str">
        <f t="shared" si="4"/>
        <v>BELUM ADA TGL BAYAR DAN TGL RAYON KIRIM PERMOHONAN</v>
      </c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6"/>
      <c r="AG125" s="65"/>
      <c r="AH125" s="65" t="str">
        <f t="shared" si="5"/>
        <v>BELUM ADA TGL BAYAR DAN TGL KIRIM NODIN</v>
      </c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 t="str">
        <f t="shared" si="6"/>
        <v>BELUM ADA TANGGAL BAYAR DAN TGL PDL</v>
      </c>
      <c r="BD125" s="65"/>
    </row>
    <row r="126" spans="1:56" customFormat="1" ht="14.4" x14ac:dyDescent="0.3">
      <c r="A126" s="65">
        <v>116</v>
      </c>
      <c r="B126" s="65"/>
      <c r="C126" s="65"/>
      <c r="D126" s="65"/>
      <c r="E126" s="65"/>
      <c r="F126" s="65"/>
      <c r="G126" s="65"/>
      <c r="H126" s="66"/>
      <c r="I126" s="65"/>
      <c r="J126" s="65"/>
      <c r="K126" s="65"/>
      <c r="L126" s="65"/>
      <c r="M126" s="65"/>
      <c r="N126" s="65"/>
      <c r="O126" s="65" t="str">
        <f t="shared" si="4"/>
        <v>BELUM ADA TGL BAYAR DAN TGL RAYON KIRIM PERMOHONAN</v>
      </c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6"/>
      <c r="AG126" s="65"/>
      <c r="AH126" s="65" t="str">
        <f t="shared" si="5"/>
        <v>BELUM ADA TGL BAYAR DAN TGL KIRIM NODIN</v>
      </c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 t="str">
        <f t="shared" si="6"/>
        <v>BELUM ADA TANGGAL BAYAR DAN TGL PDL</v>
      </c>
      <c r="BD126" s="65"/>
    </row>
    <row r="127" spans="1:56" customFormat="1" ht="14.4" x14ac:dyDescent="0.3">
      <c r="A127" s="65">
        <v>117</v>
      </c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 t="str">
        <f t="shared" si="4"/>
        <v>BELUM ADA TGL BAYAR DAN TGL RAYON KIRIM PERMOHONAN</v>
      </c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6"/>
      <c r="AG127" s="65"/>
      <c r="AH127" s="65" t="str">
        <f t="shared" si="5"/>
        <v>BELUM ADA TGL BAYAR DAN TGL KIRIM NODIN</v>
      </c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 t="str">
        <f t="shared" si="6"/>
        <v>BELUM ADA TANGGAL BAYAR DAN TGL PDL</v>
      </c>
      <c r="BD127" s="65"/>
    </row>
    <row r="128" spans="1:56" customFormat="1" ht="14.4" x14ac:dyDescent="0.3">
      <c r="A128" s="65">
        <v>118</v>
      </c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 t="str">
        <f t="shared" si="4"/>
        <v>BELUM ADA TGL BAYAR DAN TGL RAYON KIRIM PERMOHONAN</v>
      </c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6"/>
      <c r="AG128" s="65"/>
      <c r="AH128" s="65" t="str">
        <f t="shared" si="5"/>
        <v>BELUM ADA TGL BAYAR DAN TGL KIRIM NODIN</v>
      </c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 t="str">
        <f t="shared" si="6"/>
        <v>BELUM ADA TANGGAL BAYAR DAN TGL PDL</v>
      </c>
      <c r="BD128" s="65"/>
    </row>
    <row r="129" spans="1:56" customFormat="1" ht="14.4" x14ac:dyDescent="0.3">
      <c r="A129" s="65">
        <v>119</v>
      </c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6"/>
      <c r="O129" s="65" t="str">
        <f t="shared" si="4"/>
        <v>BELUM ADA TGL BAYAR DAN TGL RAYON KIRIM PERMOHONAN</v>
      </c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 t="str">
        <f t="shared" si="5"/>
        <v>BELUM ADA TGL BAYAR DAN TGL KIRIM NODIN</v>
      </c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 t="str">
        <f t="shared" si="6"/>
        <v>BELUM ADA TANGGAL BAYAR DAN TGL PDL</v>
      </c>
      <c r="BD129" s="65"/>
    </row>
    <row r="130" spans="1:56" customFormat="1" ht="14.4" x14ac:dyDescent="0.3">
      <c r="A130" s="65">
        <v>120</v>
      </c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6"/>
      <c r="O130" s="65" t="str">
        <f t="shared" si="4"/>
        <v>BELUM ADA TGL BAYAR DAN TGL RAYON KIRIM PERMOHONAN</v>
      </c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 t="str">
        <f t="shared" si="5"/>
        <v>BELUM ADA TGL BAYAR DAN TGL KIRIM NODIN</v>
      </c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 t="str">
        <f t="shared" si="6"/>
        <v>BELUM ADA TANGGAL BAYAR DAN TGL PDL</v>
      </c>
      <c r="BD130" s="65"/>
    </row>
    <row r="131" spans="1:56" customFormat="1" ht="14.4" x14ac:dyDescent="0.3">
      <c r="A131" s="65">
        <v>121</v>
      </c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 t="str">
        <f t="shared" si="4"/>
        <v>BELUM ADA TGL BAYAR DAN TGL RAYON KIRIM PERMOHONAN</v>
      </c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 t="str">
        <f t="shared" si="5"/>
        <v>BELUM ADA TGL BAYAR DAN TGL KIRIM NODIN</v>
      </c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 t="str">
        <f t="shared" si="6"/>
        <v>BELUM ADA TANGGAL BAYAR DAN TGL PDL</v>
      </c>
      <c r="BD131" s="65"/>
    </row>
    <row r="132" spans="1:56" customFormat="1" ht="14.4" x14ac:dyDescent="0.3">
      <c r="A132" s="65">
        <v>122</v>
      </c>
      <c r="B132" s="65"/>
      <c r="C132" s="65"/>
      <c r="D132" s="65"/>
      <c r="E132" s="65"/>
      <c r="F132" s="65"/>
      <c r="G132" s="65"/>
      <c r="H132" s="66"/>
      <c r="I132" s="65"/>
      <c r="J132" s="65"/>
      <c r="K132" s="65"/>
      <c r="L132" s="65"/>
      <c r="M132" s="65"/>
      <c r="N132" s="65"/>
      <c r="O132" s="65" t="str">
        <f t="shared" si="4"/>
        <v>BELUM ADA TGL BAYAR DAN TGL RAYON KIRIM PERMOHONAN</v>
      </c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6"/>
      <c r="AE132" s="65"/>
      <c r="AF132" s="66"/>
      <c r="AG132" s="65"/>
      <c r="AH132" s="65" t="str">
        <f t="shared" si="5"/>
        <v>BELUM ADA TGL BAYAR DAN TGL KIRIM NODIN</v>
      </c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6"/>
      <c r="BB132" s="66"/>
      <c r="BC132" s="65" t="str">
        <f t="shared" si="6"/>
        <v>BELUM ADA TANGGAL BAYAR DAN TGL PDL</v>
      </c>
      <c r="BD132" s="65"/>
    </row>
    <row r="133" spans="1:56" customFormat="1" ht="14.4" x14ac:dyDescent="0.3">
      <c r="A133" s="65">
        <v>123</v>
      </c>
      <c r="B133" s="65"/>
      <c r="C133" s="65"/>
      <c r="D133" s="65"/>
      <c r="E133" s="65"/>
      <c r="F133" s="65"/>
      <c r="G133" s="65"/>
      <c r="H133" s="66"/>
      <c r="I133" s="65"/>
      <c r="J133" s="65"/>
      <c r="K133" s="65"/>
      <c r="L133" s="65"/>
      <c r="M133" s="65"/>
      <c r="N133" s="65"/>
      <c r="O133" s="65" t="str">
        <f t="shared" si="4"/>
        <v>BELUM ADA TGL BAYAR DAN TGL RAYON KIRIM PERMOHONAN</v>
      </c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6"/>
      <c r="AG133" s="65"/>
      <c r="AH133" s="65" t="str">
        <f t="shared" si="5"/>
        <v>BELUM ADA TGL BAYAR DAN TGL KIRIM NODIN</v>
      </c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 t="str">
        <f t="shared" si="6"/>
        <v>BELUM ADA TANGGAL BAYAR DAN TGL PDL</v>
      </c>
      <c r="BD133" s="65"/>
    </row>
    <row r="134" spans="1:56" customFormat="1" ht="14.4" x14ac:dyDescent="0.3">
      <c r="A134" s="65">
        <v>124</v>
      </c>
      <c r="B134" s="65"/>
      <c r="C134" s="65"/>
      <c r="D134" s="65"/>
      <c r="E134" s="65"/>
      <c r="F134" s="65"/>
      <c r="G134" s="65"/>
      <c r="H134" s="66"/>
      <c r="I134" s="65"/>
      <c r="J134" s="65"/>
      <c r="K134" s="65"/>
      <c r="L134" s="65"/>
      <c r="M134" s="65"/>
      <c r="N134" s="65"/>
      <c r="O134" s="65" t="str">
        <f t="shared" si="4"/>
        <v>BELUM ADA TGL BAYAR DAN TGL RAYON KIRIM PERMOHONAN</v>
      </c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6"/>
      <c r="AG134" s="65"/>
      <c r="AH134" s="65" t="str">
        <f t="shared" si="5"/>
        <v>BELUM ADA TGL BAYAR DAN TGL KIRIM NODIN</v>
      </c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 t="str">
        <f t="shared" si="6"/>
        <v>BELUM ADA TANGGAL BAYAR DAN TGL PDL</v>
      </c>
      <c r="BD134" s="65"/>
    </row>
    <row r="135" spans="1:56" customFormat="1" ht="14.4" x14ac:dyDescent="0.3">
      <c r="A135" s="65">
        <v>125</v>
      </c>
      <c r="B135" s="65"/>
      <c r="C135" s="65"/>
      <c r="D135" s="65"/>
      <c r="E135" s="65"/>
      <c r="F135" s="65"/>
      <c r="G135" s="65"/>
      <c r="H135" s="66"/>
      <c r="I135" s="65"/>
      <c r="J135" s="65"/>
      <c r="K135" s="65"/>
      <c r="L135" s="65"/>
      <c r="M135" s="65"/>
      <c r="N135" s="66"/>
      <c r="O135" s="65" t="str">
        <f t="shared" si="4"/>
        <v>BELUM ADA TGL BAYAR DAN TGL RAYON KIRIM PERMOHONAN</v>
      </c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6"/>
      <c r="AG135" s="65"/>
      <c r="AH135" s="65" t="str">
        <f t="shared" si="5"/>
        <v>BELUM ADA TGL BAYAR DAN TGL KIRIM NODIN</v>
      </c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 t="str">
        <f t="shared" si="6"/>
        <v>BELUM ADA TANGGAL BAYAR DAN TGL PDL</v>
      </c>
      <c r="BD135" s="65"/>
    </row>
    <row r="136" spans="1:56" customFormat="1" ht="14.4" x14ac:dyDescent="0.3">
      <c r="A136" s="65">
        <v>126</v>
      </c>
      <c r="B136" s="65"/>
      <c r="C136" s="65"/>
      <c r="D136" s="65"/>
      <c r="E136" s="65"/>
      <c r="F136" s="65"/>
      <c r="G136" s="65"/>
      <c r="H136" s="66"/>
      <c r="I136" s="65"/>
      <c r="J136" s="65"/>
      <c r="K136" s="65"/>
      <c r="L136" s="65"/>
      <c r="M136" s="65"/>
      <c r="N136" s="65"/>
      <c r="O136" s="65" t="str">
        <f t="shared" si="4"/>
        <v>BELUM ADA TGL BAYAR DAN TGL RAYON KIRIM PERMOHONAN</v>
      </c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6"/>
      <c r="AG136" s="65"/>
      <c r="AH136" s="65" t="str">
        <f t="shared" si="5"/>
        <v>BELUM ADA TGL BAYAR DAN TGL KIRIM NODIN</v>
      </c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 t="str">
        <f t="shared" si="6"/>
        <v>BELUM ADA TANGGAL BAYAR DAN TGL PDL</v>
      </c>
      <c r="BD136" s="65"/>
    </row>
    <row r="137" spans="1:56" customFormat="1" ht="14.4" x14ac:dyDescent="0.3">
      <c r="A137" s="65">
        <v>127</v>
      </c>
      <c r="B137" s="65"/>
      <c r="C137" s="65"/>
      <c r="D137" s="65"/>
      <c r="E137" s="65"/>
      <c r="F137" s="65"/>
      <c r="G137" s="65"/>
      <c r="H137" s="66"/>
      <c r="I137" s="65"/>
      <c r="J137" s="65"/>
      <c r="K137" s="65"/>
      <c r="L137" s="65"/>
      <c r="M137" s="65"/>
      <c r="N137" s="65"/>
      <c r="O137" s="65" t="str">
        <f t="shared" si="4"/>
        <v>BELUM ADA TGL BAYAR DAN TGL RAYON KIRIM PERMOHONAN</v>
      </c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6"/>
      <c r="AG137" s="65"/>
      <c r="AH137" s="65" t="str">
        <f t="shared" si="5"/>
        <v>BELUM ADA TGL BAYAR DAN TGL KIRIM NODIN</v>
      </c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 t="str">
        <f t="shared" si="6"/>
        <v>BELUM ADA TANGGAL BAYAR DAN TGL PDL</v>
      </c>
      <c r="BD137" s="65"/>
    </row>
    <row r="138" spans="1:56" customFormat="1" ht="14.4" x14ac:dyDescent="0.3">
      <c r="A138" s="65">
        <v>128</v>
      </c>
      <c r="B138" s="65"/>
      <c r="C138" s="65"/>
      <c r="D138" s="65"/>
      <c r="E138" s="65"/>
      <c r="F138" s="65"/>
      <c r="G138" s="65"/>
      <c r="H138" s="66"/>
      <c r="I138" s="65"/>
      <c r="J138" s="65"/>
      <c r="K138" s="65"/>
      <c r="L138" s="65"/>
      <c r="M138" s="65"/>
      <c r="N138" s="65"/>
      <c r="O138" s="65" t="str">
        <f t="shared" si="4"/>
        <v>BELUM ADA TGL BAYAR DAN TGL RAYON KIRIM PERMOHONAN</v>
      </c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6"/>
      <c r="AG138" s="65"/>
      <c r="AH138" s="65" t="str">
        <f t="shared" si="5"/>
        <v>BELUM ADA TGL BAYAR DAN TGL KIRIM NODIN</v>
      </c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 t="str">
        <f t="shared" si="6"/>
        <v>BELUM ADA TANGGAL BAYAR DAN TGL PDL</v>
      </c>
      <c r="BD138" s="65"/>
    </row>
    <row r="139" spans="1:56" customFormat="1" ht="14.4" x14ac:dyDescent="0.3">
      <c r="A139" s="65">
        <v>129</v>
      </c>
      <c r="B139" s="65"/>
      <c r="C139" s="65"/>
      <c r="D139" s="65"/>
      <c r="E139" s="65"/>
      <c r="F139" s="65"/>
      <c r="G139" s="65"/>
      <c r="H139" s="66"/>
      <c r="I139" s="65"/>
      <c r="J139" s="65"/>
      <c r="K139" s="65"/>
      <c r="L139" s="65"/>
      <c r="M139" s="65"/>
      <c r="N139" s="65"/>
      <c r="O139" s="65" t="str">
        <f t="shared" ref="O139:O202" si="7" xml:space="preserve"> IF(AND(H139&lt;&gt;"",N139&lt;&gt;""),""&amp;ABS(DAYS360(H139,N139))&amp;" hari", IF(AND(H139&lt;&gt;" ",N139&lt;&gt;""),"BELUM ADA TGL BAYAR", IF(AND(H139&lt;&gt;"",N139&lt;&gt;" "),"BELUM ADA TGL RAYON KIRIM PERMOHONAN","BELUM ADA TGL BAYAR DAN TGL RAYON KIRIM PERMOHONAN")))</f>
        <v>BELUM ADA TGL BAYAR DAN TGL RAYON KIRIM PERMOHONAN</v>
      </c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6"/>
      <c r="AG139" s="65"/>
      <c r="AH139" s="65" t="str">
        <f t="shared" ref="AH139:AH202" si="8" xml:space="preserve"> IF(AND(H139&lt;&gt;"",AF139&lt;&gt;"",AG139&lt;&gt;" "),""&amp;DAYS360(H139,AF139)&amp;" hari", IF(AND(H139&lt;&gt;"",AF139&lt;&gt;" ",AG139&lt;&gt;""),""&amp;DAYS360(H139,AG139)&amp;" hari", IF(OR(AND(H139&lt;&gt;" ",AF139&lt;&gt;""),(AND(H139&lt;&gt;" ",AG139&lt;&gt;""))),"BLM ADA TGL BAYAR", IF(AND(H139&lt;&gt;"",AF139&lt;&gt;" ",AG139&lt;&gt;" "),"BELUM ADA TGL KIRIM NODIN","BELUM ADA TGL BAYAR DAN TGL KIRIM NODIN"))))</f>
        <v>BELUM ADA TGL BAYAR DAN TGL KIRIM NODIN</v>
      </c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 t="str">
        <f t="shared" ref="BC139:BC202" si="9" xml:space="preserve"> IF(AND(H139&lt;&gt;"",BB139&lt;&gt;""),""&amp;DAYS360(H139,BB139)&amp;" hari", IF(AND(H139="",BB139&lt;&gt;""),"BELUM ADA TGL BAYAR", IF(AND(H139&lt;&gt;"",BB139=""),"TGL PDL BELUM ADA","BELUM ADA TANGGAL BAYAR DAN TGL PDL")))</f>
        <v>BELUM ADA TANGGAL BAYAR DAN TGL PDL</v>
      </c>
      <c r="BD139" s="65"/>
    </row>
    <row r="140" spans="1:56" customFormat="1" ht="14.4" x14ac:dyDescent="0.3">
      <c r="A140" s="65">
        <v>130</v>
      </c>
      <c r="B140" s="65"/>
      <c r="C140" s="65"/>
      <c r="D140" s="65"/>
      <c r="E140" s="65"/>
      <c r="F140" s="65"/>
      <c r="G140" s="65"/>
      <c r="H140" s="66"/>
      <c r="I140" s="65"/>
      <c r="J140" s="65"/>
      <c r="K140" s="65"/>
      <c r="L140" s="65"/>
      <c r="M140" s="65"/>
      <c r="N140" s="65"/>
      <c r="O140" s="65" t="str">
        <f t="shared" si="7"/>
        <v>BELUM ADA TGL BAYAR DAN TGL RAYON KIRIM PERMOHONAN</v>
      </c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6"/>
      <c r="AG140" s="65"/>
      <c r="AH140" s="65" t="str">
        <f t="shared" si="8"/>
        <v>BELUM ADA TGL BAYAR DAN TGL KIRIM NODIN</v>
      </c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6"/>
      <c r="BB140" s="66"/>
      <c r="BC140" s="65" t="str">
        <f t="shared" si="9"/>
        <v>BELUM ADA TANGGAL BAYAR DAN TGL PDL</v>
      </c>
      <c r="BD140" s="65"/>
    </row>
    <row r="141" spans="1:56" customFormat="1" ht="14.4" x14ac:dyDescent="0.3">
      <c r="A141" s="65">
        <v>131</v>
      </c>
      <c r="B141" s="65"/>
      <c r="C141" s="65"/>
      <c r="D141" s="65"/>
      <c r="E141" s="65"/>
      <c r="F141" s="65"/>
      <c r="G141" s="65"/>
      <c r="H141" s="66"/>
      <c r="I141" s="65"/>
      <c r="J141" s="65"/>
      <c r="K141" s="65"/>
      <c r="L141" s="65"/>
      <c r="M141" s="65"/>
      <c r="N141" s="66"/>
      <c r="O141" s="65" t="str">
        <f t="shared" si="7"/>
        <v>BELUM ADA TGL BAYAR DAN TGL RAYON KIRIM PERMOHONAN</v>
      </c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6"/>
      <c r="AG141" s="65"/>
      <c r="AH141" s="65" t="str">
        <f t="shared" si="8"/>
        <v>BELUM ADA TGL BAYAR DAN TGL KIRIM NODIN</v>
      </c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 t="str">
        <f t="shared" si="9"/>
        <v>BELUM ADA TANGGAL BAYAR DAN TGL PDL</v>
      </c>
      <c r="BD141" s="65"/>
    </row>
    <row r="142" spans="1:56" customFormat="1" ht="14.4" x14ac:dyDescent="0.3">
      <c r="A142" s="65">
        <v>132</v>
      </c>
      <c r="B142" s="65"/>
      <c r="C142" s="65"/>
      <c r="D142" s="65"/>
      <c r="E142" s="65"/>
      <c r="F142" s="65"/>
      <c r="G142" s="65"/>
      <c r="H142" s="66"/>
      <c r="I142" s="65"/>
      <c r="J142" s="65"/>
      <c r="K142" s="65"/>
      <c r="L142" s="65"/>
      <c r="M142" s="65"/>
      <c r="N142" s="65"/>
      <c r="O142" s="65" t="str">
        <f t="shared" si="7"/>
        <v>BELUM ADA TGL BAYAR DAN TGL RAYON KIRIM PERMOHONAN</v>
      </c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6"/>
      <c r="AG142" s="65"/>
      <c r="AH142" s="65" t="str">
        <f t="shared" si="8"/>
        <v>BELUM ADA TGL BAYAR DAN TGL KIRIM NODIN</v>
      </c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 t="str">
        <f t="shared" si="9"/>
        <v>BELUM ADA TANGGAL BAYAR DAN TGL PDL</v>
      </c>
      <c r="BD142" s="65"/>
    </row>
    <row r="143" spans="1:56" customFormat="1" ht="14.4" x14ac:dyDescent="0.3">
      <c r="A143" s="65">
        <v>133</v>
      </c>
      <c r="B143" s="65"/>
      <c r="C143" s="65"/>
      <c r="D143" s="65"/>
      <c r="E143" s="65"/>
      <c r="F143" s="65"/>
      <c r="G143" s="65"/>
      <c r="H143" s="66"/>
      <c r="I143" s="65"/>
      <c r="J143" s="65"/>
      <c r="K143" s="65"/>
      <c r="L143" s="65"/>
      <c r="M143" s="65"/>
      <c r="N143" s="65"/>
      <c r="O143" s="65" t="str">
        <f t="shared" si="7"/>
        <v>BELUM ADA TGL BAYAR DAN TGL RAYON KIRIM PERMOHONAN</v>
      </c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6"/>
      <c r="AG143" s="65"/>
      <c r="AH143" s="65" t="str">
        <f t="shared" si="8"/>
        <v>BELUM ADA TGL BAYAR DAN TGL KIRIM NODIN</v>
      </c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 t="str">
        <f t="shared" si="9"/>
        <v>BELUM ADA TANGGAL BAYAR DAN TGL PDL</v>
      </c>
      <c r="BD143" s="65"/>
    </row>
    <row r="144" spans="1:56" customFormat="1" ht="14.4" x14ac:dyDescent="0.3">
      <c r="A144" s="65">
        <v>134</v>
      </c>
      <c r="B144" s="65"/>
      <c r="C144" s="65"/>
      <c r="D144" s="65"/>
      <c r="E144" s="65"/>
      <c r="F144" s="65"/>
      <c r="G144" s="65"/>
      <c r="H144" s="66"/>
      <c r="I144" s="65"/>
      <c r="J144" s="66"/>
      <c r="K144" s="65"/>
      <c r="L144" s="65"/>
      <c r="M144" s="65"/>
      <c r="N144" s="65"/>
      <c r="O144" s="65" t="str">
        <f t="shared" si="7"/>
        <v>BELUM ADA TGL BAYAR DAN TGL RAYON KIRIM PERMOHONAN</v>
      </c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6"/>
      <c r="AG144" s="65"/>
      <c r="AH144" s="65" t="str">
        <f t="shared" si="8"/>
        <v>BELUM ADA TGL BAYAR DAN TGL KIRIM NODIN</v>
      </c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6"/>
      <c r="BB144" s="66"/>
      <c r="BC144" s="65" t="str">
        <f t="shared" si="9"/>
        <v>BELUM ADA TANGGAL BAYAR DAN TGL PDL</v>
      </c>
      <c r="BD144" s="65"/>
    </row>
    <row r="145" spans="1:56" customFormat="1" ht="14.4" x14ac:dyDescent="0.3">
      <c r="A145" s="65">
        <v>135</v>
      </c>
      <c r="B145" s="65"/>
      <c r="C145" s="65"/>
      <c r="D145" s="65"/>
      <c r="E145" s="65"/>
      <c r="F145" s="65"/>
      <c r="G145" s="65"/>
      <c r="H145" s="66"/>
      <c r="I145" s="65"/>
      <c r="J145" s="65"/>
      <c r="K145" s="65"/>
      <c r="L145" s="65"/>
      <c r="M145" s="65"/>
      <c r="N145" s="66"/>
      <c r="O145" s="65" t="str">
        <f t="shared" si="7"/>
        <v>BELUM ADA TGL BAYAR DAN TGL RAYON KIRIM PERMOHONAN</v>
      </c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6"/>
      <c r="AG145" s="65"/>
      <c r="AH145" s="65" t="str">
        <f t="shared" si="8"/>
        <v>BELUM ADA TGL BAYAR DAN TGL KIRIM NODIN</v>
      </c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 t="str">
        <f t="shared" si="9"/>
        <v>BELUM ADA TANGGAL BAYAR DAN TGL PDL</v>
      </c>
      <c r="BD145" s="65"/>
    </row>
    <row r="146" spans="1:56" customFormat="1" ht="14.4" x14ac:dyDescent="0.3">
      <c r="A146" s="65">
        <v>136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6"/>
      <c r="O146" s="65" t="str">
        <f t="shared" si="7"/>
        <v>BELUM ADA TGL BAYAR DAN TGL RAYON KIRIM PERMOHONAN</v>
      </c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 t="str">
        <f t="shared" si="8"/>
        <v>BELUM ADA TGL BAYAR DAN TGL KIRIM NODIN</v>
      </c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 t="str">
        <f t="shared" si="9"/>
        <v>BELUM ADA TANGGAL BAYAR DAN TGL PDL</v>
      </c>
      <c r="BD146" s="65"/>
    </row>
    <row r="147" spans="1:56" customFormat="1" ht="14.4" x14ac:dyDescent="0.3">
      <c r="A147" s="65">
        <v>137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6"/>
      <c r="O147" s="65" t="str">
        <f t="shared" si="7"/>
        <v>BELUM ADA TGL BAYAR DAN TGL RAYON KIRIM PERMOHONAN</v>
      </c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6"/>
      <c r="AG147" s="65"/>
      <c r="AH147" s="65" t="str">
        <f t="shared" si="8"/>
        <v>BELUM ADA TGL BAYAR DAN TGL KIRIM NODIN</v>
      </c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 t="str">
        <f t="shared" si="9"/>
        <v>BELUM ADA TANGGAL BAYAR DAN TGL PDL</v>
      </c>
      <c r="BD147" s="65"/>
    </row>
    <row r="148" spans="1:56" customFormat="1" ht="14.4" x14ac:dyDescent="0.3">
      <c r="A148" s="65">
        <v>138</v>
      </c>
      <c r="B148" s="65"/>
      <c r="C148" s="65"/>
      <c r="D148" s="65"/>
      <c r="E148" s="65"/>
      <c r="F148" s="65"/>
      <c r="G148" s="65"/>
      <c r="H148" s="66"/>
      <c r="I148" s="65"/>
      <c r="J148" s="65"/>
      <c r="K148" s="65"/>
      <c r="L148" s="65"/>
      <c r="M148" s="65"/>
      <c r="N148" s="65"/>
      <c r="O148" s="65" t="str">
        <f t="shared" si="7"/>
        <v>BELUM ADA TGL BAYAR DAN TGL RAYON KIRIM PERMOHONAN</v>
      </c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6"/>
      <c r="AG148" s="65"/>
      <c r="AH148" s="65" t="str">
        <f t="shared" si="8"/>
        <v>BELUM ADA TGL BAYAR DAN TGL KIRIM NODIN</v>
      </c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6"/>
      <c r="BB148" s="66"/>
      <c r="BC148" s="65" t="str">
        <f t="shared" si="9"/>
        <v>BELUM ADA TANGGAL BAYAR DAN TGL PDL</v>
      </c>
      <c r="BD148" s="65"/>
    </row>
    <row r="149" spans="1:56" customFormat="1" ht="14.4" x14ac:dyDescent="0.3">
      <c r="A149" s="65">
        <v>139</v>
      </c>
      <c r="B149" s="65"/>
      <c r="C149" s="65"/>
      <c r="D149" s="65"/>
      <c r="E149" s="65"/>
      <c r="F149" s="65"/>
      <c r="G149" s="65"/>
      <c r="H149" s="66"/>
      <c r="I149" s="65"/>
      <c r="J149" s="65"/>
      <c r="K149" s="65"/>
      <c r="L149" s="65"/>
      <c r="M149" s="65"/>
      <c r="N149" s="66"/>
      <c r="O149" s="65" t="str">
        <f t="shared" si="7"/>
        <v>BELUM ADA TGL BAYAR DAN TGL RAYON KIRIM PERMOHONAN</v>
      </c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6"/>
      <c r="AG149" s="65"/>
      <c r="AH149" s="65" t="str">
        <f t="shared" si="8"/>
        <v>BELUM ADA TGL BAYAR DAN TGL KIRIM NODIN</v>
      </c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6"/>
      <c r="BB149" s="66"/>
      <c r="BC149" s="65" t="str">
        <f t="shared" si="9"/>
        <v>BELUM ADA TANGGAL BAYAR DAN TGL PDL</v>
      </c>
      <c r="BD149" s="65"/>
    </row>
    <row r="150" spans="1:56" customFormat="1" ht="14.4" x14ac:dyDescent="0.3">
      <c r="A150" s="65">
        <v>140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 t="str">
        <f t="shared" si="7"/>
        <v>BELUM ADA TGL BAYAR DAN TGL RAYON KIRIM PERMOHONAN</v>
      </c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 t="str">
        <f t="shared" si="8"/>
        <v>BELUM ADA TGL BAYAR DAN TGL KIRIM NODIN</v>
      </c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 t="str">
        <f t="shared" si="9"/>
        <v>BELUM ADA TANGGAL BAYAR DAN TGL PDL</v>
      </c>
      <c r="BD150" s="65"/>
    </row>
    <row r="151" spans="1:56" customFormat="1" ht="14.4" x14ac:dyDescent="0.3">
      <c r="A151" s="65">
        <v>141</v>
      </c>
      <c r="B151" s="65"/>
      <c r="C151" s="65"/>
      <c r="D151" s="65"/>
      <c r="E151" s="65"/>
      <c r="F151" s="65"/>
      <c r="G151" s="65"/>
      <c r="H151" s="66"/>
      <c r="I151" s="65"/>
      <c r="J151" s="65"/>
      <c r="K151" s="65"/>
      <c r="L151" s="65"/>
      <c r="M151" s="65"/>
      <c r="N151" s="65"/>
      <c r="O151" s="65" t="str">
        <f t="shared" si="7"/>
        <v>BELUM ADA TGL BAYAR DAN TGL RAYON KIRIM PERMOHONAN</v>
      </c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6"/>
      <c r="AG151" s="65"/>
      <c r="AH151" s="65" t="str">
        <f t="shared" si="8"/>
        <v>BELUM ADA TGL BAYAR DAN TGL KIRIM NODIN</v>
      </c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 t="str">
        <f t="shared" si="9"/>
        <v>BELUM ADA TANGGAL BAYAR DAN TGL PDL</v>
      </c>
      <c r="BD151" s="65"/>
    </row>
    <row r="152" spans="1:56" customFormat="1" ht="14.4" x14ac:dyDescent="0.3">
      <c r="A152" s="65">
        <v>142</v>
      </c>
      <c r="B152" s="65"/>
      <c r="C152" s="65"/>
      <c r="D152" s="65"/>
      <c r="E152" s="65"/>
      <c r="F152" s="65"/>
      <c r="G152" s="65"/>
      <c r="H152" s="66"/>
      <c r="I152" s="65"/>
      <c r="J152" s="65"/>
      <c r="K152" s="65"/>
      <c r="L152" s="65"/>
      <c r="M152" s="65"/>
      <c r="N152" s="65"/>
      <c r="O152" s="65" t="str">
        <f t="shared" si="7"/>
        <v>BELUM ADA TGL BAYAR DAN TGL RAYON KIRIM PERMOHONAN</v>
      </c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6"/>
      <c r="AG152" s="65"/>
      <c r="AH152" s="65" t="str">
        <f t="shared" si="8"/>
        <v>BELUM ADA TGL BAYAR DAN TGL KIRIM NODIN</v>
      </c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 t="str">
        <f t="shared" si="9"/>
        <v>BELUM ADA TANGGAL BAYAR DAN TGL PDL</v>
      </c>
      <c r="BD152" s="65"/>
    </row>
    <row r="153" spans="1:56" customFormat="1" ht="14.4" x14ac:dyDescent="0.3">
      <c r="A153" s="65">
        <v>143</v>
      </c>
      <c r="B153" s="65"/>
      <c r="C153" s="65"/>
      <c r="D153" s="65"/>
      <c r="E153" s="65"/>
      <c r="F153" s="65"/>
      <c r="G153" s="65"/>
      <c r="H153" s="66"/>
      <c r="I153" s="65"/>
      <c r="J153" s="65"/>
      <c r="K153" s="65"/>
      <c r="L153" s="65"/>
      <c r="M153" s="65"/>
      <c r="N153" s="65"/>
      <c r="O153" s="65" t="str">
        <f t="shared" si="7"/>
        <v>BELUM ADA TGL BAYAR DAN TGL RAYON KIRIM PERMOHONAN</v>
      </c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6"/>
      <c r="AG153" s="65"/>
      <c r="AH153" s="65" t="str">
        <f t="shared" si="8"/>
        <v>BELUM ADA TGL BAYAR DAN TGL KIRIM NODIN</v>
      </c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 t="str">
        <f t="shared" si="9"/>
        <v>BELUM ADA TANGGAL BAYAR DAN TGL PDL</v>
      </c>
      <c r="BD153" s="65"/>
    </row>
    <row r="154" spans="1:56" customFormat="1" ht="14.4" x14ac:dyDescent="0.3">
      <c r="A154" s="65">
        <v>144</v>
      </c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 t="str">
        <f t="shared" si="7"/>
        <v>BELUM ADA TGL BAYAR DAN TGL RAYON KIRIM PERMOHONAN</v>
      </c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 t="str">
        <f t="shared" si="8"/>
        <v>BELUM ADA TGL BAYAR DAN TGL KIRIM NODIN</v>
      </c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 t="str">
        <f t="shared" si="9"/>
        <v>BELUM ADA TANGGAL BAYAR DAN TGL PDL</v>
      </c>
      <c r="BD154" s="65"/>
    </row>
    <row r="155" spans="1:56" customFormat="1" ht="14.4" x14ac:dyDescent="0.3">
      <c r="A155" s="65">
        <v>145</v>
      </c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 t="str">
        <f t="shared" si="7"/>
        <v>BELUM ADA TGL BAYAR DAN TGL RAYON KIRIM PERMOHONAN</v>
      </c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 t="str">
        <f t="shared" si="8"/>
        <v>BELUM ADA TGL BAYAR DAN TGL KIRIM NODIN</v>
      </c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 t="str">
        <f t="shared" si="9"/>
        <v>BELUM ADA TANGGAL BAYAR DAN TGL PDL</v>
      </c>
      <c r="BD155" s="65"/>
    </row>
    <row r="156" spans="1:56" customFormat="1" ht="14.4" x14ac:dyDescent="0.3">
      <c r="A156" s="65">
        <v>146</v>
      </c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 t="str">
        <f t="shared" si="7"/>
        <v>BELUM ADA TGL BAYAR DAN TGL RAYON KIRIM PERMOHONAN</v>
      </c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 t="str">
        <f t="shared" si="8"/>
        <v>BELUM ADA TGL BAYAR DAN TGL KIRIM NODIN</v>
      </c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 t="str">
        <f t="shared" si="9"/>
        <v>BELUM ADA TANGGAL BAYAR DAN TGL PDL</v>
      </c>
      <c r="BD156" s="65"/>
    </row>
    <row r="157" spans="1:56" customFormat="1" ht="14.4" x14ac:dyDescent="0.3">
      <c r="A157" s="65">
        <v>147</v>
      </c>
      <c r="B157" s="65"/>
      <c r="C157" s="65"/>
      <c r="D157" s="65"/>
      <c r="E157" s="65"/>
      <c r="F157" s="65"/>
      <c r="G157" s="65"/>
      <c r="H157" s="66"/>
      <c r="I157" s="65"/>
      <c r="J157" s="65"/>
      <c r="K157" s="65"/>
      <c r="L157" s="65"/>
      <c r="M157" s="65"/>
      <c r="N157" s="65"/>
      <c r="O157" s="65" t="str">
        <f t="shared" si="7"/>
        <v>BELUM ADA TGL BAYAR DAN TGL RAYON KIRIM PERMOHONAN</v>
      </c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6"/>
      <c r="AG157" s="65"/>
      <c r="AH157" s="65" t="str">
        <f t="shared" si="8"/>
        <v>BELUM ADA TGL BAYAR DAN TGL KIRIM NODIN</v>
      </c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 t="str">
        <f t="shared" si="9"/>
        <v>BELUM ADA TANGGAL BAYAR DAN TGL PDL</v>
      </c>
      <c r="BD157" s="65"/>
    </row>
    <row r="158" spans="1:56" customFormat="1" ht="14.4" x14ac:dyDescent="0.3">
      <c r="A158" s="65">
        <v>148</v>
      </c>
      <c r="B158" s="65"/>
      <c r="C158" s="65"/>
      <c r="D158" s="65"/>
      <c r="E158" s="65"/>
      <c r="F158" s="65"/>
      <c r="G158" s="65"/>
      <c r="H158" s="66"/>
      <c r="I158" s="65"/>
      <c r="J158" s="65"/>
      <c r="K158" s="65"/>
      <c r="L158" s="65"/>
      <c r="M158" s="65"/>
      <c r="N158" s="65"/>
      <c r="O158" s="65" t="str">
        <f t="shared" si="7"/>
        <v>BELUM ADA TGL BAYAR DAN TGL RAYON KIRIM PERMOHONAN</v>
      </c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6"/>
      <c r="AG158" s="65"/>
      <c r="AH158" s="65" t="str">
        <f t="shared" si="8"/>
        <v>BELUM ADA TGL BAYAR DAN TGL KIRIM NODIN</v>
      </c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 t="str">
        <f t="shared" si="9"/>
        <v>BELUM ADA TANGGAL BAYAR DAN TGL PDL</v>
      </c>
      <c r="BD158" s="65"/>
    </row>
    <row r="159" spans="1:56" customFormat="1" ht="14.4" x14ac:dyDescent="0.3">
      <c r="A159" s="65">
        <v>149</v>
      </c>
      <c r="B159" s="65"/>
      <c r="C159" s="65"/>
      <c r="D159" s="65"/>
      <c r="E159" s="65"/>
      <c r="F159" s="65"/>
      <c r="G159" s="65"/>
      <c r="H159" s="66"/>
      <c r="I159" s="65"/>
      <c r="J159" s="65"/>
      <c r="K159" s="65"/>
      <c r="L159" s="65"/>
      <c r="M159" s="65"/>
      <c r="N159" s="65"/>
      <c r="O159" s="65" t="str">
        <f t="shared" si="7"/>
        <v>BELUM ADA TGL BAYAR DAN TGL RAYON KIRIM PERMOHONAN</v>
      </c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6"/>
      <c r="AG159" s="65"/>
      <c r="AH159" s="65" t="str">
        <f t="shared" si="8"/>
        <v>BELUM ADA TGL BAYAR DAN TGL KIRIM NODIN</v>
      </c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 t="str">
        <f t="shared" si="9"/>
        <v>BELUM ADA TANGGAL BAYAR DAN TGL PDL</v>
      </c>
      <c r="BD159" s="65"/>
    </row>
    <row r="160" spans="1:56" customFormat="1" ht="14.4" x14ac:dyDescent="0.3">
      <c r="A160" s="65">
        <v>150</v>
      </c>
      <c r="B160" s="65"/>
      <c r="C160" s="65"/>
      <c r="D160" s="65"/>
      <c r="E160" s="65"/>
      <c r="F160" s="65"/>
      <c r="G160" s="65"/>
      <c r="H160" s="66"/>
      <c r="I160" s="65"/>
      <c r="J160" s="65"/>
      <c r="K160" s="65"/>
      <c r="L160" s="65"/>
      <c r="M160" s="65"/>
      <c r="N160" s="65"/>
      <c r="O160" s="65" t="str">
        <f t="shared" si="7"/>
        <v>BELUM ADA TGL BAYAR DAN TGL RAYON KIRIM PERMOHONAN</v>
      </c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6"/>
      <c r="AE160" s="65"/>
      <c r="AF160" s="66"/>
      <c r="AG160" s="65"/>
      <c r="AH160" s="65" t="str">
        <f t="shared" si="8"/>
        <v>BELUM ADA TGL BAYAR DAN TGL KIRIM NODIN</v>
      </c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 t="str">
        <f t="shared" si="9"/>
        <v>BELUM ADA TANGGAL BAYAR DAN TGL PDL</v>
      </c>
      <c r="BD160" s="65"/>
    </row>
    <row r="161" spans="1:56" customFormat="1" ht="14.4" x14ac:dyDescent="0.3">
      <c r="A161" s="65">
        <v>151</v>
      </c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 t="str">
        <f t="shared" si="7"/>
        <v>BELUM ADA TGL BAYAR DAN TGL RAYON KIRIM PERMOHONAN</v>
      </c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6"/>
      <c r="AE161" s="65"/>
      <c r="AF161" s="66"/>
      <c r="AG161" s="65"/>
      <c r="AH161" s="65" t="str">
        <f t="shared" si="8"/>
        <v>BELUM ADA TGL BAYAR DAN TGL KIRIM NODIN</v>
      </c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 t="str">
        <f t="shared" si="9"/>
        <v>BELUM ADA TANGGAL BAYAR DAN TGL PDL</v>
      </c>
      <c r="BD161" s="65"/>
    </row>
    <row r="162" spans="1:56" customFormat="1" ht="14.4" x14ac:dyDescent="0.3">
      <c r="A162" s="65">
        <v>152</v>
      </c>
      <c r="B162" s="65"/>
      <c r="C162" s="65"/>
      <c r="D162" s="65"/>
      <c r="E162" s="65"/>
      <c r="F162" s="65"/>
      <c r="G162" s="65"/>
      <c r="H162" s="66"/>
      <c r="I162" s="65"/>
      <c r="J162" s="65"/>
      <c r="K162" s="65"/>
      <c r="L162" s="65"/>
      <c r="M162" s="65"/>
      <c r="N162" s="65"/>
      <c r="O162" s="65" t="str">
        <f t="shared" si="7"/>
        <v>BELUM ADA TGL BAYAR DAN TGL RAYON KIRIM PERMOHONAN</v>
      </c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6"/>
      <c r="AG162" s="65"/>
      <c r="AH162" s="65" t="str">
        <f t="shared" si="8"/>
        <v>BELUM ADA TGL BAYAR DAN TGL KIRIM NODIN</v>
      </c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 t="str">
        <f t="shared" si="9"/>
        <v>BELUM ADA TANGGAL BAYAR DAN TGL PDL</v>
      </c>
      <c r="BD162" s="65"/>
    </row>
    <row r="163" spans="1:56" customFormat="1" ht="14.4" x14ac:dyDescent="0.3">
      <c r="A163" s="65">
        <v>153</v>
      </c>
      <c r="B163" s="65"/>
      <c r="C163" s="65"/>
      <c r="D163" s="65"/>
      <c r="E163" s="65"/>
      <c r="F163" s="65"/>
      <c r="G163" s="65"/>
      <c r="H163" s="66"/>
      <c r="I163" s="65"/>
      <c r="J163" s="65"/>
      <c r="K163" s="65"/>
      <c r="L163" s="65"/>
      <c r="M163" s="65"/>
      <c r="N163" s="65"/>
      <c r="O163" s="65" t="str">
        <f t="shared" si="7"/>
        <v>BELUM ADA TGL BAYAR DAN TGL RAYON KIRIM PERMOHONAN</v>
      </c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6"/>
      <c r="AG163" s="65"/>
      <c r="AH163" s="65" t="str">
        <f t="shared" si="8"/>
        <v>BELUM ADA TGL BAYAR DAN TGL KIRIM NODIN</v>
      </c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 t="str">
        <f t="shared" si="9"/>
        <v>BELUM ADA TANGGAL BAYAR DAN TGL PDL</v>
      </c>
      <c r="BD163" s="65"/>
    </row>
    <row r="164" spans="1:56" customFormat="1" ht="14.4" x14ac:dyDescent="0.3">
      <c r="A164" s="65">
        <v>154</v>
      </c>
      <c r="B164" s="65"/>
      <c r="C164" s="65"/>
      <c r="D164" s="65"/>
      <c r="E164" s="65"/>
      <c r="F164" s="65"/>
      <c r="G164" s="65"/>
      <c r="H164" s="66"/>
      <c r="I164" s="65"/>
      <c r="J164" s="66"/>
      <c r="K164" s="65"/>
      <c r="L164" s="65"/>
      <c r="M164" s="65"/>
      <c r="N164" s="66"/>
      <c r="O164" s="65" t="str">
        <f t="shared" si="7"/>
        <v>BELUM ADA TGL BAYAR DAN TGL RAYON KIRIM PERMOHONAN</v>
      </c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6"/>
      <c r="AG164" s="65"/>
      <c r="AH164" s="65" t="str">
        <f t="shared" si="8"/>
        <v>BELUM ADA TGL BAYAR DAN TGL KIRIM NODIN</v>
      </c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6"/>
      <c r="BB164" s="66"/>
      <c r="BC164" s="65" t="str">
        <f t="shared" si="9"/>
        <v>BELUM ADA TANGGAL BAYAR DAN TGL PDL</v>
      </c>
      <c r="BD164" s="65"/>
    </row>
    <row r="165" spans="1:56" customFormat="1" ht="14.4" x14ac:dyDescent="0.3">
      <c r="A165" s="65">
        <v>155</v>
      </c>
      <c r="B165" s="65"/>
      <c r="C165" s="65"/>
      <c r="D165" s="65"/>
      <c r="E165" s="65"/>
      <c r="F165" s="65"/>
      <c r="G165" s="65"/>
      <c r="H165" s="66"/>
      <c r="I165" s="65"/>
      <c r="J165" s="65"/>
      <c r="K165" s="65"/>
      <c r="L165" s="65"/>
      <c r="M165" s="65"/>
      <c r="N165" s="65"/>
      <c r="O165" s="65" t="str">
        <f t="shared" si="7"/>
        <v>BELUM ADA TGL BAYAR DAN TGL RAYON KIRIM PERMOHONAN</v>
      </c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6"/>
      <c r="AG165" s="65"/>
      <c r="AH165" s="65" t="str">
        <f t="shared" si="8"/>
        <v>BELUM ADA TGL BAYAR DAN TGL KIRIM NODIN</v>
      </c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 t="str">
        <f t="shared" si="9"/>
        <v>BELUM ADA TANGGAL BAYAR DAN TGL PDL</v>
      </c>
      <c r="BD165" s="65"/>
    </row>
    <row r="166" spans="1:56" customFormat="1" ht="14.4" x14ac:dyDescent="0.3">
      <c r="A166" s="65">
        <v>156</v>
      </c>
      <c r="B166" s="65"/>
      <c r="C166" s="65"/>
      <c r="D166" s="65"/>
      <c r="E166" s="65"/>
      <c r="F166" s="65"/>
      <c r="G166" s="65"/>
      <c r="H166" s="66"/>
      <c r="I166" s="65"/>
      <c r="J166" s="65"/>
      <c r="K166" s="65"/>
      <c r="L166" s="65"/>
      <c r="M166" s="65"/>
      <c r="N166" s="65"/>
      <c r="O166" s="65" t="str">
        <f t="shared" si="7"/>
        <v>BELUM ADA TGL BAYAR DAN TGL RAYON KIRIM PERMOHONAN</v>
      </c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6"/>
      <c r="AE166" s="65"/>
      <c r="AF166" s="66"/>
      <c r="AG166" s="65"/>
      <c r="AH166" s="65" t="str">
        <f t="shared" si="8"/>
        <v>BELUM ADA TGL BAYAR DAN TGL KIRIM NODIN</v>
      </c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 t="str">
        <f t="shared" si="9"/>
        <v>BELUM ADA TANGGAL BAYAR DAN TGL PDL</v>
      </c>
      <c r="BD166" s="65"/>
    </row>
    <row r="167" spans="1:56" customFormat="1" ht="14.4" x14ac:dyDescent="0.3">
      <c r="A167" s="65">
        <v>157</v>
      </c>
      <c r="B167" s="65"/>
      <c r="C167" s="65"/>
      <c r="D167" s="65"/>
      <c r="E167" s="65"/>
      <c r="F167" s="65"/>
      <c r="G167" s="65"/>
      <c r="H167" s="66"/>
      <c r="I167" s="65"/>
      <c r="J167" s="65"/>
      <c r="K167" s="65"/>
      <c r="L167" s="65"/>
      <c r="M167" s="65"/>
      <c r="N167" s="65"/>
      <c r="O167" s="65" t="str">
        <f t="shared" si="7"/>
        <v>BELUM ADA TGL BAYAR DAN TGL RAYON KIRIM PERMOHONAN</v>
      </c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6"/>
      <c r="AG167" s="65"/>
      <c r="AH167" s="65" t="str">
        <f t="shared" si="8"/>
        <v>BELUM ADA TGL BAYAR DAN TGL KIRIM NODIN</v>
      </c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 t="str">
        <f t="shared" si="9"/>
        <v>BELUM ADA TANGGAL BAYAR DAN TGL PDL</v>
      </c>
      <c r="BD167" s="65"/>
    </row>
    <row r="168" spans="1:56" customFormat="1" ht="14.4" x14ac:dyDescent="0.3">
      <c r="A168" s="65">
        <v>158</v>
      </c>
      <c r="B168" s="65"/>
      <c r="C168" s="65"/>
      <c r="D168" s="65"/>
      <c r="E168" s="65"/>
      <c r="F168" s="65"/>
      <c r="G168" s="65"/>
      <c r="H168" s="66"/>
      <c r="I168" s="65"/>
      <c r="J168" s="65"/>
      <c r="K168" s="65"/>
      <c r="L168" s="65"/>
      <c r="M168" s="65"/>
      <c r="N168" s="65"/>
      <c r="O168" s="65" t="str">
        <f t="shared" si="7"/>
        <v>BELUM ADA TGL BAYAR DAN TGL RAYON KIRIM PERMOHONAN</v>
      </c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6"/>
      <c r="AG168" s="65"/>
      <c r="AH168" s="65" t="str">
        <f t="shared" si="8"/>
        <v>BELUM ADA TGL BAYAR DAN TGL KIRIM NODIN</v>
      </c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 t="str">
        <f t="shared" si="9"/>
        <v>BELUM ADA TANGGAL BAYAR DAN TGL PDL</v>
      </c>
      <c r="BD168" s="65"/>
    </row>
    <row r="169" spans="1:56" customFormat="1" ht="14.4" x14ac:dyDescent="0.3">
      <c r="A169" s="65">
        <v>159</v>
      </c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 t="str">
        <f t="shared" si="7"/>
        <v>BELUM ADA TGL BAYAR DAN TGL RAYON KIRIM PERMOHONAN</v>
      </c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6"/>
      <c r="AG169" s="65"/>
      <c r="AH169" s="65" t="str">
        <f t="shared" si="8"/>
        <v>BELUM ADA TGL BAYAR DAN TGL KIRIM NODIN</v>
      </c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 t="str">
        <f t="shared" si="9"/>
        <v>BELUM ADA TANGGAL BAYAR DAN TGL PDL</v>
      </c>
      <c r="BD169" s="65"/>
    </row>
    <row r="170" spans="1:56" customFormat="1" ht="14.4" x14ac:dyDescent="0.3">
      <c r="A170" s="65">
        <v>160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 t="str">
        <f t="shared" si="7"/>
        <v>BELUM ADA TGL BAYAR DAN TGL RAYON KIRIM PERMOHONAN</v>
      </c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 t="str">
        <f t="shared" si="8"/>
        <v>BELUM ADA TGL BAYAR DAN TGL KIRIM NODIN</v>
      </c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 t="str">
        <f t="shared" si="9"/>
        <v>BELUM ADA TANGGAL BAYAR DAN TGL PDL</v>
      </c>
      <c r="BD170" s="65"/>
    </row>
    <row r="171" spans="1:56" customFormat="1" ht="14.4" x14ac:dyDescent="0.3">
      <c r="A171" s="65">
        <v>161</v>
      </c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 t="str">
        <f t="shared" si="7"/>
        <v>BELUM ADA TGL BAYAR DAN TGL RAYON KIRIM PERMOHONAN</v>
      </c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 t="str">
        <f t="shared" si="8"/>
        <v>BELUM ADA TGL BAYAR DAN TGL KIRIM NODIN</v>
      </c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 t="str">
        <f t="shared" si="9"/>
        <v>BELUM ADA TANGGAL BAYAR DAN TGL PDL</v>
      </c>
      <c r="BD171" s="65"/>
    </row>
    <row r="172" spans="1:56" customFormat="1" ht="14.4" x14ac:dyDescent="0.3">
      <c r="A172" s="65">
        <v>162</v>
      </c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 t="str">
        <f t="shared" si="7"/>
        <v>BELUM ADA TGL BAYAR DAN TGL RAYON KIRIM PERMOHONAN</v>
      </c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 t="str">
        <f t="shared" si="8"/>
        <v>BELUM ADA TGL BAYAR DAN TGL KIRIM NODIN</v>
      </c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 t="str">
        <f t="shared" si="9"/>
        <v>BELUM ADA TANGGAL BAYAR DAN TGL PDL</v>
      </c>
      <c r="BD172" s="65"/>
    </row>
    <row r="173" spans="1:56" customFormat="1" ht="14.4" x14ac:dyDescent="0.3">
      <c r="A173" s="65">
        <v>163</v>
      </c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 t="str">
        <f t="shared" si="7"/>
        <v>BELUM ADA TGL BAYAR DAN TGL RAYON KIRIM PERMOHONAN</v>
      </c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 t="str">
        <f t="shared" si="8"/>
        <v>BELUM ADA TGL BAYAR DAN TGL KIRIM NODIN</v>
      </c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 t="str">
        <f t="shared" si="9"/>
        <v>BELUM ADA TANGGAL BAYAR DAN TGL PDL</v>
      </c>
      <c r="BD173" s="65"/>
    </row>
    <row r="174" spans="1:56" customFormat="1" ht="14.4" x14ac:dyDescent="0.3">
      <c r="A174" s="65">
        <v>164</v>
      </c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 t="str">
        <f t="shared" si="7"/>
        <v>BELUM ADA TGL BAYAR DAN TGL RAYON KIRIM PERMOHONAN</v>
      </c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 t="str">
        <f t="shared" si="8"/>
        <v>BELUM ADA TGL BAYAR DAN TGL KIRIM NODIN</v>
      </c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 t="str">
        <f t="shared" si="9"/>
        <v>BELUM ADA TANGGAL BAYAR DAN TGL PDL</v>
      </c>
      <c r="BD174" s="65"/>
    </row>
    <row r="175" spans="1:56" customFormat="1" ht="14.4" x14ac:dyDescent="0.3">
      <c r="A175" s="65">
        <v>165</v>
      </c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 t="str">
        <f t="shared" si="7"/>
        <v>BELUM ADA TGL BAYAR DAN TGL RAYON KIRIM PERMOHONAN</v>
      </c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 t="str">
        <f t="shared" si="8"/>
        <v>BELUM ADA TGL BAYAR DAN TGL KIRIM NODIN</v>
      </c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 t="str">
        <f t="shared" si="9"/>
        <v>BELUM ADA TANGGAL BAYAR DAN TGL PDL</v>
      </c>
      <c r="BD175" s="65"/>
    </row>
    <row r="176" spans="1:56" customFormat="1" ht="14.4" x14ac:dyDescent="0.3">
      <c r="A176" s="65">
        <v>166</v>
      </c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 t="str">
        <f t="shared" si="7"/>
        <v>BELUM ADA TGL BAYAR DAN TGL RAYON KIRIM PERMOHONAN</v>
      </c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 t="str">
        <f t="shared" si="8"/>
        <v>BELUM ADA TGL BAYAR DAN TGL KIRIM NODIN</v>
      </c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 t="str">
        <f t="shared" si="9"/>
        <v>BELUM ADA TANGGAL BAYAR DAN TGL PDL</v>
      </c>
      <c r="BD176" s="65"/>
    </row>
    <row r="177" spans="1:56" customFormat="1" ht="14.4" x14ac:dyDescent="0.3">
      <c r="A177" s="65">
        <v>167</v>
      </c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 t="str">
        <f t="shared" si="7"/>
        <v>BELUM ADA TGL BAYAR DAN TGL RAYON KIRIM PERMOHONAN</v>
      </c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 t="str">
        <f t="shared" si="8"/>
        <v>BELUM ADA TGL BAYAR DAN TGL KIRIM NODIN</v>
      </c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 t="str">
        <f t="shared" si="9"/>
        <v>BELUM ADA TANGGAL BAYAR DAN TGL PDL</v>
      </c>
      <c r="BD177" s="65"/>
    </row>
    <row r="178" spans="1:56" customFormat="1" ht="14.4" x14ac:dyDescent="0.3">
      <c r="A178" s="65">
        <v>168</v>
      </c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 t="str">
        <f t="shared" si="7"/>
        <v>BELUM ADA TGL BAYAR DAN TGL RAYON KIRIM PERMOHONAN</v>
      </c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 t="str">
        <f t="shared" si="8"/>
        <v>BELUM ADA TGL BAYAR DAN TGL KIRIM NODIN</v>
      </c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 t="str">
        <f t="shared" si="9"/>
        <v>BELUM ADA TANGGAL BAYAR DAN TGL PDL</v>
      </c>
      <c r="BD178" s="65"/>
    </row>
    <row r="179" spans="1:56" customFormat="1" ht="14.4" x14ac:dyDescent="0.3">
      <c r="A179" s="65">
        <v>169</v>
      </c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 t="str">
        <f t="shared" si="7"/>
        <v>BELUM ADA TGL BAYAR DAN TGL RAYON KIRIM PERMOHONAN</v>
      </c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 t="str">
        <f t="shared" si="8"/>
        <v>BELUM ADA TGL BAYAR DAN TGL KIRIM NODIN</v>
      </c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 t="str">
        <f t="shared" si="9"/>
        <v>BELUM ADA TANGGAL BAYAR DAN TGL PDL</v>
      </c>
      <c r="BD179" s="65"/>
    </row>
    <row r="180" spans="1:56" customFormat="1" ht="14.4" x14ac:dyDescent="0.3">
      <c r="A180" s="65">
        <v>170</v>
      </c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 t="str">
        <f t="shared" si="7"/>
        <v>BELUM ADA TGL BAYAR DAN TGL RAYON KIRIM PERMOHONAN</v>
      </c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 t="str">
        <f t="shared" si="8"/>
        <v>BELUM ADA TGL BAYAR DAN TGL KIRIM NODIN</v>
      </c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 t="str">
        <f t="shared" si="9"/>
        <v>BELUM ADA TANGGAL BAYAR DAN TGL PDL</v>
      </c>
      <c r="BD180" s="65"/>
    </row>
    <row r="181" spans="1:56" customFormat="1" ht="14.4" x14ac:dyDescent="0.3">
      <c r="A181" s="65">
        <v>171</v>
      </c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 t="str">
        <f t="shared" si="7"/>
        <v>BELUM ADA TGL BAYAR DAN TGL RAYON KIRIM PERMOHONAN</v>
      </c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 t="str">
        <f t="shared" si="8"/>
        <v>BELUM ADA TGL BAYAR DAN TGL KIRIM NODIN</v>
      </c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 t="str">
        <f t="shared" si="9"/>
        <v>BELUM ADA TANGGAL BAYAR DAN TGL PDL</v>
      </c>
      <c r="BD181" s="65"/>
    </row>
    <row r="182" spans="1:56" customFormat="1" ht="14.4" x14ac:dyDescent="0.3">
      <c r="A182" s="65">
        <v>172</v>
      </c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 t="str">
        <f t="shared" si="7"/>
        <v>BELUM ADA TGL BAYAR DAN TGL RAYON KIRIM PERMOHONAN</v>
      </c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 t="str">
        <f t="shared" si="8"/>
        <v>BELUM ADA TGL BAYAR DAN TGL KIRIM NODIN</v>
      </c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 t="str">
        <f t="shared" si="9"/>
        <v>BELUM ADA TANGGAL BAYAR DAN TGL PDL</v>
      </c>
      <c r="BD182" s="65"/>
    </row>
    <row r="183" spans="1:56" customFormat="1" ht="14.4" x14ac:dyDescent="0.3">
      <c r="A183" s="65">
        <v>173</v>
      </c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 t="str">
        <f t="shared" si="7"/>
        <v>BELUM ADA TGL BAYAR DAN TGL RAYON KIRIM PERMOHONAN</v>
      </c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 t="str">
        <f t="shared" si="8"/>
        <v>BELUM ADA TGL BAYAR DAN TGL KIRIM NODIN</v>
      </c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 t="str">
        <f t="shared" si="9"/>
        <v>BELUM ADA TANGGAL BAYAR DAN TGL PDL</v>
      </c>
      <c r="BD183" s="65"/>
    </row>
    <row r="184" spans="1:56" customFormat="1" ht="14.4" x14ac:dyDescent="0.3">
      <c r="A184" s="65">
        <v>174</v>
      </c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 t="str">
        <f t="shared" si="7"/>
        <v>BELUM ADA TGL BAYAR DAN TGL RAYON KIRIM PERMOHONAN</v>
      </c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 t="str">
        <f t="shared" si="8"/>
        <v>BELUM ADA TGL BAYAR DAN TGL KIRIM NODIN</v>
      </c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 t="str">
        <f t="shared" si="9"/>
        <v>BELUM ADA TANGGAL BAYAR DAN TGL PDL</v>
      </c>
      <c r="BD184" s="65"/>
    </row>
    <row r="185" spans="1:56" customFormat="1" ht="14.4" x14ac:dyDescent="0.3">
      <c r="A185" s="65">
        <v>175</v>
      </c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 t="str">
        <f t="shared" si="7"/>
        <v>BELUM ADA TGL BAYAR DAN TGL RAYON KIRIM PERMOHONAN</v>
      </c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 t="str">
        <f t="shared" si="8"/>
        <v>BELUM ADA TGL BAYAR DAN TGL KIRIM NODIN</v>
      </c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 t="str">
        <f t="shared" si="9"/>
        <v>BELUM ADA TANGGAL BAYAR DAN TGL PDL</v>
      </c>
      <c r="BD185" s="65"/>
    </row>
    <row r="186" spans="1:56" customFormat="1" ht="14.4" x14ac:dyDescent="0.3">
      <c r="A186" s="65">
        <v>176</v>
      </c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 t="str">
        <f t="shared" si="7"/>
        <v>BELUM ADA TGL BAYAR DAN TGL RAYON KIRIM PERMOHONAN</v>
      </c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 t="str">
        <f t="shared" si="8"/>
        <v>BELUM ADA TGL BAYAR DAN TGL KIRIM NODIN</v>
      </c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 t="str">
        <f t="shared" si="9"/>
        <v>BELUM ADA TANGGAL BAYAR DAN TGL PDL</v>
      </c>
      <c r="BD186" s="65"/>
    </row>
    <row r="187" spans="1:56" customFormat="1" ht="14.4" x14ac:dyDescent="0.3">
      <c r="A187" s="65">
        <v>177</v>
      </c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 t="str">
        <f t="shared" si="7"/>
        <v>BELUM ADA TGL BAYAR DAN TGL RAYON KIRIM PERMOHONAN</v>
      </c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 t="str">
        <f t="shared" si="8"/>
        <v>BELUM ADA TGL BAYAR DAN TGL KIRIM NODIN</v>
      </c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 t="str">
        <f t="shared" si="9"/>
        <v>BELUM ADA TANGGAL BAYAR DAN TGL PDL</v>
      </c>
      <c r="BD187" s="65"/>
    </row>
    <row r="188" spans="1:56" customFormat="1" ht="14.4" x14ac:dyDescent="0.3">
      <c r="A188" s="65">
        <v>178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 t="str">
        <f t="shared" si="7"/>
        <v>BELUM ADA TGL BAYAR DAN TGL RAYON KIRIM PERMOHONAN</v>
      </c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 t="str">
        <f t="shared" si="8"/>
        <v>BELUM ADA TGL BAYAR DAN TGL KIRIM NODIN</v>
      </c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 t="str">
        <f t="shared" si="9"/>
        <v>BELUM ADA TANGGAL BAYAR DAN TGL PDL</v>
      </c>
      <c r="BD188" s="65"/>
    </row>
    <row r="189" spans="1:56" customFormat="1" ht="14.4" x14ac:dyDescent="0.3">
      <c r="A189" s="65">
        <v>179</v>
      </c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 t="str">
        <f t="shared" si="7"/>
        <v>BELUM ADA TGL BAYAR DAN TGL RAYON KIRIM PERMOHONAN</v>
      </c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 t="str">
        <f t="shared" si="8"/>
        <v>BELUM ADA TGL BAYAR DAN TGL KIRIM NODIN</v>
      </c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 t="str">
        <f t="shared" si="9"/>
        <v>BELUM ADA TANGGAL BAYAR DAN TGL PDL</v>
      </c>
      <c r="BD189" s="65"/>
    </row>
    <row r="190" spans="1:56" customFormat="1" ht="14.4" x14ac:dyDescent="0.3">
      <c r="A190" s="65">
        <v>180</v>
      </c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 t="str">
        <f t="shared" si="7"/>
        <v>BELUM ADA TGL BAYAR DAN TGL RAYON KIRIM PERMOHONAN</v>
      </c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 t="str">
        <f t="shared" si="8"/>
        <v>BELUM ADA TGL BAYAR DAN TGL KIRIM NODIN</v>
      </c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 t="str">
        <f t="shared" si="9"/>
        <v>BELUM ADA TANGGAL BAYAR DAN TGL PDL</v>
      </c>
      <c r="BD190" s="65"/>
    </row>
    <row r="191" spans="1:56" customFormat="1" ht="14.4" x14ac:dyDescent="0.3">
      <c r="A191" s="65">
        <v>181</v>
      </c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 t="str">
        <f t="shared" si="7"/>
        <v>BELUM ADA TGL BAYAR DAN TGL RAYON KIRIM PERMOHONAN</v>
      </c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 t="str">
        <f t="shared" si="8"/>
        <v>BELUM ADA TGL BAYAR DAN TGL KIRIM NODIN</v>
      </c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 t="str">
        <f t="shared" si="9"/>
        <v>BELUM ADA TANGGAL BAYAR DAN TGL PDL</v>
      </c>
      <c r="BD191" s="65"/>
    </row>
    <row r="192" spans="1:56" customFormat="1" ht="14.4" x14ac:dyDescent="0.3">
      <c r="A192" s="65">
        <v>182</v>
      </c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 t="str">
        <f t="shared" si="7"/>
        <v>BELUM ADA TGL BAYAR DAN TGL RAYON KIRIM PERMOHONAN</v>
      </c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 t="str">
        <f t="shared" si="8"/>
        <v>BELUM ADA TGL BAYAR DAN TGL KIRIM NODIN</v>
      </c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 t="str">
        <f t="shared" si="9"/>
        <v>BELUM ADA TANGGAL BAYAR DAN TGL PDL</v>
      </c>
      <c r="BD192" s="65"/>
    </row>
    <row r="193" spans="1:56" customFormat="1" ht="14.4" x14ac:dyDescent="0.3">
      <c r="A193" s="65">
        <v>183</v>
      </c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 t="str">
        <f t="shared" si="7"/>
        <v>BELUM ADA TGL BAYAR DAN TGL RAYON KIRIM PERMOHONAN</v>
      </c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 t="str">
        <f t="shared" si="8"/>
        <v>BELUM ADA TGL BAYAR DAN TGL KIRIM NODIN</v>
      </c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 t="str">
        <f t="shared" si="9"/>
        <v>BELUM ADA TANGGAL BAYAR DAN TGL PDL</v>
      </c>
      <c r="BD193" s="65"/>
    </row>
    <row r="194" spans="1:56" customFormat="1" ht="14.4" x14ac:dyDescent="0.3">
      <c r="A194" s="65">
        <v>184</v>
      </c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 t="str">
        <f t="shared" si="7"/>
        <v>BELUM ADA TGL BAYAR DAN TGL RAYON KIRIM PERMOHONAN</v>
      </c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 t="str">
        <f t="shared" si="8"/>
        <v>BELUM ADA TGL BAYAR DAN TGL KIRIM NODIN</v>
      </c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 t="str">
        <f t="shared" si="9"/>
        <v>BELUM ADA TANGGAL BAYAR DAN TGL PDL</v>
      </c>
      <c r="BD194" s="65"/>
    </row>
    <row r="195" spans="1:56" customFormat="1" ht="14.4" x14ac:dyDescent="0.3">
      <c r="A195" s="65">
        <v>185</v>
      </c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 t="str">
        <f t="shared" si="7"/>
        <v>BELUM ADA TGL BAYAR DAN TGL RAYON KIRIM PERMOHONAN</v>
      </c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 t="str">
        <f t="shared" si="8"/>
        <v>BELUM ADA TGL BAYAR DAN TGL KIRIM NODIN</v>
      </c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 t="str">
        <f t="shared" si="9"/>
        <v>BELUM ADA TANGGAL BAYAR DAN TGL PDL</v>
      </c>
      <c r="BD195" s="65"/>
    </row>
    <row r="196" spans="1:56" customFormat="1" ht="14.4" x14ac:dyDescent="0.3">
      <c r="A196" s="65">
        <v>186</v>
      </c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 t="str">
        <f t="shared" si="7"/>
        <v>BELUM ADA TGL BAYAR DAN TGL RAYON KIRIM PERMOHONAN</v>
      </c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 t="str">
        <f t="shared" si="8"/>
        <v>BELUM ADA TGL BAYAR DAN TGL KIRIM NODIN</v>
      </c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 t="str">
        <f t="shared" si="9"/>
        <v>BELUM ADA TANGGAL BAYAR DAN TGL PDL</v>
      </c>
      <c r="BD196" s="65"/>
    </row>
    <row r="197" spans="1:56" customFormat="1" ht="14.4" x14ac:dyDescent="0.3">
      <c r="A197" s="65">
        <v>187</v>
      </c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 t="str">
        <f t="shared" si="7"/>
        <v>BELUM ADA TGL BAYAR DAN TGL RAYON KIRIM PERMOHONAN</v>
      </c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 t="str">
        <f t="shared" si="8"/>
        <v>BELUM ADA TGL BAYAR DAN TGL KIRIM NODIN</v>
      </c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 t="str">
        <f t="shared" si="9"/>
        <v>BELUM ADA TANGGAL BAYAR DAN TGL PDL</v>
      </c>
      <c r="BD197" s="65"/>
    </row>
    <row r="198" spans="1:56" customFormat="1" ht="14.4" x14ac:dyDescent="0.3">
      <c r="A198" s="65">
        <v>188</v>
      </c>
      <c r="B198" s="65"/>
      <c r="C198" s="65"/>
      <c r="D198" s="65"/>
      <c r="E198" s="65"/>
      <c r="F198" s="65"/>
      <c r="G198" s="65"/>
      <c r="H198" s="66"/>
      <c r="I198" s="65"/>
      <c r="J198" s="65"/>
      <c r="K198" s="65"/>
      <c r="L198" s="65"/>
      <c r="M198" s="65"/>
      <c r="N198" s="65"/>
      <c r="O198" s="65" t="str">
        <f t="shared" si="7"/>
        <v>BELUM ADA TGL BAYAR DAN TGL RAYON KIRIM PERMOHONAN</v>
      </c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6"/>
      <c r="AG198" s="65"/>
      <c r="AH198" s="65" t="str">
        <f t="shared" si="8"/>
        <v>BELUM ADA TGL BAYAR DAN TGL KIRIM NODIN</v>
      </c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 t="str">
        <f t="shared" si="9"/>
        <v>BELUM ADA TANGGAL BAYAR DAN TGL PDL</v>
      </c>
      <c r="BD198" s="65"/>
    </row>
    <row r="199" spans="1:56" customFormat="1" ht="14.4" x14ac:dyDescent="0.3">
      <c r="A199" s="65">
        <v>189</v>
      </c>
      <c r="B199" s="65"/>
      <c r="C199" s="65"/>
      <c r="D199" s="65"/>
      <c r="E199" s="65"/>
      <c r="F199" s="65"/>
      <c r="G199" s="65"/>
      <c r="H199" s="66"/>
      <c r="I199" s="65"/>
      <c r="J199" s="65"/>
      <c r="K199" s="65"/>
      <c r="L199" s="65"/>
      <c r="M199" s="65"/>
      <c r="N199" s="65"/>
      <c r="O199" s="65" t="str">
        <f t="shared" si="7"/>
        <v>BELUM ADA TGL BAYAR DAN TGL RAYON KIRIM PERMOHONAN</v>
      </c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6"/>
      <c r="AG199" s="65"/>
      <c r="AH199" s="65" t="str">
        <f t="shared" si="8"/>
        <v>BELUM ADA TGL BAYAR DAN TGL KIRIM NODIN</v>
      </c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 t="str">
        <f t="shared" si="9"/>
        <v>BELUM ADA TANGGAL BAYAR DAN TGL PDL</v>
      </c>
      <c r="BD199" s="65"/>
    </row>
    <row r="200" spans="1:56" customFormat="1" ht="14.4" x14ac:dyDescent="0.3">
      <c r="A200" s="65">
        <v>190</v>
      </c>
      <c r="B200" s="65"/>
      <c r="C200" s="65"/>
      <c r="D200" s="65"/>
      <c r="E200" s="65"/>
      <c r="F200" s="65"/>
      <c r="G200" s="65"/>
      <c r="H200" s="66"/>
      <c r="I200" s="65"/>
      <c r="J200" s="65"/>
      <c r="K200" s="65"/>
      <c r="L200" s="65"/>
      <c r="M200" s="65"/>
      <c r="N200" s="65"/>
      <c r="O200" s="65" t="str">
        <f t="shared" si="7"/>
        <v>BELUM ADA TGL BAYAR DAN TGL RAYON KIRIM PERMOHONAN</v>
      </c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6"/>
      <c r="AG200" s="65"/>
      <c r="AH200" s="65" t="str">
        <f t="shared" si="8"/>
        <v>BELUM ADA TGL BAYAR DAN TGL KIRIM NODIN</v>
      </c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 t="str">
        <f t="shared" si="9"/>
        <v>BELUM ADA TANGGAL BAYAR DAN TGL PDL</v>
      </c>
      <c r="BD200" s="65"/>
    </row>
    <row r="201" spans="1:56" customFormat="1" ht="14.4" x14ac:dyDescent="0.3">
      <c r="A201" s="65">
        <v>191</v>
      </c>
      <c r="B201" s="65"/>
      <c r="C201" s="65"/>
      <c r="D201" s="65"/>
      <c r="E201" s="65"/>
      <c r="F201" s="65"/>
      <c r="G201" s="65"/>
      <c r="H201" s="66"/>
      <c r="I201" s="65"/>
      <c r="J201" s="65"/>
      <c r="K201" s="65"/>
      <c r="L201" s="65"/>
      <c r="M201" s="65"/>
      <c r="N201" s="65"/>
      <c r="O201" s="65" t="str">
        <f t="shared" si="7"/>
        <v>BELUM ADA TGL BAYAR DAN TGL RAYON KIRIM PERMOHONAN</v>
      </c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6"/>
      <c r="AG201" s="65"/>
      <c r="AH201" s="65" t="str">
        <f t="shared" si="8"/>
        <v>BELUM ADA TGL BAYAR DAN TGL KIRIM NODIN</v>
      </c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 t="str">
        <f t="shared" si="9"/>
        <v>BELUM ADA TANGGAL BAYAR DAN TGL PDL</v>
      </c>
      <c r="BD201" s="65"/>
    </row>
    <row r="202" spans="1:56" customFormat="1" ht="14.4" x14ac:dyDescent="0.3">
      <c r="A202" s="65">
        <v>192</v>
      </c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 t="str">
        <f t="shared" si="7"/>
        <v>BELUM ADA TGL BAYAR DAN TGL RAYON KIRIM PERMOHONAN</v>
      </c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 t="str">
        <f t="shared" si="8"/>
        <v>BELUM ADA TGL BAYAR DAN TGL KIRIM NODIN</v>
      </c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 t="str">
        <f t="shared" si="9"/>
        <v>BELUM ADA TANGGAL BAYAR DAN TGL PDL</v>
      </c>
      <c r="BD202" s="65"/>
    </row>
    <row r="203" spans="1:56" customFormat="1" ht="14.4" x14ac:dyDescent="0.3">
      <c r="A203" s="65">
        <v>193</v>
      </c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 t="str">
        <f t="shared" ref="O203:O266" si="10" xml:space="preserve"> IF(AND(H203&lt;&gt;"",N203&lt;&gt;""),""&amp;ABS(DAYS360(H203,N203))&amp;" hari", IF(AND(H203&lt;&gt;" ",N203&lt;&gt;""),"BELUM ADA TGL BAYAR", IF(AND(H203&lt;&gt;"",N203&lt;&gt;" "),"BELUM ADA TGL RAYON KIRIM PERMOHONAN","BELUM ADA TGL BAYAR DAN TGL RAYON KIRIM PERMOHONAN")))</f>
        <v>BELUM ADA TGL BAYAR DAN TGL RAYON KIRIM PERMOHONAN</v>
      </c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 t="str">
        <f t="shared" ref="AH203:AH266" si="11" xml:space="preserve"> IF(AND(H203&lt;&gt;"",AF203&lt;&gt;"",AG203&lt;&gt;" "),""&amp;DAYS360(H203,AF203)&amp;" hari", IF(AND(H203&lt;&gt;"",AF203&lt;&gt;" ",AG203&lt;&gt;""),""&amp;DAYS360(H203,AG203)&amp;" hari", IF(OR(AND(H203&lt;&gt;" ",AF203&lt;&gt;""),(AND(H203&lt;&gt;" ",AG203&lt;&gt;""))),"BLM ADA TGL BAYAR", IF(AND(H203&lt;&gt;"",AF203&lt;&gt;" ",AG203&lt;&gt;" "),"BELUM ADA TGL KIRIM NODIN","BELUM ADA TGL BAYAR DAN TGL KIRIM NODIN"))))</f>
        <v>BELUM ADA TGL BAYAR DAN TGL KIRIM NODIN</v>
      </c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 t="str">
        <f t="shared" ref="BC203:BC266" si="12" xml:space="preserve"> IF(AND(H203&lt;&gt;"",BB203&lt;&gt;""),""&amp;DAYS360(H203,BB203)&amp;" hari", IF(AND(H203="",BB203&lt;&gt;""),"BELUM ADA TGL BAYAR", IF(AND(H203&lt;&gt;"",BB203=""),"TGL PDL BELUM ADA","BELUM ADA TANGGAL BAYAR DAN TGL PDL")))</f>
        <v>BELUM ADA TANGGAL BAYAR DAN TGL PDL</v>
      </c>
      <c r="BD203" s="65"/>
    </row>
    <row r="204" spans="1:56" customFormat="1" ht="14.4" x14ac:dyDescent="0.3">
      <c r="A204" s="65">
        <v>194</v>
      </c>
      <c r="B204" s="65"/>
      <c r="C204" s="65"/>
      <c r="D204" s="65"/>
      <c r="E204" s="65"/>
      <c r="F204" s="65"/>
      <c r="G204" s="65"/>
      <c r="H204" s="66"/>
      <c r="I204" s="65"/>
      <c r="J204" s="65"/>
      <c r="K204" s="65"/>
      <c r="L204" s="65"/>
      <c r="M204" s="65"/>
      <c r="N204" s="65"/>
      <c r="O204" s="65" t="str">
        <f t="shared" si="10"/>
        <v>BELUM ADA TGL BAYAR DAN TGL RAYON KIRIM PERMOHONAN</v>
      </c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6"/>
      <c r="AG204" s="65"/>
      <c r="AH204" s="65" t="str">
        <f t="shared" si="11"/>
        <v>BELUM ADA TGL BAYAR DAN TGL KIRIM NODIN</v>
      </c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 t="str">
        <f t="shared" si="12"/>
        <v>BELUM ADA TANGGAL BAYAR DAN TGL PDL</v>
      </c>
      <c r="BD204" s="65"/>
    </row>
    <row r="205" spans="1:56" customFormat="1" ht="14.4" x14ac:dyDescent="0.3">
      <c r="A205" s="65">
        <v>195</v>
      </c>
      <c r="B205" s="65"/>
      <c r="C205" s="65"/>
      <c r="D205" s="65"/>
      <c r="E205" s="65"/>
      <c r="F205" s="65"/>
      <c r="G205" s="65"/>
      <c r="H205" s="66"/>
      <c r="I205" s="65"/>
      <c r="J205" s="65"/>
      <c r="K205" s="65"/>
      <c r="L205" s="65"/>
      <c r="M205" s="65"/>
      <c r="N205" s="66"/>
      <c r="O205" s="65" t="str">
        <f t="shared" si="10"/>
        <v>BELUM ADA TGL BAYAR DAN TGL RAYON KIRIM PERMOHONAN</v>
      </c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6"/>
      <c r="AE205" s="65"/>
      <c r="AF205" s="66"/>
      <c r="AG205" s="65"/>
      <c r="AH205" s="65" t="str">
        <f t="shared" si="11"/>
        <v>BELUM ADA TGL BAYAR DAN TGL KIRIM NODIN</v>
      </c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 t="str">
        <f t="shared" si="12"/>
        <v>BELUM ADA TANGGAL BAYAR DAN TGL PDL</v>
      </c>
      <c r="BD205" s="65"/>
    </row>
    <row r="206" spans="1:56" customFormat="1" ht="14.4" x14ac:dyDescent="0.3">
      <c r="A206" s="65">
        <v>196</v>
      </c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 t="str">
        <f t="shared" si="10"/>
        <v>BELUM ADA TGL BAYAR DAN TGL RAYON KIRIM PERMOHONAN</v>
      </c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 t="str">
        <f t="shared" si="11"/>
        <v>BELUM ADA TGL BAYAR DAN TGL KIRIM NODIN</v>
      </c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 t="str">
        <f t="shared" si="12"/>
        <v>BELUM ADA TANGGAL BAYAR DAN TGL PDL</v>
      </c>
      <c r="BD206" s="65"/>
    </row>
    <row r="207" spans="1:56" customFormat="1" ht="14.4" x14ac:dyDescent="0.3">
      <c r="A207" s="65">
        <v>197</v>
      </c>
      <c r="B207" s="65"/>
      <c r="C207" s="65"/>
      <c r="D207" s="65"/>
      <c r="E207" s="65"/>
      <c r="F207" s="65"/>
      <c r="G207" s="65"/>
      <c r="H207" s="66"/>
      <c r="I207" s="65"/>
      <c r="J207" s="65"/>
      <c r="K207" s="65"/>
      <c r="L207" s="65"/>
      <c r="M207" s="65"/>
      <c r="N207" s="65"/>
      <c r="O207" s="65" t="str">
        <f t="shared" si="10"/>
        <v>BELUM ADA TGL BAYAR DAN TGL RAYON KIRIM PERMOHONAN</v>
      </c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6"/>
      <c r="AG207" s="65"/>
      <c r="AH207" s="65" t="str">
        <f t="shared" si="11"/>
        <v>BELUM ADA TGL BAYAR DAN TGL KIRIM NODIN</v>
      </c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 t="str">
        <f t="shared" si="12"/>
        <v>BELUM ADA TANGGAL BAYAR DAN TGL PDL</v>
      </c>
      <c r="BD207" s="65"/>
    </row>
    <row r="208" spans="1:56" customFormat="1" ht="14.4" x14ac:dyDescent="0.3">
      <c r="A208" s="65">
        <v>198</v>
      </c>
      <c r="B208" s="65"/>
      <c r="C208" s="65"/>
      <c r="D208" s="65"/>
      <c r="E208" s="65"/>
      <c r="F208" s="65"/>
      <c r="G208" s="65"/>
      <c r="H208" s="66"/>
      <c r="I208" s="65"/>
      <c r="J208" s="65"/>
      <c r="K208" s="65"/>
      <c r="L208" s="65"/>
      <c r="M208" s="65"/>
      <c r="N208" s="65"/>
      <c r="O208" s="65" t="str">
        <f t="shared" si="10"/>
        <v>BELUM ADA TGL BAYAR DAN TGL RAYON KIRIM PERMOHONAN</v>
      </c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6"/>
      <c r="AG208" s="65"/>
      <c r="AH208" s="65" t="str">
        <f t="shared" si="11"/>
        <v>BELUM ADA TGL BAYAR DAN TGL KIRIM NODIN</v>
      </c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 t="str">
        <f t="shared" si="12"/>
        <v>BELUM ADA TANGGAL BAYAR DAN TGL PDL</v>
      </c>
      <c r="BD208" s="65"/>
    </row>
    <row r="209" spans="1:56" customFormat="1" ht="14.4" x14ac:dyDescent="0.3">
      <c r="A209" s="65">
        <v>199</v>
      </c>
      <c r="B209" s="65"/>
      <c r="C209" s="65"/>
      <c r="D209" s="65"/>
      <c r="E209" s="65"/>
      <c r="F209" s="65"/>
      <c r="G209" s="65"/>
      <c r="H209" s="66"/>
      <c r="I209" s="65"/>
      <c r="J209" s="65"/>
      <c r="K209" s="65"/>
      <c r="L209" s="65"/>
      <c r="M209" s="65"/>
      <c r="N209" s="65"/>
      <c r="O209" s="65" t="str">
        <f t="shared" si="10"/>
        <v>BELUM ADA TGL BAYAR DAN TGL RAYON KIRIM PERMOHONAN</v>
      </c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6"/>
      <c r="AG209" s="65"/>
      <c r="AH209" s="65" t="str">
        <f t="shared" si="11"/>
        <v>BELUM ADA TGL BAYAR DAN TGL KIRIM NODIN</v>
      </c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 t="str">
        <f t="shared" si="12"/>
        <v>BELUM ADA TANGGAL BAYAR DAN TGL PDL</v>
      </c>
      <c r="BD209" s="65"/>
    </row>
    <row r="210" spans="1:56" customFormat="1" ht="14.4" x14ac:dyDescent="0.3">
      <c r="A210" s="65">
        <v>200</v>
      </c>
      <c r="B210" s="65"/>
      <c r="C210" s="65"/>
      <c r="D210" s="65"/>
      <c r="E210" s="65"/>
      <c r="F210" s="65"/>
      <c r="G210" s="65"/>
      <c r="H210" s="66"/>
      <c r="I210" s="65"/>
      <c r="J210" s="66"/>
      <c r="K210" s="65"/>
      <c r="L210" s="65"/>
      <c r="M210" s="65"/>
      <c r="N210" s="65"/>
      <c r="O210" s="65" t="str">
        <f t="shared" si="10"/>
        <v>BELUM ADA TGL BAYAR DAN TGL RAYON KIRIM PERMOHONAN</v>
      </c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6"/>
      <c r="AG210" s="65"/>
      <c r="AH210" s="65" t="str">
        <f t="shared" si="11"/>
        <v>BELUM ADA TGL BAYAR DAN TGL KIRIM NODIN</v>
      </c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6"/>
      <c r="BB210" s="66"/>
      <c r="BC210" s="65" t="str">
        <f t="shared" si="12"/>
        <v>BELUM ADA TANGGAL BAYAR DAN TGL PDL</v>
      </c>
      <c r="BD210" s="65"/>
    </row>
    <row r="211" spans="1:56" customFormat="1" ht="14.4" x14ac:dyDescent="0.3">
      <c r="A211" s="65">
        <v>201</v>
      </c>
      <c r="B211" s="65"/>
      <c r="C211" s="65"/>
      <c r="D211" s="65"/>
      <c r="E211" s="65"/>
      <c r="F211" s="65"/>
      <c r="G211" s="65"/>
      <c r="H211" s="66"/>
      <c r="I211" s="65"/>
      <c r="J211" s="65"/>
      <c r="K211" s="65"/>
      <c r="L211" s="65"/>
      <c r="M211" s="65"/>
      <c r="N211" s="65"/>
      <c r="O211" s="65" t="str">
        <f t="shared" si="10"/>
        <v>BELUM ADA TGL BAYAR DAN TGL RAYON KIRIM PERMOHONAN</v>
      </c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6"/>
      <c r="AE211" s="65"/>
      <c r="AF211" s="66"/>
      <c r="AG211" s="65"/>
      <c r="AH211" s="65" t="str">
        <f t="shared" si="11"/>
        <v>BELUM ADA TGL BAYAR DAN TGL KIRIM NODIN</v>
      </c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 t="str">
        <f t="shared" si="12"/>
        <v>BELUM ADA TANGGAL BAYAR DAN TGL PDL</v>
      </c>
      <c r="BD211" s="65"/>
    </row>
    <row r="212" spans="1:56" customFormat="1" ht="14.4" x14ac:dyDescent="0.3">
      <c r="A212" s="65">
        <v>202</v>
      </c>
      <c r="B212" s="65"/>
      <c r="C212" s="65"/>
      <c r="D212" s="65"/>
      <c r="E212" s="65"/>
      <c r="F212" s="65"/>
      <c r="G212" s="65"/>
      <c r="H212" s="66"/>
      <c r="I212" s="65"/>
      <c r="J212" s="65"/>
      <c r="K212" s="65"/>
      <c r="L212" s="65"/>
      <c r="M212" s="65"/>
      <c r="N212" s="65"/>
      <c r="O212" s="65" t="str">
        <f t="shared" si="10"/>
        <v>BELUM ADA TGL BAYAR DAN TGL RAYON KIRIM PERMOHONAN</v>
      </c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6"/>
      <c r="AE212" s="65"/>
      <c r="AF212" s="65"/>
      <c r="AG212" s="65"/>
      <c r="AH212" s="65" t="str">
        <f t="shared" si="11"/>
        <v>BELUM ADA TGL BAYAR DAN TGL KIRIM NODIN</v>
      </c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6"/>
      <c r="BB212" s="66"/>
      <c r="BC212" s="65" t="str">
        <f t="shared" si="12"/>
        <v>BELUM ADA TANGGAL BAYAR DAN TGL PDL</v>
      </c>
      <c r="BD212" s="65"/>
    </row>
    <row r="213" spans="1:56" customFormat="1" ht="14.4" x14ac:dyDescent="0.3">
      <c r="A213" s="65">
        <v>203</v>
      </c>
      <c r="B213" s="65"/>
      <c r="C213" s="65"/>
      <c r="D213" s="65"/>
      <c r="E213" s="65"/>
      <c r="F213" s="65"/>
      <c r="G213" s="65"/>
      <c r="H213" s="66"/>
      <c r="I213" s="65"/>
      <c r="J213" s="65"/>
      <c r="K213" s="65"/>
      <c r="L213" s="65"/>
      <c r="M213" s="65"/>
      <c r="N213" s="65"/>
      <c r="O213" s="65" t="str">
        <f t="shared" si="10"/>
        <v>BELUM ADA TGL BAYAR DAN TGL RAYON KIRIM PERMOHONAN</v>
      </c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6"/>
      <c r="AE213" s="65"/>
      <c r="AF213" s="66"/>
      <c r="AG213" s="65"/>
      <c r="AH213" s="65" t="str">
        <f t="shared" si="11"/>
        <v>BELUM ADA TGL BAYAR DAN TGL KIRIM NODIN</v>
      </c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 t="str">
        <f t="shared" si="12"/>
        <v>BELUM ADA TANGGAL BAYAR DAN TGL PDL</v>
      </c>
      <c r="BD213" s="65"/>
    </row>
    <row r="214" spans="1:56" customFormat="1" ht="14.4" x14ac:dyDescent="0.3">
      <c r="A214" s="65">
        <v>204</v>
      </c>
      <c r="B214" s="65"/>
      <c r="C214" s="65"/>
      <c r="D214" s="65"/>
      <c r="E214" s="65"/>
      <c r="F214" s="65"/>
      <c r="G214" s="65"/>
      <c r="H214" s="66"/>
      <c r="I214" s="65"/>
      <c r="J214" s="65"/>
      <c r="K214" s="65"/>
      <c r="L214" s="65"/>
      <c r="M214" s="65"/>
      <c r="N214" s="65"/>
      <c r="O214" s="65" t="str">
        <f t="shared" si="10"/>
        <v>BELUM ADA TGL BAYAR DAN TGL RAYON KIRIM PERMOHONAN</v>
      </c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6"/>
      <c r="AG214" s="65"/>
      <c r="AH214" s="65" t="str">
        <f t="shared" si="11"/>
        <v>BELUM ADA TGL BAYAR DAN TGL KIRIM NODIN</v>
      </c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 t="str">
        <f t="shared" si="12"/>
        <v>BELUM ADA TANGGAL BAYAR DAN TGL PDL</v>
      </c>
      <c r="BD214" s="65"/>
    </row>
    <row r="215" spans="1:56" customFormat="1" ht="14.4" x14ac:dyDescent="0.3">
      <c r="A215" s="65">
        <v>205</v>
      </c>
      <c r="B215" s="65"/>
      <c r="C215" s="65"/>
      <c r="D215" s="65"/>
      <c r="E215" s="65"/>
      <c r="F215" s="65"/>
      <c r="G215" s="65"/>
      <c r="H215" s="66"/>
      <c r="I215" s="65"/>
      <c r="J215" s="65"/>
      <c r="K215" s="65"/>
      <c r="L215" s="65"/>
      <c r="M215" s="65"/>
      <c r="N215" s="65"/>
      <c r="O215" s="65" t="str">
        <f t="shared" si="10"/>
        <v>BELUM ADA TGL BAYAR DAN TGL RAYON KIRIM PERMOHONAN</v>
      </c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6"/>
      <c r="AE215" s="65"/>
      <c r="AF215" s="65"/>
      <c r="AG215" s="65"/>
      <c r="AH215" s="65" t="str">
        <f t="shared" si="11"/>
        <v>BELUM ADA TGL BAYAR DAN TGL KIRIM NODIN</v>
      </c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 t="str">
        <f t="shared" si="12"/>
        <v>BELUM ADA TANGGAL BAYAR DAN TGL PDL</v>
      </c>
      <c r="BD215" s="65"/>
    </row>
    <row r="216" spans="1:56" customFormat="1" ht="14.4" x14ac:dyDescent="0.3">
      <c r="A216" s="65">
        <v>206</v>
      </c>
      <c r="B216" s="65"/>
      <c r="C216" s="65"/>
      <c r="D216" s="65"/>
      <c r="E216" s="65"/>
      <c r="F216" s="65"/>
      <c r="G216" s="65"/>
      <c r="H216" s="66"/>
      <c r="I216" s="65"/>
      <c r="J216" s="66"/>
      <c r="K216" s="65"/>
      <c r="L216" s="65"/>
      <c r="M216" s="65"/>
      <c r="N216" s="66"/>
      <c r="O216" s="65" t="str">
        <f t="shared" si="10"/>
        <v>BELUM ADA TGL BAYAR DAN TGL RAYON KIRIM PERMOHONAN</v>
      </c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6"/>
      <c r="AG216" s="65"/>
      <c r="AH216" s="65" t="str">
        <f t="shared" si="11"/>
        <v>BELUM ADA TGL BAYAR DAN TGL KIRIM NODIN</v>
      </c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6"/>
      <c r="BB216" s="66"/>
      <c r="BC216" s="65" t="str">
        <f t="shared" si="12"/>
        <v>BELUM ADA TANGGAL BAYAR DAN TGL PDL</v>
      </c>
      <c r="BD216" s="65"/>
    </row>
    <row r="217" spans="1:56" customFormat="1" ht="14.4" x14ac:dyDescent="0.3">
      <c r="A217" s="65">
        <v>207</v>
      </c>
      <c r="B217" s="65"/>
      <c r="C217" s="65"/>
      <c r="D217" s="65"/>
      <c r="E217" s="65"/>
      <c r="F217" s="65"/>
      <c r="G217" s="65"/>
      <c r="H217" s="66"/>
      <c r="I217" s="65"/>
      <c r="J217" s="65"/>
      <c r="K217" s="65"/>
      <c r="L217" s="65"/>
      <c r="M217" s="65"/>
      <c r="N217" s="65"/>
      <c r="O217" s="65" t="str">
        <f t="shared" si="10"/>
        <v>BELUM ADA TGL BAYAR DAN TGL RAYON KIRIM PERMOHONAN</v>
      </c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 t="str">
        <f t="shared" si="11"/>
        <v>BELUM ADA TGL BAYAR DAN TGL KIRIM NODIN</v>
      </c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 t="str">
        <f t="shared" si="12"/>
        <v>BELUM ADA TANGGAL BAYAR DAN TGL PDL</v>
      </c>
      <c r="BD217" s="65"/>
    </row>
    <row r="218" spans="1:56" customFormat="1" ht="14.4" x14ac:dyDescent="0.3">
      <c r="A218" s="65">
        <v>208</v>
      </c>
      <c r="B218" s="65"/>
      <c r="C218" s="65"/>
      <c r="D218" s="65"/>
      <c r="E218" s="65"/>
      <c r="F218" s="65"/>
      <c r="G218" s="65"/>
      <c r="H218" s="66"/>
      <c r="I218" s="65"/>
      <c r="J218" s="65"/>
      <c r="K218" s="65"/>
      <c r="L218" s="65"/>
      <c r="M218" s="65"/>
      <c r="N218" s="65"/>
      <c r="O218" s="65" t="str">
        <f t="shared" si="10"/>
        <v>BELUM ADA TGL BAYAR DAN TGL RAYON KIRIM PERMOHONAN</v>
      </c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 t="str">
        <f t="shared" si="11"/>
        <v>BELUM ADA TGL BAYAR DAN TGL KIRIM NODIN</v>
      </c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 t="str">
        <f t="shared" si="12"/>
        <v>BELUM ADA TANGGAL BAYAR DAN TGL PDL</v>
      </c>
      <c r="BD218" s="65"/>
    </row>
    <row r="219" spans="1:56" customFormat="1" ht="14.4" x14ac:dyDescent="0.3">
      <c r="A219" s="65">
        <v>209</v>
      </c>
      <c r="B219" s="65"/>
      <c r="C219" s="65"/>
      <c r="D219" s="65"/>
      <c r="E219" s="65"/>
      <c r="F219" s="65"/>
      <c r="G219" s="65"/>
      <c r="H219" s="66"/>
      <c r="I219" s="65"/>
      <c r="J219" s="65"/>
      <c r="K219" s="65"/>
      <c r="L219" s="65"/>
      <c r="M219" s="65"/>
      <c r="N219" s="65"/>
      <c r="O219" s="65" t="str">
        <f t="shared" si="10"/>
        <v>BELUM ADA TGL BAYAR DAN TGL RAYON KIRIM PERMOHONAN</v>
      </c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 t="str">
        <f t="shared" si="11"/>
        <v>BELUM ADA TGL BAYAR DAN TGL KIRIM NODIN</v>
      </c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 t="str">
        <f t="shared" si="12"/>
        <v>BELUM ADA TANGGAL BAYAR DAN TGL PDL</v>
      </c>
      <c r="BD219" s="65"/>
    </row>
    <row r="220" spans="1:56" customFormat="1" ht="14.4" x14ac:dyDescent="0.3">
      <c r="A220" s="65">
        <v>210</v>
      </c>
      <c r="B220" s="65"/>
      <c r="C220" s="65"/>
      <c r="D220" s="65"/>
      <c r="E220" s="65"/>
      <c r="F220" s="65"/>
      <c r="G220" s="65"/>
      <c r="H220" s="66"/>
      <c r="I220" s="65"/>
      <c r="J220" s="66"/>
      <c r="K220" s="65"/>
      <c r="L220" s="65"/>
      <c r="M220" s="65"/>
      <c r="N220" s="65"/>
      <c r="O220" s="65" t="str">
        <f t="shared" si="10"/>
        <v>BELUM ADA TGL BAYAR DAN TGL RAYON KIRIM PERMOHONAN</v>
      </c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6"/>
      <c r="AE220" s="65"/>
      <c r="AF220" s="66"/>
      <c r="AG220" s="65"/>
      <c r="AH220" s="65" t="str">
        <f t="shared" si="11"/>
        <v>BELUM ADA TGL BAYAR DAN TGL KIRIM NODIN</v>
      </c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6"/>
      <c r="BB220" s="66"/>
      <c r="BC220" s="65" t="str">
        <f t="shared" si="12"/>
        <v>BELUM ADA TANGGAL BAYAR DAN TGL PDL</v>
      </c>
      <c r="BD220" s="65"/>
    </row>
    <row r="221" spans="1:56" customFormat="1" ht="14.4" x14ac:dyDescent="0.3">
      <c r="A221" s="65">
        <v>211</v>
      </c>
      <c r="B221" s="65"/>
      <c r="C221" s="65"/>
      <c r="D221" s="65"/>
      <c r="E221" s="65"/>
      <c r="F221" s="65"/>
      <c r="G221" s="65"/>
      <c r="H221" s="66"/>
      <c r="I221" s="65"/>
      <c r="J221" s="65"/>
      <c r="K221" s="65"/>
      <c r="L221" s="65"/>
      <c r="M221" s="65"/>
      <c r="N221" s="65"/>
      <c r="O221" s="65" t="str">
        <f t="shared" si="10"/>
        <v>BELUM ADA TGL BAYAR DAN TGL RAYON KIRIM PERMOHONAN</v>
      </c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6"/>
      <c r="AG221" s="65"/>
      <c r="AH221" s="65" t="str">
        <f t="shared" si="11"/>
        <v>BELUM ADA TGL BAYAR DAN TGL KIRIM NODIN</v>
      </c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 t="str">
        <f t="shared" si="12"/>
        <v>BELUM ADA TANGGAL BAYAR DAN TGL PDL</v>
      </c>
      <c r="BD221" s="65"/>
    </row>
    <row r="222" spans="1:56" customFormat="1" ht="14.4" x14ac:dyDescent="0.3">
      <c r="A222" s="65">
        <v>212</v>
      </c>
      <c r="B222" s="65"/>
      <c r="C222" s="65"/>
      <c r="D222" s="65"/>
      <c r="E222" s="65"/>
      <c r="F222" s="65"/>
      <c r="G222" s="65"/>
      <c r="H222" s="66"/>
      <c r="I222" s="65"/>
      <c r="J222" s="65"/>
      <c r="K222" s="65"/>
      <c r="L222" s="65"/>
      <c r="M222" s="65"/>
      <c r="N222" s="65"/>
      <c r="O222" s="65" t="str">
        <f t="shared" si="10"/>
        <v>BELUM ADA TGL BAYAR DAN TGL RAYON KIRIM PERMOHONAN</v>
      </c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6"/>
      <c r="AG222" s="65"/>
      <c r="AH222" s="65" t="str">
        <f t="shared" si="11"/>
        <v>BELUM ADA TGL BAYAR DAN TGL KIRIM NODIN</v>
      </c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 t="str">
        <f t="shared" si="12"/>
        <v>BELUM ADA TANGGAL BAYAR DAN TGL PDL</v>
      </c>
      <c r="BD222" s="65"/>
    </row>
    <row r="223" spans="1:56" customFormat="1" ht="14.4" x14ac:dyDescent="0.3">
      <c r="A223" s="65">
        <v>213</v>
      </c>
      <c r="B223" s="65"/>
      <c r="C223" s="65"/>
      <c r="D223" s="65"/>
      <c r="E223" s="65"/>
      <c r="F223" s="65"/>
      <c r="G223" s="65"/>
      <c r="H223" s="66"/>
      <c r="I223" s="65"/>
      <c r="J223" s="65"/>
      <c r="K223" s="65"/>
      <c r="L223" s="65"/>
      <c r="M223" s="65"/>
      <c r="N223" s="65"/>
      <c r="O223" s="65" t="str">
        <f t="shared" si="10"/>
        <v>BELUM ADA TGL BAYAR DAN TGL RAYON KIRIM PERMOHONAN</v>
      </c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6"/>
      <c r="AG223" s="65"/>
      <c r="AH223" s="65" t="str">
        <f t="shared" si="11"/>
        <v>BELUM ADA TGL BAYAR DAN TGL KIRIM NODIN</v>
      </c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 t="str">
        <f t="shared" si="12"/>
        <v>BELUM ADA TANGGAL BAYAR DAN TGL PDL</v>
      </c>
      <c r="BD223" s="65"/>
    </row>
    <row r="224" spans="1:56" customFormat="1" ht="14.4" x14ac:dyDescent="0.3">
      <c r="A224" s="65">
        <v>214</v>
      </c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 t="str">
        <f t="shared" si="10"/>
        <v>BELUM ADA TGL BAYAR DAN TGL RAYON KIRIM PERMOHONAN</v>
      </c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6"/>
      <c r="AG224" s="65"/>
      <c r="AH224" s="65" t="str">
        <f t="shared" si="11"/>
        <v>BELUM ADA TGL BAYAR DAN TGL KIRIM NODIN</v>
      </c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6"/>
      <c r="BB224" s="66"/>
      <c r="BC224" s="65" t="str">
        <f t="shared" si="12"/>
        <v>BELUM ADA TANGGAL BAYAR DAN TGL PDL</v>
      </c>
      <c r="BD224" s="65"/>
    </row>
    <row r="225" spans="1:56" customFormat="1" ht="14.4" x14ac:dyDescent="0.3">
      <c r="A225" s="65">
        <v>215</v>
      </c>
      <c r="B225" s="65"/>
      <c r="C225" s="65"/>
      <c r="D225" s="65"/>
      <c r="E225" s="65"/>
      <c r="F225" s="65"/>
      <c r="G225" s="65"/>
      <c r="H225" s="66"/>
      <c r="I225" s="65"/>
      <c r="J225" s="65"/>
      <c r="K225" s="65"/>
      <c r="L225" s="65"/>
      <c r="M225" s="65"/>
      <c r="N225" s="65"/>
      <c r="O225" s="65" t="str">
        <f t="shared" si="10"/>
        <v>BELUM ADA TGL BAYAR DAN TGL RAYON KIRIM PERMOHONAN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6"/>
      <c r="AG225" s="65"/>
      <c r="AH225" s="65" t="str">
        <f t="shared" si="11"/>
        <v>BELUM ADA TGL BAYAR DAN TGL KIRIM NODIN</v>
      </c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 t="str">
        <f t="shared" si="12"/>
        <v>BELUM ADA TANGGAL BAYAR DAN TGL PDL</v>
      </c>
      <c r="BD225" s="65"/>
    </row>
    <row r="226" spans="1:56" customFormat="1" ht="14.4" x14ac:dyDescent="0.3">
      <c r="A226" s="65">
        <v>216</v>
      </c>
      <c r="B226" s="65"/>
      <c r="C226" s="65"/>
      <c r="D226" s="65"/>
      <c r="E226" s="65"/>
      <c r="F226" s="65"/>
      <c r="G226" s="65"/>
      <c r="H226" s="66"/>
      <c r="I226" s="65"/>
      <c r="J226" s="65"/>
      <c r="K226" s="65"/>
      <c r="L226" s="65"/>
      <c r="M226" s="65"/>
      <c r="N226" s="65"/>
      <c r="O226" s="65" t="str">
        <f t="shared" si="10"/>
        <v>BELUM ADA TGL BAYAR DAN TGL RAYON KIRIM PERMOHONAN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6"/>
      <c r="AG226" s="65"/>
      <c r="AH226" s="65" t="str">
        <f t="shared" si="11"/>
        <v>BELUM ADA TGL BAYAR DAN TGL KIRIM NODIN</v>
      </c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 t="str">
        <f t="shared" si="12"/>
        <v>BELUM ADA TANGGAL BAYAR DAN TGL PDL</v>
      </c>
      <c r="BD226" s="65"/>
    </row>
    <row r="227" spans="1:56" customFormat="1" ht="14.4" x14ac:dyDescent="0.3">
      <c r="A227" s="65">
        <v>217</v>
      </c>
      <c r="B227" s="65"/>
      <c r="C227" s="65"/>
      <c r="D227" s="65"/>
      <c r="E227" s="65"/>
      <c r="F227" s="65"/>
      <c r="G227" s="65"/>
      <c r="H227" s="66"/>
      <c r="I227" s="65"/>
      <c r="J227" s="65"/>
      <c r="K227" s="65"/>
      <c r="L227" s="65"/>
      <c r="M227" s="65"/>
      <c r="N227" s="65"/>
      <c r="O227" s="65" t="str">
        <f t="shared" si="10"/>
        <v>BELUM ADA TGL BAYAR DAN TGL RAYON KIRIM PERMOHONAN</v>
      </c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6"/>
      <c r="AG227" s="65"/>
      <c r="AH227" s="65" t="str">
        <f t="shared" si="11"/>
        <v>BELUM ADA TGL BAYAR DAN TGL KIRIM NODIN</v>
      </c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6"/>
      <c r="BB227" s="66"/>
      <c r="BC227" s="65" t="str">
        <f t="shared" si="12"/>
        <v>BELUM ADA TANGGAL BAYAR DAN TGL PDL</v>
      </c>
      <c r="BD227" s="65"/>
    </row>
    <row r="228" spans="1:56" customFormat="1" ht="14.4" x14ac:dyDescent="0.3">
      <c r="A228" s="65">
        <v>218</v>
      </c>
      <c r="B228" s="65"/>
      <c r="C228" s="65"/>
      <c r="D228" s="65"/>
      <c r="E228" s="65"/>
      <c r="F228" s="65"/>
      <c r="G228" s="65"/>
      <c r="H228" s="66"/>
      <c r="I228" s="65"/>
      <c r="J228" s="65"/>
      <c r="K228" s="65"/>
      <c r="L228" s="65"/>
      <c r="M228" s="65"/>
      <c r="N228" s="65"/>
      <c r="O228" s="65" t="str">
        <f t="shared" si="10"/>
        <v>BELUM ADA TGL BAYAR DAN TGL RAYON KIRIM PERMOHONAN</v>
      </c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6"/>
      <c r="AG228" s="65"/>
      <c r="AH228" s="65" t="str">
        <f t="shared" si="11"/>
        <v>BELUM ADA TGL BAYAR DAN TGL KIRIM NODIN</v>
      </c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 t="str">
        <f t="shared" si="12"/>
        <v>BELUM ADA TANGGAL BAYAR DAN TGL PDL</v>
      </c>
      <c r="BD228" s="65"/>
    </row>
    <row r="229" spans="1:56" customFormat="1" ht="14.4" x14ac:dyDescent="0.3">
      <c r="A229" s="65">
        <v>219</v>
      </c>
      <c r="B229" s="65"/>
      <c r="C229" s="65"/>
      <c r="D229" s="65"/>
      <c r="E229" s="65"/>
      <c r="F229" s="65"/>
      <c r="G229" s="65"/>
      <c r="H229" s="66"/>
      <c r="I229" s="65"/>
      <c r="J229" s="65"/>
      <c r="K229" s="65"/>
      <c r="L229" s="65"/>
      <c r="M229" s="65"/>
      <c r="N229" s="66"/>
      <c r="O229" s="65" t="str">
        <f t="shared" si="10"/>
        <v>BELUM ADA TGL BAYAR DAN TGL RAYON KIRIM PERMOHONAN</v>
      </c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6"/>
      <c r="AE229" s="65"/>
      <c r="AF229" s="66"/>
      <c r="AG229" s="65"/>
      <c r="AH229" s="65" t="str">
        <f t="shared" si="11"/>
        <v>BELUM ADA TGL BAYAR DAN TGL KIRIM NODIN</v>
      </c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 t="str">
        <f t="shared" si="12"/>
        <v>BELUM ADA TANGGAL BAYAR DAN TGL PDL</v>
      </c>
      <c r="BD229" s="65"/>
    </row>
    <row r="230" spans="1:56" customFormat="1" ht="14.4" x14ac:dyDescent="0.3">
      <c r="A230" s="65">
        <v>220</v>
      </c>
      <c r="B230" s="65"/>
      <c r="C230" s="65"/>
      <c r="D230" s="65"/>
      <c r="E230" s="65"/>
      <c r="F230" s="65"/>
      <c r="G230" s="65"/>
      <c r="H230" s="66"/>
      <c r="I230" s="65"/>
      <c r="J230" s="65"/>
      <c r="K230" s="65"/>
      <c r="L230" s="65"/>
      <c r="M230" s="65"/>
      <c r="N230" s="65"/>
      <c r="O230" s="65" t="str">
        <f t="shared" si="10"/>
        <v>BELUM ADA TGL BAYAR DAN TGL RAYON KIRIM PERMOHONAN</v>
      </c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6"/>
      <c r="AG230" s="65"/>
      <c r="AH230" s="65" t="str">
        <f t="shared" si="11"/>
        <v>BELUM ADA TGL BAYAR DAN TGL KIRIM NODIN</v>
      </c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 t="str">
        <f t="shared" si="12"/>
        <v>BELUM ADA TANGGAL BAYAR DAN TGL PDL</v>
      </c>
      <c r="BD230" s="65"/>
    </row>
    <row r="231" spans="1:56" customFormat="1" ht="14.4" x14ac:dyDescent="0.3">
      <c r="A231" s="65">
        <v>221</v>
      </c>
      <c r="B231" s="65"/>
      <c r="C231" s="65"/>
      <c r="D231" s="65"/>
      <c r="E231" s="65"/>
      <c r="F231" s="65"/>
      <c r="G231" s="65"/>
      <c r="H231" s="66"/>
      <c r="I231" s="65"/>
      <c r="J231" s="66"/>
      <c r="K231" s="65"/>
      <c r="L231" s="65"/>
      <c r="M231" s="65"/>
      <c r="N231" s="65"/>
      <c r="O231" s="65" t="str">
        <f t="shared" si="10"/>
        <v>BELUM ADA TGL BAYAR DAN TGL RAYON KIRIM PERMOHONAN</v>
      </c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6"/>
      <c r="AG231" s="65"/>
      <c r="AH231" s="65" t="str">
        <f t="shared" si="11"/>
        <v>BELUM ADA TGL BAYAR DAN TGL KIRIM NODIN</v>
      </c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 t="str">
        <f t="shared" si="12"/>
        <v>BELUM ADA TANGGAL BAYAR DAN TGL PDL</v>
      </c>
      <c r="BD231" s="65"/>
    </row>
    <row r="232" spans="1:56" customFormat="1" ht="14.4" x14ac:dyDescent="0.3">
      <c r="A232" s="65">
        <v>222</v>
      </c>
      <c r="B232" s="65"/>
      <c r="C232" s="65"/>
      <c r="D232" s="65"/>
      <c r="E232" s="65"/>
      <c r="F232" s="65"/>
      <c r="G232" s="65"/>
      <c r="H232" s="66"/>
      <c r="I232" s="65"/>
      <c r="J232" s="65"/>
      <c r="K232" s="65"/>
      <c r="L232" s="65"/>
      <c r="M232" s="65"/>
      <c r="N232" s="65"/>
      <c r="O232" s="65" t="str">
        <f t="shared" si="10"/>
        <v>BELUM ADA TGL BAYAR DAN TGL RAYON KIRIM PERMOHONAN</v>
      </c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6"/>
      <c r="AG232" s="65"/>
      <c r="AH232" s="65" t="str">
        <f t="shared" si="11"/>
        <v>BELUM ADA TGL BAYAR DAN TGL KIRIM NODIN</v>
      </c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 t="str">
        <f t="shared" si="12"/>
        <v>BELUM ADA TANGGAL BAYAR DAN TGL PDL</v>
      </c>
      <c r="BD232" s="65"/>
    </row>
    <row r="233" spans="1:56" customFormat="1" ht="14.4" x14ac:dyDescent="0.3">
      <c r="A233" s="65">
        <v>223</v>
      </c>
      <c r="B233" s="65"/>
      <c r="C233" s="65"/>
      <c r="D233" s="65"/>
      <c r="E233" s="65"/>
      <c r="F233" s="65"/>
      <c r="G233" s="65"/>
      <c r="H233" s="66"/>
      <c r="I233" s="65"/>
      <c r="J233" s="65"/>
      <c r="K233" s="65"/>
      <c r="L233" s="65"/>
      <c r="M233" s="65"/>
      <c r="N233" s="65"/>
      <c r="O233" s="65" t="str">
        <f t="shared" si="10"/>
        <v>BELUM ADA TGL BAYAR DAN TGL RAYON KIRIM PERMOHONAN</v>
      </c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6"/>
      <c r="AG233" s="65"/>
      <c r="AH233" s="65" t="str">
        <f t="shared" si="11"/>
        <v>BELUM ADA TGL BAYAR DAN TGL KIRIM NODIN</v>
      </c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 t="str">
        <f t="shared" si="12"/>
        <v>BELUM ADA TANGGAL BAYAR DAN TGL PDL</v>
      </c>
      <c r="BD233" s="65"/>
    </row>
    <row r="234" spans="1:56" customFormat="1" ht="14.4" x14ac:dyDescent="0.3">
      <c r="A234" s="65">
        <v>224</v>
      </c>
      <c r="B234" s="65"/>
      <c r="C234" s="65"/>
      <c r="D234" s="65"/>
      <c r="E234" s="65"/>
      <c r="F234" s="65"/>
      <c r="G234" s="65"/>
      <c r="H234" s="66"/>
      <c r="I234" s="65"/>
      <c r="J234" s="65"/>
      <c r="K234" s="65"/>
      <c r="L234" s="65"/>
      <c r="M234" s="65"/>
      <c r="N234" s="65"/>
      <c r="O234" s="65" t="str">
        <f t="shared" si="10"/>
        <v>BELUM ADA TGL BAYAR DAN TGL RAYON KIRIM PERMOHONAN</v>
      </c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6"/>
      <c r="AG234" s="65"/>
      <c r="AH234" s="65" t="str">
        <f t="shared" si="11"/>
        <v>BELUM ADA TGL BAYAR DAN TGL KIRIM NODIN</v>
      </c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 t="str">
        <f t="shared" si="12"/>
        <v>BELUM ADA TANGGAL BAYAR DAN TGL PDL</v>
      </c>
      <c r="BD234" s="65"/>
    </row>
    <row r="235" spans="1:56" customFormat="1" ht="14.4" x14ac:dyDescent="0.3">
      <c r="A235" s="65">
        <v>225</v>
      </c>
      <c r="B235" s="65"/>
      <c r="C235" s="65"/>
      <c r="D235" s="65"/>
      <c r="E235" s="65"/>
      <c r="F235" s="65"/>
      <c r="G235" s="65"/>
      <c r="H235" s="66"/>
      <c r="I235" s="65"/>
      <c r="J235" s="66"/>
      <c r="K235" s="65"/>
      <c r="L235" s="65"/>
      <c r="M235" s="65"/>
      <c r="N235" s="65"/>
      <c r="O235" s="65" t="str">
        <f t="shared" si="10"/>
        <v>BELUM ADA TGL BAYAR DAN TGL RAYON KIRIM PERMOHONAN</v>
      </c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6"/>
      <c r="AG235" s="65"/>
      <c r="AH235" s="65" t="str">
        <f t="shared" si="11"/>
        <v>BELUM ADA TGL BAYAR DAN TGL KIRIM NODIN</v>
      </c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 t="str">
        <f t="shared" si="12"/>
        <v>BELUM ADA TANGGAL BAYAR DAN TGL PDL</v>
      </c>
      <c r="BD235" s="65"/>
    </row>
    <row r="236" spans="1:56" customFormat="1" ht="14.4" x14ac:dyDescent="0.3">
      <c r="A236" s="65">
        <v>226</v>
      </c>
      <c r="B236" s="65"/>
      <c r="C236" s="65"/>
      <c r="D236" s="65"/>
      <c r="E236" s="65"/>
      <c r="F236" s="65"/>
      <c r="G236" s="65"/>
      <c r="H236" s="66"/>
      <c r="I236" s="65"/>
      <c r="J236" s="65"/>
      <c r="K236" s="65"/>
      <c r="L236" s="65"/>
      <c r="M236" s="65"/>
      <c r="N236" s="65"/>
      <c r="O236" s="65" t="str">
        <f t="shared" si="10"/>
        <v>BELUM ADA TGL BAYAR DAN TGL RAYON KIRIM PERMOHONAN</v>
      </c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6"/>
      <c r="AG236" s="65"/>
      <c r="AH236" s="65" t="str">
        <f t="shared" si="11"/>
        <v>BELUM ADA TGL BAYAR DAN TGL KIRIM NODIN</v>
      </c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 t="str">
        <f t="shared" si="12"/>
        <v>BELUM ADA TANGGAL BAYAR DAN TGL PDL</v>
      </c>
      <c r="BD236" s="65"/>
    </row>
    <row r="237" spans="1:56" customFormat="1" ht="14.4" x14ac:dyDescent="0.3">
      <c r="A237" s="65">
        <v>227</v>
      </c>
      <c r="B237" s="65"/>
      <c r="C237" s="65"/>
      <c r="D237" s="65"/>
      <c r="E237" s="65"/>
      <c r="F237" s="65"/>
      <c r="G237" s="65"/>
      <c r="H237" s="66"/>
      <c r="I237" s="65"/>
      <c r="J237" s="65"/>
      <c r="K237" s="65"/>
      <c r="L237" s="65"/>
      <c r="M237" s="65"/>
      <c r="N237" s="65"/>
      <c r="O237" s="65" t="str">
        <f t="shared" si="10"/>
        <v>BELUM ADA TGL BAYAR DAN TGL RAYON KIRIM PERMOHONAN</v>
      </c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6"/>
      <c r="AG237" s="65"/>
      <c r="AH237" s="65" t="str">
        <f t="shared" si="11"/>
        <v>BELUM ADA TGL BAYAR DAN TGL KIRIM NODIN</v>
      </c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 t="str">
        <f t="shared" si="12"/>
        <v>BELUM ADA TANGGAL BAYAR DAN TGL PDL</v>
      </c>
      <c r="BD237" s="65"/>
    </row>
    <row r="238" spans="1:56" customFormat="1" ht="14.4" x14ac:dyDescent="0.3">
      <c r="A238" s="65">
        <v>228</v>
      </c>
      <c r="B238" s="65"/>
      <c r="C238" s="65"/>
      <c r="D238" s="65"/>
      <c r="E238" s="65"/>
      <c r="F238" s="65"/>
      <c r="G238" s="65"/>
      <c r="H238" s="66"/>
      <c r="I238" s="65"/>
      <c r="J238" s="65"/>
      <c r="K238" s="65"/>
      <c r="L238" s="65"/>
      <c r="M238" s="65"/>
      <c r="N238" s="66"/>
      <c r="O238" s="65" t="str">
        <f t="shared" si="10"/>
        <v>BELUM ADA TGL BAYAR DAN TGL RAYON KIRIM PERMOHONAN</v>
      </c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6"/>
      <c r="AG238" s="65"/>
      <c r="AH238" s="65" t="str">
        <f t="shared" si="11"/>
        <v>BELUM ADA TGL BAYAR DAN TGL KIRIM NODIN</v>
      </c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 t="str">
        <f t="shared" si="12"/>
        <v>BELUM ADA TANGGAL BAYAR DAN TGL PDL</v>
      </c>
      <c r="BD238" s="65"/>
    </row>
    <row r="239" spans="1:56" customFormat="1" ht="14.4" x14ac:dyDescent="0.3">
      <c r="A239" s="65">
        <v>229</v>
      </c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 t="str">
        <f t="shared" si="10"/>
        <v>BELUM ADA TGL BAYAR DAN TGL RAYON KIRIM PERMOHONAN</v>
      </c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 t="str">
        <f t="shared" si="11"/>
        <v>BELUM ADA TGL BAYAR DAN TGL KIRIM NODIN</v>
      </c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 t="str">
        <f t="shared" si="12"/>
        <v>BELUM ADA TANGGAL BAYAR DAN TGL PDL</v>
      </c>
      <c r="BD239" s="65"/>
    </row>
    <row r="240" spans="1:56" customFormat="1" ht="14.4" x14ac:dyDescent="0.3">
      <c r="A240" s="65">
        <v>230</v>
      </c>
      <c r="B240" s="65"/>
      <c r="C240" s="65"/>
      <c r="D240" s="65"/>
      <c r="E240" s="65"/>
      <c r="F240" s="65"/>
      <c r="G240" s="65"/>
      <c r="H240" s="66"/>
      <c r="I240" s="65"/>
      <c r="J240" s="65"/>
      <c r="K240" s="65"/>
      <c r="L240" s="65"/>
      <c r="M240" s="65"/>
      <c r="N240" s="65"/>
      <c r="O240" s="65" t="str">
        <f t="shared" si="10"/>
        <v>BELUM ADA TGL BAYAR DAN TGL RAYON KIRIM PERMOHONAN</v>
      </c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6"/>
      <c r="AG240" s="65"/>
      <c r="AH240" s="65" t="str">
        <f t="shared" si="11"/>
        <v>BELUM ADA TGL BAYAR DAN TGL KIRIM NODIN</v>
      </c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6"/>
      <c r="BB240" s="66"/>
      <c r="BC240" s="65" t="str">
        <f t="shared" si="12"/>
        <v>BELUM ADA TANGGAL BAYAR DAN TGL PDL</v>
      </c>
      <c r="BD240" s="65"/>
    </row>
    <row r="241" spans="1:56" customFormat="1" ht="14.4" x14ac:dyDescent="0.3">
      <c r="A241" s="65">
        <v>231</v>
      </c>
      <c r="B241" s="65"/>
      <c r="C241" s="65"/>
      <c r="D241" s="65"/>
      <c r="E241" s="65"/>
      <c r="F241" s="65"/>
      <c r="G241" s="65"/>
      <c r="H241" s="66"/>
      <c r="I241" s="65"/>
      <c r="J241" s="65"/>
      <c r="K241" s="65"/>
      <c r="L241" s="65"/>
      <c r="M241" s="65"/>
      <c r="N241" s="65"/>
      <c r="O241" s="65" t="str">
        <f t="shared" si="10"/>
        <v>BELUM ADA TGL BAYAR DAN TGL RAYON KIRIM PERMOHONAN</v>
      </c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6"/>
      <c r="AE241" s="65"/>
      <c r="AF241" s="66"/>
      <c r="AG241" s="65"/>
      <c r="AH241" s="65" t="str">
        <f t="shared" si="11"/>
        <v>BELUM ADA TGL BAYAR DAN TGL KIRIM NODIN</v>
      </c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 t="str">
        <f t="shared" si="12"/>
        <v>BELUM ADA TANGGAL BAYAR DAN TGL PDL</v>
      </c>
      <c r="BD241" s="65"/>
    </row>
    <row r="242" spans="1:56" customFormat="1" ht="14.4" x14ac:dyDescent="0.3">
      <c r="A242" s="65">
        <v>232</v>
      </c>
      <c r="B242" s="65"/>
      <c r="C242" s="65"/>
      <c r="D242" s="65"/>
      <c r="E242" s="65"/>
      <c r="F242" s="65"/>
      <c r="G242" s="65"/>
      <c r="H242" s="66"/>
      <c r="I242" s="65"/>
      <c r="J242" s="65"/>
      <c r="K242" s="65"/>
      <c r="L242" s="65"/>
      <c r="M242" s="65"/>
      <c r="N242" s="65"/>
      <c r="O242" s="65" t="str">
        <f t="shared" si="10"/>
        <v>BELUM ADA TGL BAYAR DAN TGL RAYON KIRIM PERMOHONAN</v>
      </c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6"/>
      <c r="AG242" s="65"/>
      <c r="AH242" s="65" t="str">
        <f t="shared" si="11"/>
        <v>BELUM ADA TGL BAYAR DAN TGL KIRIM NODIN</v>
      </c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6"/>
      <c r="BB242" s="66"/>
      <c r="BC242" s="65" t="str">
        <f t="shared" si="12"/>
        <v>BELUM ADA TANGGAL BAYAR DAN TGL PDL</v>
      </c>
      <c r="BD242" s="65"/>
    </row>
    <row r="243" spans="1:56" customFormat="1" ht="14.4" x14ac:dyDescent="0.3">
      <c r="A243" s="65">
        <v>233</v>
      </c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 t="str">
        <f t="shared" si="10"/>
        <v>BELUM ADA TGL BAYAR DAN TGL RAYON KIRIM PERMOHONAN</v>
      </c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6"/>
      <c r="AG243" s="65"/>
      <c r="AH243" s="65" t="str">
        <f t="shared" si="11"/>
        <v>BELUM ADA TGL BAYAR DAN TGL KIRIM NODIN</v>
      </c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 t="str">
        <f t="shared" si="12"/>
        <v>BELUM ADA TANGGAL BAYAR DAN TGL PDL</v>
      </c>
      <c r="BD243" s="65"/>
    </row>
    <row r="244" spans="1:56" customFormat="1" ht="14.4" x14ac:dyDescent="0.3">
      <c r="A244" s="65">
        <v>234</v>
      </c>
      <c r="B244" s="65"/>
      <c r="C244" s="65"/>
      <c r="D244" s="65"/>
      <c r="E244" s="65"/>
      <c r="F244" s="65"/>
      <c r="G244" s="65"/>
      <c r="H244" s="66"/>
      <c r="I244" s="65"/>
      <c r="J244" s="65"/>
      <c r="K244" s="65"/>
      <c r="L244" s="65"/>
      <c r="M244" s="65"/>
      <c r="N244" s="65"/>
      <c r="O244" s="65" t="str">
        <f t="shared" si="10"/>
        <v>BELUM ADA TGL BAYAR DAN TGL RAYON KIRIM PERMOHONAN</v>
      </c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6"/>
      <c r="AE244" s="65"/>
      <c r="AF244" s="65"/>
      <c r="AG244" s="65"/>
      <c r="AH244" s="65" t="str">
        <f t="shared" si="11"/>
        <v>BELUM ADA TGL BAYAR DAN TGL KIRIM NODIN</v>
      </c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 t="str">
        <f t="shared" si="12"/>
        <v>BELUM ADA TANGGAL BAYAR DAN TGL PDL</v>
      </c>
      <c r="BD244" s="65"/>
    </row>
    <row r="245" spans="1:56" customFormat="1" ht="14.4" x14ac:dyDescent="0.3">
      <c r="A245" s="65">
        <v>235</v>
      </c>
      <c r="B245" s="65"/>
      <c r="C245" s="65"/>
      <c r="D245" s="65"/>
      <c r="E245" s="65"/>
      <c r="F245" s="65"/>
      <c r="G245" s="65"/>
      <c r="H245" s="66"/>
      <c r="I245" s="65"/>
      <c r="J245" s="65"/>
      <c r="K245" s="65"/>
      <c r="L245" s="65"/>
      <c r="M245" s="65"/>
      <c r="N245" s="65"/>
      <c r="O245" s="65" t="str">
        <f t="shared" si="10"/>
        <v>BELUM ADA TGL BAYAR DAN TGL RAYON KIRIM PERMOHONAN</v>
      </c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6"/>
      <c r="AG245" s="65"/>
      <c r="AH245" s="65" t="str">
        <f t="shared" si="11"/>
        <v>BELUM ADA TGL BAYAR DAN TGL KIRIM NODIN</v>
      </c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6"/>
      <c r="BB245" s="66"/>
      <c r="BC245" s="65" t="str">
        <f t="shared" si="12"/>
        <v>BELUM ADA TANGGAL BAYAR DAN TGL PDL</v>
      </c>
      <c r="BD245" s="65"/>
    </row>
    <row r="246" spans="1:56" customFormat="1" ht="14.4" x14ac:dyDescent="0.3">
      <c r="A246" s="65">
        <v>236</v>
      </c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 t="str">
        <f t="shared" si="10"/>
        <v>BELUM ADA TGL BAYAR DAN TGL RAYON KIRIM PERMOHONAN</v>
      </c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6"/>
      <c r="AE246" s="65"/>
      <c r="AF246" s="65"/>
      <c r="AG246" s="65"/>
      <c r="AH246" s="65" t="str">
        <f t="shared" si="11"/>
        <v>BELUM ADA TGL BAYAR DAN TGL KIRIM NODIN</v>
      </c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 t="str">
        <f t="shared" si="12"/>
        <v>BELUM ADA TANGGAL BAYAR DAN TGL PDL</v>
      </c>
      <c r="BD246" s="65"/>
    </row>
    <row r="247" spans="1:56" customFormat="1" ht="14.4" x14ac:dyDescent="0.3">
      <c r="A247" s="65">
        <v>237</v>
      </c>
      <c r="B247" s="65"/>
      <c r="C247" s="65"/>
      <c r="D247" s="65"/>
      <c r="E247" s="65"/>
      <c r="F247" s="65"/>
      <c r="G247" s="65"/>
      <c r="H247" s="66"/>
      <c r="I247" s="65"/>
      <c r="J247" s="65"/>
      <c r="K247" s="65"/>
      <c r="L247" s="65"/>
      <c r="M247" s="65"/>
      <c r="N247" s="66"/>
      <c r="O247" s="65" t="str">
        <f t="shared" si="10"/>
        <v>BELUM ADA TGL BAYAR DAN TGL RAYON KIRIM PERMOHONAN</v>
      </c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6"/>
      <c r="AG247" s="65"/>
      <c r="AH247" s="65" t="str">
        <f t="shared" si="11"/>
        <v>BELUM ADA TGL BAYAR DAN TGL KIRIM NODIN</v>
      </c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 t="str">
        <f t="shared" si="12"/>
        <v>BELUM ADA TANGGAL BAYAR DAN TGL PDL</v>
      </c>
      <c r="BD247" s="65"/>
    </row>
    <row r="248" spans="1:56" customFormat="1" ht="14.4" x14ac:dyDescent="0.3">
      <c r="A248" s="65">
        <v>238</v>
      </c>
      <c r="B248" s="65"/>
      <c r="C248" s="65"/>
      <c r="D248" s="65"/>
      <c r="E248" s="65"/>
      <c r="F248" s="65"/>
      <c r="G248" s="65"/>
      <c r="H248" s="66"/>
      <c r="I248" s="65"/>
      <c r="J248" s="65"/>
      <c r="K248" s="65"/>
      <c r="L248" s="65"/>
      <c r="M248" s="65"/>
      <c r="N248" s="65"/>
      <c r="O248" s="65" t="str">
        <f t="shared" si="10"/>
        <v>BELUM ADA TGL BAYAR DAN TGL RAYON KIRIM PERMOHONAN</v>
      </c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6"/>
      <c r="AG248" s="65"/>
      <c r="AH248" s="65" t="str">
        <f t="shared" si="11"/>
        <v>BELUM ADA TGL BAYAR DAN TGL KIRIM NODIN</v>
      </c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 t="str">
        <f t="shared" si="12"/>
        <v>BELUM ADA TANGGAL BAYAR DAN TGL PDL</v>
      </c>
      <c r="BD248" s="65"/>
    </row>
    <row r="249" spans="1:56" customFormat="1" ht="14.4" x14ac:dyDescent="0.3">
      <c r="A249" s="65">
        <v>239</v>
      </c>
      <c r="B249" s="65"/>
      <c r="C249" s="65"/>
      <c r="D249" s="65"/>
      <c r="E249" s="65"/>
      <c r="F249" s="65"/>
      <c r="G249" s="65"/>
      <c r="H249" s="66"/>
      <c r="I249" s="65"/>
      <c r="J249" s="65"/>
      <c r="K249" s="65"/>
      <c r="L249" s="65"/>
      <c r="M249" s="65"/>
      <c r="N249" s="65"/>
      <c r="O249" s="65" t="str">
        <f t="shared" si="10"/>
        <v>BELUM ADA TGL BAYAR DAN TGL RAYON KIRIM PERMOHONAN</v>
      </c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6"/>
      <c r="AG249" s="65"/>
      <c r="AH249" s="65" t="str">
        <f t="shared" si="11"/>
        <v>BELUM ADA TGL BAYAR DAN TGL KIRIM NODIN</v>
      </c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 t="str">
        <f t="shared" si="12"/>
        <v>BELUM ADA TANGGAL BAYAR DAN TGL PDL</v>
      </c>
      <c r="BD249" s="65"/>
    </row>
    <row r="250" spans="1:56" customFormat="1" ht="14.4" x14ac:dyDescent="0.3">
      <c r="A250" s="65">
        <v>240</v>
      </c>
      <c r="B250" s="65"/>
      <c r="C250" s="65"/>
      <c r="D250" s="65"/>
      <c r="E250" s="65"/>
      <c r="F250" s="65"/>
      <c r="G250" s="65"/>
      <c r="H250" s="66"/>
      <c r="I250" s="65"/>
      <c r="J250" s="65"/>
      <c r="K250" s="65"/>
      <c r="L250" s="65"/>
      <c r="M250" s="65"/>
      <c r="N250" s="65"/>
      <c r="O250" s="65" t="str">
        <f t="shared" si="10"/>
        <v>BELUM ADA TGL BAYAR DAN TGL RAYON KIRIM PERMOHONAN</v>
      </c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6"/>
      <c r="AG250" s="65"/>
      <c r="AH250" s="65" t="str">
        <f t="shared" si="11"/>
        <v>BELUM ADA TGL BAYAR DAN TGL KIRIM NODIN</v>
      </c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 t="str">
        <f t="shared" si="12"/>
        <v>BELUM ADA TANGGAL BAYAR DAN TGL PDL</v>
      </c>
      <c r="BD250" s="65"/>
    </row>
    <row r="251" spans="1:56" customFormat="1" ht="14.4" x14ac:dyDescent="0.3">
      <c r="A251" s="65">
        <v>241</v>
      </c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 t="str">
        <f t="shared" si="10"/>
        <v>BELUM ADA TGL BAYAR DAN TGL RAYON KIRIM PERMOHONAN</v>
      </c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6"/>
      <c r="AE251" s="65"/>
      <c r="AF251" s="66"/>
      <c r="AG251" s="65"/>
      <c r="AH251" s="65" t="str">
        <f t="shared" si="11"/>
        <v>BELUM ADA TGL BAYAR DAN TGL KIRIM NODIN</v>
      </c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 t="str">
        <f t="shared" si="12"/>
        <v>BELUM ADA TANGGAL BAYAR DAN TGL PDL</v>
      </c>
      <c r="BD251" s="65"/>
    </row>
    <row r="252" spans="1:56" customFormat="1" ht="14.4" x14ac:dyDescent="0.3">
      <c r="A252" s="65">
        <v>242</v>
      </c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 t="str">
        <f t="shared" si="10"/>
        <v>BELUM ADA TGL BAYAR DAN TGL RAYON KIRIM PERMOHONAN</v>
      </c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 t="str">
        <f t="shared" si="11"/>
        <v>BELUM ADA TGL BAYAR DAN TGL KIRIM NODIN</v>
      </c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 t="str">
        <f t="shared" si="12"/>
        <v>BELUM ADA TANGGAL BAYAR DAN TGL PDL</v>
      </c>
      <c r="BD252" s="65"/>
    </row>
    <row r="253" spans="1:56" customFormat="1" ht="14.4" x14ac:dyDescent="0.3">
      <c r="A253" s="65">
        <v>243</v>
      </c>
      <c r="B253" s="65"/>
      <c r="C253" s="65"/>
      <c r="D253" s="65"/>
      <c r="E253" s="65"/>
      <c r="F253" s="65"/>
      <c r="G253" s="65"/>
      <c r="H253" s="66"/>
      <c r="I253" s="65"/>
      <c r="J253" s="65"/>
      <c r="K253" s="65"/>
      <c r="L253" s="65"/>
      <c r="M253" s="65"/>
      <c r="N253" s="65"/>
      <c r="O253" s="65" t="str">
        <f t="shared" si="10"/>
        <v>BELUM ADA TGL BAYAR DAN TGL RAYON KIRIM PERMOHONAN</v>
      </c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6"/>
      <c r="AG253" s="65"/>
      <c r="AH253" s="65" t="str">
        <f t="shared" si="11"/>
        <v>BELUM ADA TGL BAYAR DAN TGL KIRIM NODIN</v>
      </c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6"/>
      <c r="BB253" s="66"/>
      <c r="BC253" s="65" t="str">
        <f t="shared" si="12"/>
        <v>BELUM ADA TANGGAL BAYAR DAN TGL PDL</v>
      </c>
      <c r="BD253" s="65"/>
    </row>
    <row r="254" spans="1:56" customFormat="1" ht="14.4" x14ac:dyDescent="0.3">
      <c r="A254" s="65">
        <v>244</v>
      </c>
      <c r="B254" s="65"/>
      <c r="C254" s="65"/>
      <c r="D254" s="65"/>
      <c r="E254" s="65"/>
      <c r="F254" s="65"/>
      <c r="G254" s="65"/>
      <c r="H254" s="66"/>
      <c r="I254" s="65"/>
      <c r="J254" s="66"/>
      <c r="K254" s="65"/>
      <c r="L254" s="65"/>
      <c r="M254" s="65"/>
      <c r="N254" s="66"/>
      <c r="O254" s="65" t="str">
        <f t="shared" si="10"/>
        <v>BELUM ADA TGL BAYAR DAN TGL RAYON KIRIM PERMOHONAN</v>
      </c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6"/>
      <c r="AG254" s="65"/>
      <c r="AH254" s="65" t="str">
        <f t="shared" si="11"/>
        <v>BELUM ADA TGL BAYAR DAN TGL KIRIM NODIN</v>
      </c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6"/>
      <c r="BB254" s="66"/>
      <c r="BC254" s="65" t="str">
        <f t="shared" si="12"/>
        <v>BELUM ADA TANGGAL BAYAR DAN TGL PDL</v>
      </c>
      <c r="BD254" s="65"/>
    </row>
    <row r="255" spans="1:56" customFormat="1" ht="14.4" x14ac:dyDescent="0.3">
      <c r="A255" s="65">
        <v>245</v>
      </c>
      <c r="B255" s="65"/>
      <c r="C255" s="65"/>
      <c r="D255" s="65"/>
      <c r="E255" s="65"/>
      <c r="F255" s="65"/>
      <c r="G255" s="65"/>
      <c r="H255" s="66"/>
      <c r="I255" s="65"/>
      <c r="J255" s="65"/>
      <c r="K255" s="65"/>
      <c r="L255" s="65"/>
      <c r="M255" s="65"/>
      <c r="N255" s="66"/>
      <c r="O255" s="65" t="str">
        <f t="shared" si="10"/>
        <v>BELUM ADA TGL BAYAR DAN TGL RAYON KIRIM PERMOHONAN</v>
      </c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6"/>
      <c r="AG255" s="65"/>
      <c r="AH255" s="65" t="str">
        <f t="shared" si="11"/>
        <v>BELUM ADA TGL BAYAR DAN TGL KIRIM NODIN</v>
      </c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 t="str">
        <f t="shared" si="12"/>
        <v>BELUM ADA TANGGAL BAYAR DAN TGL PDL</v>
      </c>
      <c r="BD255" s="65"/>
    </row>
    <row r="256" spans="1:56" customFormat="1" ht="14.4" x14ac:dyDescent="0.3">
      <c r="A256" s="65">
        <v>246</v>
      </c>
      <c r="B256" s="65"/>
      <c r="C256" s="65"/>
      <c r="D256" s="65"/>
      <c r="E256" s="65"/>
      <c r="F256" s="65"/>
      <c r="G256" s="65"/>
      <c r="H256" s="66"/>
      <c r="I256" s="65"/>
      <c r="J256" s="65"/>
      <c r="K256" s="65"/>
      <c r="L256" s="65"/>
      <c r="M256" s="65"/>
      <c r="N256" s="65"/>
      <c r="O256" s="65" t="str">
        <f t="shared" si="10"/>
        <v>BELUM ADA TGL BAYAR DAN TGL RAYON KIRIM PERMOHONAN</v>
      </c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6"/>
      <c r="AG256" s="65"/>
      <c r="AH256" s="65" t="str">
        <f t="shared" si="11"/>
        <v>BELUM ADA TGL BAYAR DAN TGL KIRIM NODIN</v>
      </c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 t="str">
        <f t="shared" si="12"/>
        <v>BELUM ADA TANGGAL BAYAR DAN TGL PDL</v>
      </c>
      <c r="BD256" s="65"/>
    </row>
    <row r="257" spans="1:56" customFormat="1" ht="14.4" x14ac:dyDescent="0.3">
      <c r="A257" s="65">
        <v>247</v>
      </c>
      <c r="B257" s="65"/>
      <c r="C257" s="65"/>
      <c r="D257" s="65"/>
      <c r="E257" s="65"/>
      <c r="F257" s="65"/>
      <c r="G257" s="65"/>
      <c r="H257" s="66"/>
      <c r="I257" s="65"/>
      <c r="J257" s="65"/>
      <c r="K257" s="65"/>
      <c r="L257" s="65"/>
      <c r="M257" s="65"/>
      <c r="N257" s="65"/>
      <c r="O257" s="65" t="str">
        <f t="shared" si="10"/>
        <v>BELUM ADA TGL BAYAR DAN TGL RAYON KIRIM PERMOHONAN</v>
      </c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6"/>
      <c r="AG257" s="65"/>
      <c r="AH257" s="65" t="str">
        <f t="shared" si="11"/>
        <v>BELUM ADA TGL BAYAR DAN TGL KIRIM NODIN</v>
      </c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 t="str">
        <f t="shared" si="12"/>
        <v>BELUM ADA TANGGAL BAYAR DAN TGL PDL</v>
      </c>
      <c r="BD257" s="65"/>
    </row>
    <row r="258" spans="1:56" customFormat="1" ht="14.4" x14ac:dyDescent="0.3">
      <c r="A258" s="65">
        <v>248</v>
      </c>
      <c r="B258" s="65"/>
      <c r="C258" s="65"/>
      <c r="D258" s="65"/>
      <c r="E258" s="65"/>
      <c r="F258" s="65"/>
      <c r="G258" s="65"/>
      <c r="H258" s="66"/>
      <c r="I258" s="65"/>
      <c r="J258" s="65"/>
      <c r="K258" s="65"/>
      <c r="L258" s="65"/>
      <c r="M258" s="65"/>
      <c r="N258" s="65"/>
      <c r="O258" s="65" t="str">
        <f t="shared" si="10"/>
        <v>BELUM ADA TGL BAYAR DAN TGL RAYON KIRIM PERMOHONAN</v>
      </c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6"/>
      <c r="AG258" s="65"/>
      <c r="AH258" s="65" t="str">
        <f t="shared" si="11"/>
        <v>BELUM ADA TGL BAYAR DAN TGL KIRIM NODIN</v>
      </c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 t="str">
        <f t="shared" si="12"/>
        <v>BELUM ADA TANGGAL BAYAR DAN TGL PDL</v>
      </c>
      <c r="BD258" s="65"/>
    </row>
    <row r="259" spans="1:56" customFormat="1" ht="14.4" x14ac:dyDescent="0.3">
      <c r="A259" s="65">
        <v>249</v>
      </c>
      <c r="B259" s="65"/>
      <c r="C259" s="65"/>
      <c r="D259" s="65"/>
      <c r="E259" s="65"/>
      <c r="F259" s="65"/>
      <c r="G259" s="65"/>
      <c r="H259" s="66"/>
      <c r="I259" s="65"/>
      <c r="J259" s="65"/>
      <c r="K259" s="65"/>
      <c r="L259" s="65"/>
      <c r="M259" s="65"/>
      <c r="N259" s="66"/>
      <c r="O259" s="65" t="str">
        <f t="shared" si="10"/>
        <v>BELUM ADA TGL BAYAR DAN TGL RAYON KIRIM PERMOHONAN</v>
      </c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6"/>
      <c r="AG259" s="65"/>
      <c r="AH259" s="65" t="str">
        <f t="shared" si="11"/>
        <v>BELUM ADA TGL BAYAR DAN TGL KIRIM NODIN</v>
      </c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 t="str">
        <f t="shared" si="12"/>
        <v>BELUM ADA TANGGAL BAYAR DAN TGL PDL</v>
      </c>
      <c r="BD259" s="65"/>
    </row>
    <row r="260" spans="1:56" customFormat="1" ht="14.4" x14ac:dyDescent="0.3">
      <c r="A260" s="65">
        <v>250</v>
      </c>
      <c r="B260" s="65"/>
      <c r="C260" s="65"/>
      <c r="D260" s="65"/>
      <c r="E260" s="65"/>
      <c r="F260" s="65"/>
      <c r="G260" s="65"/>
      <c r="H260" s="66"/>
      <c r="I260" s="65"/>
      <c r="J260" s="66"/>
      <c r="K260" s="65"/>
      <c r="L260" s="65"/>
      <c r="M260" s="65"/>
      <c r="N260" s="65"/>
      <c r="O260" s="65" t="str">
        <f t="shared" si="10"/>
        <v>BELUM ADA TGL BAYAR DAN TGL RAYON KIRIM PERMOHONAN</v>
      </c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6"/>
      <c r="AG260" s="65"/>
      <c r="AH260" s="65" t="str">
        <f t="shared" si="11"/>
        <v>BELUM ADA TGL BAYAR DAN TGL KIRIM NODIN</v>
      </c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6"/>
      <c r="BB260" s="66"/>
      <c r="BC260" s="65" t="str">
        <f t="shared" si="12"/>
        <v>BELUM ADA TANGGAL BAYAR DAN TGL PDL</v>
      </c>
      <c r="BD260" s="65"/>
    </row>
    <row r="261" spans="1:56" customFormat="1" ht="14.4" x14ac:dyDescent="0.3">
      <c r="A261" s="65">
        <v>251</v>
      </c>
      <c r="B261" s="65"/>
      <c r="C261" s="65"/>
      <c r="D261" s="65"/>
      <c r="E261" s="65"/>
      <c r="F261" s="65"/>
      <c r="G261" s="65"/>
      <c r="H261" s="66"/>
      <c r="I261" s="65"/>
      <c r="J261" s="66"/>
      <c r="K261" s="65"/>
      <c r="L261" s="65"/>
      <c r="M261" s="65"/>
      <c r="N261" s="66"/>
      <c r="O261" s="65" t="str">
        <f t="shared" si="10"/>
        <v>BELUM ADA TGL BAYAR DAN TGL RAYON KIRIM PERMOHONAN</v>
      </c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6"/>
      <c r="AG261" s="65"/>
      <c r="AH261" s="65" t="str">
        <f t="shared" si="11"/>
        <v>BELUM ADA TGL BAYAR DAN TGL KIRIM NODIN</v>
      </c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6"/>
      <c r="BB261" s="66"/>
      <c r="BC261" s="65" t="str">
        <f t="shared" si="12"/>
        <v>BELUM ADA TANGGAL BAYAR DAN TGL PDL</v>
      </c>
      <c r="BD261" s="65"/>
    </row>
    <row r="262" spans="1:56" customFormat="1" ht="14.4" x14ac:dyDescent="0.3">
      <c r="A262" s="65">
        <v>252</v>
      </c>
      <c r="B262" s="65"/>
      <c r="C262" s="65"/>
      <c r="D262" s="65"/>
      <c r="E262" s="65"/>
      <c r="F262" s="65"/>
      <c r="G262" s="65"/>
      <c r="H262" s="66"/>
      <c r="I262" s="65"/>
      <c r="J262" s="65"/>
      <c r="K262" s="65"/>
      <c r="L262" s="65"/>
      <c r="M262" s="65"/>
      <c r="N262" s="66"/>
      <c r="O262" s="65" t="str">
        <f t="shared" si="10"/>
        <v>BELUM ADA TGL BAYAR DAN TGL RAYON KIRIM PERMOHONAN</v>
      </c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6"/>
      <c r="AG262" s="65"/>
      <c r="AH262" s="65" t="str">
        <f t="shared" si="11"/>
        <v>BELUM ADA TGL BAYAR DAN TGL KIRIM NODIN</v>
      </c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 t="str">
        <f t="shared" si="12"/>
        <v>BELUM ADA TANGGAL BAYAR DAN TGL PDL</v>
      </c>
      <c r="BD262" s="65"/>
    </row>
    <row r="263" spans="1:56" customFormat="1" ht="14.4" x14ac:dyDescent="0.3">
      <c r="A263" s="65">
        <v>253</v>
      </c>
      <c r="B263" s="65"/>
      <c r="C263" s="65"/>
      <c r="D263" s="65"/>
      <c r="E263" s="65"/>
      <c r="F263" s="65"/>
      <c r="G263" s="65"/>
      <c r="H263" s="66"/>
      <c r="I263" s="65"/>
      <c r="J263" s="66"/>
      <c r="K263" s="65"/>
      <c r="L263" s="65"/>
      <c r="M263" s="65"/>
      <c r="N263" s="65"/>
      <c r="O263" s="65" t="str">
        <f t="shared" si="10"/>
        <v>BELUM ADA TGL BAYAR DAN TGL RAYON KIRIM PERMOHONAN</v>
      </c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 t="str">
        <f t="shared" si="11"/>
        <v>BELUM ADA TGL BAYAR DAN TGL KIRIM NODIN</v>
      </c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 t="str">
        <f t="shared" si="12"/>
        <v>BELUM ADA TANGGAL BAYAR DAN TGL PDL</v>
      </c>
      <c r="BD263" s="65"/>
    </row>
    <row r="264" spans="1:56" customFormat="1" ht="14.4" x14ac:dyDescent="0.3">
      <c r="A264" s="65">
        <v>254</v>
      </c>
      <c r="B264" s="65"/>
      <c r="C264" s="65"/>
      <c r="D264" s="65"/>
      <c r="E264" s="65"/>
      <c r="F264" s="65"/>
      <c r="G264" s="65"/>
      <c r="H264" s="66"/>
      <c r="I264" s="65"/>
      <c r="J264" s="65"/>
      <c r="K264" s="65"/>
      <c r="L264" s="65"/>
      <c r="M264" s="65"/>
      <c r="N264" s="66"/>
      <c r="O264" s="65" t="str">
        <f t="shared" si="10"/>
        <v>BELUM ADA TGL BAYAR DAN TGL RAYON KIRIM PERMOHONAN</v>
      </c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6"/>
      <c r="AG264" s="65"/>
      <c r="AH264" s="65" t="str">
        <f t="shared" si="11"/>
        <v>BELUM ADA TGL BAYAR DAN TGL KIRIM NODIN</v>
      </c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 t="str">
        <f t="shared" si="12"/>
        <v>BELUM ADA TANGGAL BAYAR DAN TGL PDL</v>
      </c>
      <c r="BD264" s="65"/>
    </row>
    <row r="265" spans="1:56" customFormat="1" ht="14.4" x14ac:dyDescent="0.3">
      <c r="A265" s="65">
        <v>255</v>
      </c>
      <c r="B265" s="65"/>
      <c r="C265" s="65"/>
      <c r="D265" s="65"/>
      <c r="E265" s="65"/>
      <c r="F265" s="65"/>
      <c r="G265" s="65"/>
      <c r="H265" s="66"/>
      <c r="I265" s="65"/>
      <c r="J265" s="65"/>
      <c r="K265" s="65"/>
      <c r="L265" s="65"/>
      <c r="M265" s="65"/>
      <c r="N265" s="66"/>
      <c r="O265" s="65" t="str">
        <f t="shared" si="10"/>
        <v>BELUM ADA TGL BAYAR DAN TGL RAYON KIRIM PERMOHONAN</v>
      </c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6"/>
      <c r="AG265" s="65"/>
      <c r="AH265" s="65" t="str">
        <f t="shared" si="11"/>
        <v>BELUM ADA TGL BAYAR DAN TGL KIRIM NODIN</v>
      </c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 t="str">
        <f t="shared" si="12"/>
        <v>BELUM ADA TANGGAL BAYAR DAN TGL PDL</v>
      </c>
      <c r="BD265" s="65"/>
    </row>
    <row r="266" spans="1:56" customFormat="1" ht="14.4" x14ac:dyDescent="0.3">
      <c r="A266" s="65">
        <v>256</v>
      </c>
      <c r="B266" s="65"/>
      <c r="C266" s="65"/>
      <c r="D266" s="65"/>
      <c r="E266" s="65"/>
      <c r="F266" s="65"/>
      <c r="G266" s="65"/>
      <c r="H266" s="66"/>
      <c r="I266" s="65"/>
      <c r="J266" s="65"/>
      <c r="K266" s="65"/>
      <c r="L266" s="65"/>
      <c r="M266" s="65"/>
      <c r="N266" s="65"/>
      <c r="O266" s="65" t="str">
        <f t="shared" si="10"/>
        <v>BELUM ADA TGL BAYAR DAN TGL RAYON KIRIM PERMOHONAN</v>
      </c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6"/>
      <c r="AG266" s="65"/>
      <c r="AH266" s="65" t="str">
        <f t="shared" si="11"/>
        <v>BELUM ADA TGL BAYAR DAN TGL KIRIM NODIN</v>
      </c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 t="str">
        <f t="shared" si="12"/>
        <v>BELUM ADA TANGGAL BAYAR DAN TGL PDL</v>
      </c>
      <c r="BD266" s="65"/>
    </row>
    <row r="267" spans="1:56" customFormat="1" ht="14.4" x14ac:dyDescent="0.3">
      <c r="A267" s="65">
        <v>257</v>
      </c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 t="str">
        <f t="shared" ref="O267:O311" si="13" xml:space="preserve"> IF(AND(H267&lt;&gt;"",N267&lt;&gt;""),""&amp;ABS(DAYS360(H267,N267))&amp;" hari", IF(AND(H267&lt;&gt;" ",N267&lt;&gt;""),"BELUM ADA TGL BAYAR", IF(AND(H267&lt;&gt;"",N267&lt;&gt;" "),"BELUM ADA TGL RAYON KIRIM PERMOHONAN","BELUM ADA TGL BAYAR DAN TGL RAYON KIRIM PERMOHONAN")))</f>
        <v>BELUM ADA TGL BAYAR DAN TGL RAYON KIRIM PERMOHONAN</v>
      </c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6"/>
      <c r="AE267" s="65"/>
      <c r="AF267" s="65"/>
      <c r="AG267" s="65"/>
      <c r="AH267" s="65" t="str">
        <f t="shared" ref="AH267:AH311" si="14" xml:space="preserve"> IF(AND(H267&lt;&gt;"",AF267&lt;&gt;"",AG267&lt;&gt;" "),""&amp;DAYS360(H267,AF267)&amp;" hari", IF(AND(H267&lt;&gt;"",AF267&lt;&gt;" ",AG267&lt;&gt;""),""&amp;DAYS360(H267,AG267)&amp;" hari", IF(OR(AND(H267&lt;&gt;" ",AF267&lt;&gt;""),(AND(H267&lt;&gt;" ",AG267&lt;&gt;""))),"BLM ADA TGL BAYAR", IF(AND(H267&lt;&gt;"",AF267&lt;&gt;" ",AG267&lt;&gt;" "),"BELUM ADA TGL KIRIM NODIN","BELUM ADA TGL BAYAR DAN TGL KIRIM NODIN"))))</f>
        <v>BELUM ADA TGL BAYAR DAN TGL KIRIM NODIN</v>
      </c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 t="str">
        <f t="shared" ref="BC267:BC311" si="15" xml:space="preserve"> IF(AND(H267&lt;&gt;"",BB267&lt;&gt;""),""&amp;DAYS360(H267,BB267)&amp;" hari", IF(AND(H267="",BB267&lt;&gt;""),"BELUM ADA TGL BAYAR", IF(AND(H267&lt;&gt;"",BB267=""),"TGL PDL BELUM ADA","BELUM ADA TANGGAL BAYAR DAN TGL PDL")))</f>
        <v>BELUM ADA TANGGAL BAYAR DAN TGL PDL</v>
      </c>
      <c r="BD267" s="65"/>
    </row>
    <row r="268" spans="1:56" customFormat="1" ht="14.4" x14ac:dyDescent="0.3">
      <c r="A268" s="65">
        <v>258</v>
      </c>
      <c r="B268" s="65"/>
      <c r="C268" s="65"/>
      <c r="D268" s="65"/>
      <c r="E268" s="65"/>
      <c r="F268" s="65"/>
      <c r="G268" s="65"/>
      <c r="H268" s="66"/>
      <c r="I268" s="65"/>
      <c r="J268" s="65"/>
      <c r="K268" s="65"/>
      <c r="L268" s="65"/>
      <c r="M268" s="65"/>
      <c r="N268" s="66"/>
      <c r="O268" s="65" t="str">
        <f t="shared" si="13"/>
        <v>BELUM ADA TGL BAYAR DAN TGL RAYON KIRIM PERMOHONAN</v>
      </c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6"/>
      <c r="AG268" s="65"/>
      <c r="AH268" s="65" t="str">
        <f t="shared" si="14"/>
        <v>BELUM ADA TGL BAYAR DAN TGL KIRIM NODIN</v>
      </c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 t="str">
        <f t="shared" si="15"/>
        <v>BELUM ADA TANGGAL BAYAR DAN TGL PDL</v>
      </c>
      <c r="BD268" s="65"/>
    </row>
    <row r="269" spans="1:56" customFormat="1" ht="14.4" x14ac:dyDescent="0.3">
      <c r="A269" s="65">
        <v>259</v>
      </c>
      <c r="B269" s="65"/>
      <c r="C269" s="65"/>
      <c r="D269" s="65"/>
      <c r="E269" s="65"/>
      <c r="F269" s="65"/>
      <c r="G269" s="65"/>
      <c r="H269" s="66"/>
      <c r="I269" s="65"/>
      <c r="J269" s="65"/>
      <c r="K269" s="65"/>
      <c r="L269" s="65"/>
      <c r="M269" s="65"/>
      <c r="N269" s="66"/>
      <c r="O269" s="65" t="str">
        <f t="shared" si="13"/>
        <v>BELUM ADA TGL BAYAR DAN TGL RAYON KIRIM PERMOHONAN</v>
      </c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6"/>
      <c r="AG269" s="65"/>
      <c r="AH269" s="65" t="str">
        <f t="shared" si="14"/>
        <v>BELUM ADA TGL BAYAR DAN TGL KIRIM NODIN</v>
      </c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 t="str">
        <f t="shared" si="15"/>
        <v>BELUM ADA TANGGAL BAYAR DAN TGL PDL</v>
      </c>
      <c r="BD269" s="65"/>
    </row>
    <row r="270" spans="1:56" customFormat="1" ht="14.4" x14ac:dyDescent="0.3">
      <c r="A270" s="65">
        <v>260</v>
      </c>
      <c r="B270" s="65"/>
      <c r="C270" s="65"/>
      <c r="D270" s="65"/>
      <c r="E270" s="65"/>
      <c r="F270" s="65"/>
      <c r="G270" s="65"/>
      <c r="H270" s="66"/>
      <c r="I270" s="65"/>
      <c r="J270" s="65"/>
      <c r="K270" s="65"/>
      <c r="L270" s="65"/>
      <c r="M270" s="65"/>
      <c r="N270" s="65"/>
      <c r="O270" s="65" t="str">
        <f t="shared" si="13"/>
        <v>BELUM ADA TGL BAYAR DAN TGL RAYON KIRIM PERMOHONAN</v>
      </c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6"/>
      <c r="AG270" s="65"/>
      <c r="AH270" s="65" t="str">
        <f t="shared" si="14"/>
        <v>BELUM ADA TGL BAYAR DAN TGL KIRIM NODIN</v>
      </c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 t="str">
        <f t="shared" si="15"/>
        <v>BELUM ADA TANGGAL BAYAR DAN TGL PDL</v>
      </c>
      <c r="BD270" s="65"/>
    </row>
    <row r="271" spans="1:56" customFormat="1" ht="14.4" x14ac:dyDescent="0.3">
      <c r="A271" s="65">
        <v>261</v>
      </c>
      <c r="B271" s="65"/>
      <c r="C271" s="65"/>
      <c r="D271" s="65"/>
      <c r="E271" s="65"/>
      <c r="F271" s="65"/>
      <c r="G271" s="65"/>
      <c r="H271" s="66"/>
      <c r="I271" s="65"/>
      <c r="J271" s="65"/>
      <c r="K271" s="65"/>
      <c r="L271" s="65"/>
      <c r="M271" s="65"/>
      <c r="N271" s="66"/>
      <c r="O271" s="65" t="str">
        <f t="shared" si="13"/>
        <v>BELUM ADA TGL BAYAR DAN TGL RAYON KIRIM PERMOHONAN</v>
      </c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6"/>
      <c r="AG271" s="65"/>
      <c r="AH271" s="65" t="str">
        <f t="shared" si="14"/>
        <v>BELUM ADA TGL BAYAR DAN TGL KIRIM NODIN</v>
      </c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 t="str">
        <f t="shared" si="15"/>
        <v>BELUM ADA TANGGAL BAYAR DAN TGL PDL</v>
      </c>
      <c r="BD271" s="65"/>
    </row>
    <row r="272" spans="1:56" customFormat="1" ht="14.4" x14ac:dyDescent="0.3">
      <c r="A272" s="65">
        <v>262</v>
      </c>
      <c r="B272" s="65"/>
      <c r="C272" s="65"/>
      <c r="D272" s="65"/>
      <c r="E272" s="65"/>
      <c r="F272" s="65"/>
      <c r="G272" s="65"/>
      <c r="H272" s="66"/>
      <c r="I272" s="65"/>
      <c r="J272" s="65"/>
      <c r="K272" s="65"/>
      <c r="L272" s="65"/>
      <c r="M272" s="65"/>
      <c r="N272" s="66"/>
      <c r="O272" s="65" t="str">
        <f t="shared" si="13"/>
        <v>BELUM ADA TGL BAYAR DAN TGL RAYON KIRIM PERMOHONAN</v>
      </c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6"/>
      <c r="AG272" s="65"/>
      <c r="AH272" s="65" t="str">
        <f t="shared" si="14"/>
        <v>BELUM ADA TGL BAYAR DAN TGL KIRIM NODIN</v>
      </c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 t="str">
        <f t="shared" si="15"/>
        <v>BELUM ADA TANGGAL BAYAR DAN TGL PDL</v>
      </c>
      <c r="BD272" s="65"/>
    </row>
    <row r="273" spans="1:56" customFormat="1" ht="14.4" x14ac:dyDescent="0.3">
      <c r="A273" s="65">
        <v>263</v>
      </c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 t="str">
        <f t="shared" si="13"/>
        <v>BELUM ADA TGL BAYAR DAN TGL RAYON KIRIM PERMOHONAN</v>
      </c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 t="str">
        <f t="shared" si="14"/>
        <v>BELUM ADA TGL BAYAR DAN TGL KIRIM NODIN</v>
      </c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 t="str">
        <f t="shared" si="15"/>
        <v>BELUM ADA TANGGAL BAYAR DAN TGL PDL</v>
      </c>
      <c r="BD273" s="65"/>
    </row>
    <row r="274" spans="1:56" customFormat="1" ht="14.4" x14ac:dyDescent="0.3">
      <c r="A274" s="65">
        <v>264</v>
      </c>
      <c r="B274" s="65"/>
      <c r="C274" s="65"/>
      <c r="D274" s="65"/>
      <c r="E274" s="65"/>
      <c r="F274" s="65"/>
      <c r="G274" s="65"/>
      <c r="H274" s="66"/>
      <c r="I274" s="65"/>
      <c r="J274" s="65"/>
      <c r="K274" s="65"/>
      <c r="L274" s="65"/>
      <c r="M274" s="65"/>
      <c r="N274" s="65"/>
      <c r="O274" s="65" t="str">
        <f t="shared" si="13"/>
        <v>BELUM ADA TGL BAYAR DAN TGL RAYON KIRIM PERMOHONAN</v>
      </c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6"/>
      <c r="AE274" s="65"/>
      <c r="AF274" s="66"/>
      <c r="AG274" s="65"/>
      <c r="AH274" s="65" t="str">
        <f t="shared" si="14"/>
        <v>BELUM ADA TGL BAYAR DAN TGL KIRIM NODIN</v>
      </c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 t="str">
        <f t="shared" si="15"/>
        <v>BELUM ADA TANGGAL BAYAR DAN TGL PDL</v>
      </c>
      <c r="BD274" s="65"/>
    </row>
    <row r="275" spans="1:56" customFormat="1" ht="14.4" x14ac:dyDescent="0.3">
      <c r="A275" s="65">
        <v>265</v>
      </c>
      <c r="B275" s="65"/>
      <c r="C275" s="65"/>
      <c r="D275" s="65"/>
      <c r="E275" s="65"/>
      <c r="F275" s="65"/>
      <c r="G275" s="65"/>
      <c r="H275" s="66"/>
      <c r="I275" s="65"/>
      <c r="J275" s="65"/>
      <c r="K275" s="65"/>
      <c r="L275" s="65"/>
      <c r="M275" s="65"/>
      <c r="N275" s="65"/>
      <c r="O275" s="65" t="str">
        <f t="shared" si="13"/>
        <v>BELUM ADA TGL BAYAR DAN TGL RAYON KIRIM PERMOHONAN</v>
      </c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6"/>
      <c r="AG275" s="65"/>
      <c r="AH275" s="65" t="str">
        <f t="shared" si="14"/>
        <v>BELUM ADA TGL BAYAR DAN TGL KIRIM NODIN</v>
      </c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 t="str">
        <f t="shared" si="15"/>
        <v>BELUM ADA TANGGAL BAYAR DAN TGL PDL</v>
      </c>
      <c r="BD275" s="65"/>
    </row>
    <row r="276" spans="1:56" customFormat="1" ht="14.4" x14ac:dyDescent="0.3">
      <c r="A276" s="65">
        <v>266</v>
      </c>
      <c r="B276" s="65"/>
      <c r="C276" s="65"/>
      <c r="D276" s="65"/>
      <c r="E276" s="65"/>
      <c r="F276" s="65"/>
      <c r="G276" s="65"/>
      <c r="H276" s="66"/>
      <c r="I276" s="65"/>
      <c r="J276" s="65"/>
      <c r="K276" s="65"/>
      <c r="L276" s="65"/>
      <c r="M276" s="65"/>
      <c r="N276" s="65"/>
      <c r="O276" s="65" t="str">
        <f t="shared" si="13"/>
        <v>BELUM ADA TGL BAYAR DAN TGL RAYON KIRIM PERMOHONAN</v>
      </c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6"/>
      <c r="AG276" s="65"/>
      <c r="AH276" s="65" t="str">
        <f t="shared" si="14"/>
        <v>BELUM ADA TGL BAYAR DAN TGL KIRIM NODIN</v>
      </c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 t="str">
        <f t="shared" si="15"/>
        <v>BELUM ADA TANGGAL BAYAR DAN TGL PDL</v>
      </c>
      <c r="BD276" s="65"/>
    </row>
    <row r="277" spans="1:56" customFormat="1" ht="14.4" x14ac:dyDescent="0.3">
      <c r="A277" s="65">
        <v>267</v>
      </c>
      <c r="B277" s="65"/>
      <c r="C277" s="65"/>
      <c r="D277" s="65"/>
      <c r="E277" s="65"/>
      <c r="F277" s="65"/>
      <c r="G277" s="65"/>
      <c r="H277" s="66"/>
      <c r="I277" s="65"/>
      <c r="J277" s="65"/>
      <c r="K277" s="65"/>
      <c r="L277" s="65"/>
      <c r="M277" s="65"/>
      <c r="N277" s="65"/>
      <c r="O277" s="65" t="str">
        <f t="shared" si="13"/>
        <v>BELUM ADA TGL BAYAR DAN TGL RAYON KIRIM PERMOHONAN</v>
      </c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6"/>
      <c r="AG277" s="65"/>
      <c r="AH277" s="65" t="str">
        <f t="shared" si="14"/>
        <v>BELUM ADA TGL BAYAR DAN TGL KIRIM NODIN</v>
      </c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 t="str">
        <f t="shared" si="15"/>
        <v>BELUM ADA TANGGAL BAYAR DAN TGL PDL</v>
      </c>
      <c r="BD277" s="65"/>
    </row>
    <row r="278" spans="1:56" customFormat="1" ht="14.4" x14ac:dyDescent="0.3">
      <c r="A278" s="65">
        <v>268</v>
      </c>
      <c r="B278" s="65"/>
      <c r="C278" s="65"/>
      <c r="D278" s="65"/>
      <c r="E278" s="65"/>
      <c r="F278" s="65"/>
      <c r="G278" s="65"/>
      <c r="H278" s="66"/>
      <c r="I278" s="65"/>
      <c r="J278" s="66"/>
      <c r="K278" s="65"/>
      <c r="L278" s="65"/>
      <c r="M278" s="65"/>
      <c r="N278" s="66"/>
      <c r="O278" s="65" t="str">
        <f t="shared" si="13"/>
        <v>BELUM ADA TGL BAYAR DAN TGL RAYON KIRIM PERMOHONAN</v>
      </c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6"/>
      <c r="AG278" s="65"/>
      <c r="AH278" s="65" t="str">
        <f t="shared" si="14"/>
        <v>BELUM ADA TGL BAYAR DAN TGL KIRIM NODIN</v>
      </c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 t="str">
        <f t="shared" si="15"/>
        <v>BELUM ADA TANGGAL BAYAR DAN TGL PDL</v>
      </c>
      <c r="BD278" s="65"/>
    </row>
    <row r="279" spans="1:56" customFormat="1" ht="14.4" x14ac:dyDescent="0.3">
      <c r="A279" s="65">
        <v>269</v>
      </c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 t="str">
        <f t="shared" si="13"/>
        <v>BELUM ADA TGL BAYAR DAN TGL RAYON KIRIM PERMOHONAN</v>
      </c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 t="str">
        <f t="shared" si="14"/>
        <v>BELUM ADA TGL BAYAR DAN TGL KIRIM NODIN</v>
      </c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 t="str">
        <f t="shared" si="15"/>
        <v>BELUM ADA TANGGAL BAYAR DAN TGL PDL</v>
      </c>
      <c r="BD279" s="65"/>
    </row>
    <row r="280" spans="1:56" customFormat="1" ht="14.4" x14ac:dyDescent="0.3">
      <c r="A280" s="65">
        <v>270</v>
      </c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 t="str">
        <f t="shared" si="13"/>
        <v>BELUM ADA TGL BAYAR DAN TGL RAYON KIRIM PERMOHONAN</v>
      </c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 t="str">
        <f t="shared" si="14"/>
        <v>BELUM ADA TGL BAYAR DAN TGL KIRIM NODIN</v>
      </c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 t="str">
        <f t="shared" si="15"/>
        <v>BELUM ADA TANGGAL BAYAR DAN TGL PDL</v>
      </c>
      <c r="BD280" s="65"/>
    </row>
    <row r="281" spans="1:56" customFormat="1" ht="14.4" x14ac:dyDescent="0.3">
      <c r="A281" s="65">
        <v>271</v>
      </c>
      <c r="B281" s="65"/>
      <c r="C281" s="65"/>
      <c r="D281" s="65"/>
      <c r="E281" s="65"/>
      <c r="F281" s="65"/>
      <c r="G281" s="65"/>
      <c r="H281" s="66"/>
      <c r="I281" s="65"/>
      <c r="J281" s="65"/>
      <c r="K281" s="65"/>
      <c r="L281" s="65"/>
      <c r="M281" s="65"/>
      <c r="N281" s="65"/>
      <c r="O281" s="65" t="str">
        <f t="shared" si="13"/>
        <v>BELUM ADA TGL BAYAR DAN TGL RAYON KIRIM PERMOHONAN</v>
      </c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6"/>
      <c r="AE281" s="65"/>
      <c r="AF281" s="66"/>
      <c r="AG281" s="65"/>
      <c r="AH281" s="65" t="str">
        <f t="shared" si="14"/>
        <v>BELUM ADA TGL BAYAR DAN TGL KIRIM NODIN</v>
      </c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 t="str">
        <f t="shared" si="15"/>
        <v>BELUM ADA TANGGAL BAYAR DAN TGL PDL</v>
      </c>
      <c r="BD281" s="65"/>
    </row>
    <row r="282" spans="1:56" customFormat="1" ht="14.4" x14ac:dyDescent="0.3">
      <c r="A282" s="65">
        <v>272</v>
      </c>
      <c r="B282" s="65"/>
      <c r="C282" s="65"/>
      <c r="D282" s="65"/>
      <c r="E282" s="65"/>
      <c r="F282" s="65"/>
      <c r="G282" s="65"/>
      <c r="H282" s="66"/>
      <c r="I282" s="65"/>
      <c r="J282" s="65"/>
      <c r="K282" s="65"/>
      <c r="L282" s="65"/>
      <c r="M282" s="65"/>
      <c r="N282" s="65"/>
      <c r="O282" s="65" t="str">
        <f t="shared" si="13"/>
        <v>BELUM ADA TGL BAYAR DAN TGL RAYON KIRIM PERMOHONAN</v>
      </c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6"/>
      <c r="AG282" s="65"/>
      <c r="AH282" s="65" t="str">
        <f t="shared" si="14"/>
        <v>BELUM ADA TGL BAYAR DAN TGL KIRIM NODIN</v>
      </c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 t="str">
        <f t="shared" si="15"/>
        <v>BELUM ADA TANGGAL BAYAR DAN TGL PDL</v>
      </c>
      <c r="BD282" s="65"/>
    </row>
    <row r="283" spans="1:56" customFormat="1" ht="14.4" x14ac:dyDescent="0.3">
      <c r="A283" s="65">
        <v>273</v>
      </c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 t="str">
        <f t="shared" si="13"/>
        <v>BELUM ADA TGL BAYAR DAN TGL RAYON KIRIM PERMOHONAN</v>
      </c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6"/>
      <c r="AE283" s="65"/>
      <c r="AF283" s="66"/>
      <c r="AG283" s="65"/>
      <c r="AH283" s="65" t="str">
        <f t="shared" si="14"/>
        <v>BELUM ADA TGL BAYAR DAN TGL KIRIM NODIN</v>
      </c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 t="str">
        <f t="shared" si="15"/>
        <v>BELUM ADA TANGGAL BAYAR DAN TGL PDL</v>
      </c>
      <c r="BD283" s="65"/>
    </row>
    <row r="284" spans="1:56" customFormat="1" ht="14.4" x14ac:dyDescent="0.3">
      <c r="A284" s="65">
        <v>274</v>
      </c>
      <c r="B284" s="65"/>
      <c r="C284" s="65"/>
      <c r="D284" s="65"/>
      <c r="E284" s="65"/>
      <c r="F284" s="65"/>
      <c r="G284" s="65"/>
      <c r="H284" s="66"/>
      <c r="I284" s="65"/>
      <c r="J284" s="65"/>
      <c r="K284" s="65"/>
      <c r="L284" s="65"/>
      <c r="M284" s="65"/>
      <c r="N284" s="66"/>
      <c r="O284" s="65" t="str">
        <f t="shared" si="13"/>
        <v>BELUM ADA TGL BAYAR DAN TGL RAYON KIRIM PERMOHONAN</v>
      </c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6"/>
      <c r="AG284" s="65"/>
      <c r="AH284" s="65" t="str">
        <f t="shared" si="14"/>
        <v>BELUM ADA TGL BAYAR DAN TGL KIRIM NODIN</v>
      </c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 t="str">
        <f t="shared" si="15"/>
        <v>BELUM ADA TANGGAL BAYAR DAN TGL PDL</v>
      </c>
      <c r="BD284" s="65"/>
    </row>
    <row r="285" spans="1:56" customFormat="1" ht="14.4" x14ac:dyDescent="0.3">
      <c r="A285" s="65">
        <v>275</v>
      </c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6"/>
      <c r="O285" s="65" t="str">
        <f t="shared" si="13"/>
        <v>BELUM ADA TGL BAYAR DAN TGL RAYON KIRIM PERMOHONAN</v>
      </c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 t="str">
        <f t="shared" si="14"/>
        <v>BELUM ADA TGL BAYAR DAN TGL KIRIM NODIN</v>
      </c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 t="str">
        <f t="shared" si="15"/>
        <v>BELUM ADA TANGGAL BAYAR DAN TGL PDL</v>
      </c>
      <c r="BD285" s="65"/>
    </row>
    <row r="286" spans="1:56" customFormat="1" ht="14.4" x14ac:dyDescent="0.3">
      <c r="A286" s="65">
        <v>276</v>
      </c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6"/>
      <c r="O286" s="65" t="str">
        <f t="shared" si="13"/>
        <v>BELUM ADA TGL BAYAR DAN TGL RAYON KIRIM PERMOHONAN</v>
      </c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 t="str">
        <f t="shared" si="14"/>
        <v>BELUM ADA TGL BAYAR DAN TGL KIRIM NODIN</v>
      </c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 t="str">
        <f t="shared" si="15"/>
        <v>BELUM ADA TANGGAL BAYAR DAN TGL PDL</v>
      </c>
      <c r="BD286" s="65"/>
    </row>
    <row r="287" spans="1:56" customFormat="1" ht="14.4" x14ac:dyDescent="0.3">
      <c r="A287" s="65">
        <v>277</v>
      </c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6"/>
      <c r="O287" s="65" t="str">
        <f t="shared" si="13"/>
        <v>BELUM ADA TGL BAYAR DAN TGL RAYON KIRIM PERMOHONAN</v>
      </c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 t="str">
        <f t="shared" si="14"/>
        <v>BELUM ADA TGL BAYAR DAN TGL KIRIM NODIN</v>
      </c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 t="str">
        <f t="shared" si="15"/>
        <v>BELUM ADA TANGGAL BAYAR DAN TGL PDL</v>
      </c>
      <c r="BD287" s="65"/>
    </row>
    <row r="288" spans="1:56" customFormat="1" ht="14.4" x14ac:dyDescent="0.3">
      <c r="A288" s="65">
        <v>278</v>
      </c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 t="str">
        <f t="shared" si="13"/>
        <v>BELUM ADA TGL BAYAR DAN TGL RAYON KIRIM PERMOHONAN</v>
      </c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 t="str">
        <f t="shared" si="14"/>
        <v>BELUM ADA TGL BAYAR DAN TGL KIRIM NODIN</v>
      </c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 t="str">
        <f t="shared" si="15"/>
        <v>BELUM ADA TANGGAL BAYAR DAN TGL PDL</v>
      </c>
      <c r="BD288" s="65"/>
    </row>
    <row r="289" spans="1:56" customFormat="1" ht="14.4" x14ac:dyDescent="0.3">
      <c r="A289" s="65">
        <v>279</v>
      </c>
      <c r="B289" s="65"/>
      <c r="C289" s="65"/>
      <c r="D289" s="65"/>
      <c r="E289" s="65"/>
      <c r="F289" s="65"/>
      <c r="G289" s="65"/>
      <c r="H289" s="66"/>
      <c r="I289" s="65"/>
      <c r="J289" s="65"/>
      <c r="K289" s="65"/>
      <c r="L289" s="65"/>
      <c r="M289" s="65"/>
      <c r="N289" s="66"/>
      <c r="O289" s="65" t="str">
        <f t="shared" si="13"/>
        <v>BELUM ADA TGL BAYAR DAN TGL RAYON KIRIM PERMOHONAN</v>
      </c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6"/>
      <c r="AG289" s="65"/>
      <c r="AH289" s="65" t="str">
        <f t="shared" si="14"/>
        <v>BELUM ADA TGL BAYAR DAN TGL KIRIM NODIN</v>
      </c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 t="str">
        <f t="shared" si="15"/>
        <v>BELUM ADA TANGGAL BAYAR DAN TGL PDL</v>
      </c>
      <c r="BD289" s="65"/>
    </row>
    <row r="290" spans="1:56" customFormat="1" ht="14.4" x14ac:dyDescent="0.3">
      <c r="A290" s="65">
        <v>280</v>
      </c>
      <c r="B290" s="65"/>
      <c r="C290" s="65"/>
      <c r="D290" s="65"/>
      <c r="E290" s="65"/>
      <c r="F290" s="65"/>
      <c r="G290" s="65"/>
      <c r="H290" s="66"/>
      <c r="I290" s="65"/>
      <c r="J290" s="65"/>
      <c r="K290" s="65"/>
      <c r="L290" s="65"/>
      <c r="M290" s="65"/>
      <c r="N290" s="66"/>
      <c r="O290" s="65" t="str">
        <f t="shared" si="13"/>
        <v>BELUM ADA TGL BAYAR DAN TGL RAYON KIRIM PERMOHONAN</v>
      </c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6"/>
      <c r="AG290" s="65"/>
      <c r="AH290" s="65" t="str">
        <f t="shared" si="14"/>
        <v>BELUM ADA TGL BAYAR DAN TGL KIRIM NODIN</v>
      </c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 t="str">
        <f t="shared" si="15"/>
        <v>BELUM ADA TANGGAL BAYAR DAN TGL PDL</v>
      </c>
      <c r="BD290" s="65"/>
    </row>
    <row r="291" spans="1:56" customFormat="1" ht="14.4" x14ac:dyDescent="0.3">
      <c r="A291" s="65">
        <v>281</v>
      </c>
      <c r="B291" s="65"/>
      <c r="C291" s="65"/>
      <c r="D291" s="65"/>
      <c r="E291" s="65"/>
      <c r="F291" s="65"/>
      <c r="G291" s="65"/>
      <c r="H291" s="66"/>
      <c r="I291" s="65"/>
      <c r="J291" s="65"/>
      <c r="K291" s="65"/>
      <c r="L291" s="65"/>
      <c r="M291" s="65"/>
      <c r="N291" s="66"/>
      <c r="O291" s="65" t="str">
        <f t="shared" si="13"/>
        <v>BELUM ADA TGL BAYAR DAN TGL RAYON KIRIM PERMOHONAN</v>
      </c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6"/>
      <c r="AG291" s="65"/>
      <c r="AH291" s="65" t="str">
        <f t="shared" si="14"/>
        <v>BELUM ADA TGL BAYAR DAN TGL KIRIM NODIN</v>
      </c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 t="str">
        <f t="shared" si="15"/>
        <v>BELUM ADA TANGGAL BAYAR DAN TGL PDL</v>
      </c>
      <c r="BD291" s="65"/>
    </row>
    <row r="292" spans="1:56" customFormat="1" ht="14.4" x14ac:dyDescent="0.3">
      <c r="A292" s="65">
        <v>282</v>
      </c>
      <c r="B292" s="65"/>
      <c r="C292" s="65"/>
      <c r="D292" s="65"/>
      <c r="E292" s="65"/>
      <c r="F292" s="65"/>
      <c r="G292" s="65"/>
      <c r="H292" s="66"/>
      <c r="I292" s="65"/>
      <c r="J292" s="65"/>
      <c r="K292" s="65"/>
      <c r="L292" s="65"/>
      <c r="M292" s="65"/>
      <c r="N292" s="66"/>
      <c r="O292" s="65" t="str">
        <f t="shared" si="13"/>
        <v>BELUM ADA TGL BAYAR DAN TGL RAYON KIRIM PERMOHONAN</v>
      </c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6"/>
      <c r="AG292" s="65"/>
      <c r="AH292" s="65" t="str">
        <f t="shared" si="14"/>
        <v>BELUM ADA TGL BAYAR DAN TGL KIRIM NODIN</v>
      </c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 t="str">
        <f t="shared" si="15"/>
        <v>BELUM ADA TANGGAL BAYAR DAN TGL PDL</v>
      </c>
      <c r="BD292" s="65"/>
    </row>
    <row r="293" spans="1:56" customFormat="1" ht="14.4" x14ac:dyDescent="0.3">
      <c r="A293" s="65">
        <v>283</v>
      </c>
      <c r="B293" s="65"/>
      <c r="C293" s="65"/>
      <c r="D293" s="65"/>
      <c r="E293" s="65"/>
      <c r="F293" s="65"/>
      <c r="G293" s="65"/>
      <c r="H293" s="66"/>
      <c r="I293" s="65"/>
      <c r="J293" s="65"/>
      <c r="K293" s="65"/>
      <c r="L293" s="65"/>
      <c r="M293" s="65"/>
      <c r="N293" s="66"/>
      <c r="O293" s="65" t="str">
        <f t="shared" si="13"/>
        <v>BELUM ADA TGL BAYAR DAN TGL RAYON KIRIM PERMOHONAN</v>
      </c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6"/>
      <c r="AG293" s="65"/>
      <c r="AH293" s="65" t="str">
        <f t="shared" si="14"/>
        <v>BELUM ADA TGL BAYAR DAN TGL KIRIM NODIN</v>
      </c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 t="str">
        <f t="shared" si="15"/>
        <v>BELUM ADA TANGGAL BAYAR DAN TGL PDL</v>
      </c>
      <c r="BD293" s="65"/>
    </row>
    <row r="294" spans="1:56" customFormat="1" ht="14.4" x14ac:dyDescent="0.3">
      <c r="A294" s="65">
        <v>284</v>
      </c>
      <c r="B294" s="65"/>
      <c r="C294" s="65"/>
      <c r="D294" s="65"/>
      <c r="E294" s="65"/>
      <c r="F294" s="65"/>
      <c r="G294" s="65"/>
      <c r="H294" s="66"/>
      <c r="I294" s="65"/>
      <c r="J294" s="65"/>
      <c r="K294" s="65"/>
      <c r="L294" s="65"/>
      <c r="M294" s="65"/>
      <c r="N294" s="66"/>
      <c r="O294" s="65" t="str">
        <f t="shared" si="13"/>
        <v>BELUM ADA TGL BAYAR DAN TGL RAYON KIRIM PERMOHONAN</v>
      </c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6"/>
      <c r="AG294" s="65"/>
      <c r="AH294" s="65" t="str">
        <f t="shared" si="14"/>
        <v>BELUM ADA TGL BAYAR DAN TGL KIRIM NODIN</v>
      </c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 t="str">
        <f t="shared" si="15"/>
        <v>BELUM ADA TANGGAL BAYAR DAN TGL PDL</v>
      </c>
      <c r="BD294" s="65"/>
    </row>
    <row r="295" spans="1:56" customFormat="1" ht="14.4" x14ac:dyDescent="0.3">
      <c r="A295" s="65">
        <v>285</v>
      </c>
      <c r="B295" s="65"/>
      <c r="C295" s="65"/>
      <c r="D295" s="65"/>
      <c r="E295" s="65"/>
      <c r="F295" s="65"/>
      <c r="G295" s="65"/>
      <c r="H295" s="66"/>
      <c r="I295" s="65"/>
      <c r="J295" s="65"/>
      <c r="K295" s="65"/>
      <c r="L295" s="65"/>
      <c r="M295" s="65"/>
      <c r="N295" s="66"/>
      <c r="O295" s="65" t="str">
        <f t="shared" si="13"/>
        <v>BELUM ADA TGL BAYAR DAN TGL RAYON KIRIM PERMOHONAN</v>
      </c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6"/>
      <c r="AG295" s="65"/>
      <c r="AH295" s="65" t="str">
        <f t="shared" si="14"/>
        <v>BELUM ADA TGL BAYAR DAN TGL KIRIM NODIN</v>
      </c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 t="str">
        <f t="shared" si="15"/>
        <v>BELUM ADA TANGGAL BAYAR DAN TGL PDL</v>
      </c>
      <c r="BD295" s="65"/>
    </row>
    <row r="296" spans="1:56" customFormat="1" ht="14.4" x14ac:dyDescent="0.3">
      <c r="A296" s="65">
        <v>286</v>
      </c>
      <c r="B296" s="65"/>
      <c r="C296" s="65"/>
      <c r="D296" s="65"/>
      <c r="E296" s="65"/>
      <c r="F296" s="65"/>
      <c r="G296" s="65"/>
      <c r="H296" s="66"/>
      <c r="I296" s="65"/>
      <c r="J296" s="65"/>
      <c r="K296" s="65"/>
      <c r="L296" s="65"/>
      <c r="M296" s="65"/>
      <c r="N296" s="66"/>
      <c r="O296" s="65" t="str">
        <f t="shared" si="13"/>
        <v>BELUM ADA TGL BAYAR DAN TGL RAYON KIRIM PERMOHONAN</v>
      </c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6"/>
      <c r="AG296" s="65"/>
      <c r="AH296" s="65" t="str">
        <f t="shared" si="14"/>
        <v>BELUM ADA TGL BAYAR DAN TGL KIRIM NODIN</v>
      </c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 t="str">
        <f t="shared" si="15"/>
        <v>BELUM ADA TANGGAL BAYAR DAN TGL PDL</v>
      </c>
      <c r="BD296" s="65"/>
    </row>
    <row r="297" spans="1:56" customFormat="1" ht="14.4" x14ac:dyDescent="0.3">
      <c r="A297" s="65">
        <v>287</v>
      </c>
      <c r="B297" s="65"/>
      <c r="C297" s="65"/>
      <c r="D297" s="65"/>
      <c r="E297" s="65"/>
      <c r="F297" s="65"/>
      <c r="G297" s="65"/>
      <c r="H297" s="66"/>
      <c r="I297" s="65"/>
      <c r="J297" s="65"/>
      <c r="K297" s="65"/>
      <c r="L297" s="65"/>
      <c r="M297" s="65"/>
      <c r="N297" s="66"/>
      <c r="O297" s="65" t="str">
        <f t="shared" si="13"/>
        <v>BELUM ADA TGL BAYAR DAN TGL RAYON KIRIM PERMOHONAN</v>
      </c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6"/>
      <c r="AG297" s="65"/>
      <c r="AH297" s="65" t="str">
        <f t="shared" si="14"/>
        <v>BELUM ADA TGL BAYAR DAN TGL KIRIM NODIN</v>
      </c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 t="str">
        <f t="shared" si="15"/>
        <v>BELUM ADA TANGGAL BAYAR DAN TGL PDL</v>
      </c>
      <c r="BD297" s="65"/>
    </row>
    <row r="298" spans="1:56" customFormat="1" ht="14.4" x14ac:dyDescent="0.3">
      <c r="A298" s="65">
        <v>288</v>
      </c>
      <c r="B298" s="65"/>
      <c r="C298" s="65"/>
      <c r="D298" s="65"/>
      <c r="E298" s="65"/>
      <c r="F298" s="65"/>
      <c r="G298" s="65"/>
      <c r="H298" s="66"/>
      <c r="I298" s="65"/>
      <c r="J298" s="65"/>
      <c r="K298" s="65"/>
      <c r="L298" s="65"/>
      <c r="M298" s="65"/>
      <c r="N298" s="66"/>
      <c r="O298" s="65" t="str">
        <f t="shared" si="13"/>
        <v>BELUM ADA TGL BAYAR DAN TGL RAYON KIRIM PERMOHONAN</v>
      </c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6"/>
      <c r="AG298" s="65"/>
      <c r="AH298" s="65" t="str">
        <f t="shared" si="14"/>
        <v>BELUM ADA TGL BAYAR DAN TGL KIRIM NODIN</v>
      </c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 t="str">
        <f t="shared" si="15"/>
        <v>BELUM ADA TANGGAL BAYAR DAN TGL PDL</v>
      </c>
      <c r="BD298" s="65"/>
    </row>
    <row r="299" spans="1:56" customFormat="1" ht="14.4" x14ac:dyDescent="0.3">
      <c r="A299" s="65">
        <v>289</v>
      </c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 t="str">
        <f t="shared" si="13"/>
        <v>BELUM ADA TGL BAYAR DAN TGL RAYON KIRIM PERMOHONAN</v>
      </c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 t="str">
        <f t="shared" si="14"/>
        <v>BELUM ADA TGL BAYAR DAN TGL KIRIM NODIN</v>
      </c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 t="str">
        <f t="shared" si="15"/>
        <v>BELUM ADA TANGGAL BAYAR DAN TGL PDL</v>
      </c>
      <c r="BD299" s="65"/>
    </row>
    <row r="300" spans="1:56" customFormat="1" ht="14.4" x14ac:dyDescent="0.3">
      <c r="A300" s="65">
        <v>290</v>
      </c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 t="str">
        <f t="shared" si="13"/>
        <v>BELUM ADA TGL BAYAR DAN TGL RAYON KIRIM PERMOHONAN</v>
      </c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 t="str">
        <f t="shared" si="14"/>
        <v>BELUM ADA TGL BAYAR DAN TGL KIRIM NODIN</v>
      </c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 t="str">
        <f t="shared" si="15"/>
        <v>BELUM ADA TANGGAL BAYAR DAN TGL PDL</v>
      </c>
      <c r="BD300" s="65"/>
    </row>
    <row r="301" spans="1:56" customFormat="1" ht="14.4" x14ac:dyDescent="0.3">
      <c r="A301" s="65">
        <v>291</v>
      </c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 t="str">
        <f t="shared" si="13"/>
        <v>BELUM ADA TGL BAYAR DAN TGL RAYON KIRIM PERMOHONAN</v>
      </c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 t="str">
        <f t="shared" si="14"/>
        <v>BELUM ADA TGL BAYAR DAN TGL KIRIM NODIN</v>
      </c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 t="str">
        <f t="shared" si="15"/>
        <v>BELUM ADA TANGGAL BAYAR DAN TGL PDL</v>
      </c>
      <c r="BD301" s="65"/>
    </row>
    <row r="302" spans="1:56" customFormat="1" ht="14.4" x14ac:dyDescent="0.3">
      <c r="A302" s="65">
        <v>292</v>
      </c>
      <c r="B302" s="65"/>
      <c r="C302" s="65"/>
      <c r="D302" s="65"/>
      <c r="E302" s="65"/>
      <c r="F302" s="65"/>
      <c r="G302" s="65"/>
      <c r="H302" s="66"/>
      <c r="I302" s="65"/>
      <c r="J302" s="65"/>
      <c r="K302" s="65"/>
      <c r="L302" s="65"/>
      <c r="M302" s="65"/>
      <c r="N302" s="65"/>
      <c r="O302" s="65" t="str">
        <f t="shared" si="13"/>
        <v>BELUM ADA TGL BAYAR DAN TGL RAYON KIRIM PERMOHONAN</v>
      </c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6"/>
      <c r="AG302" s="65"/>
      <c r="AH302" s="65" t="str">
        <f t="shared" si="14"/>
        <v>BELUM ADA TGL BAYAR DAN TGL KIRIM NODIN</v>
      </c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 t="str">
        <f t="shared" si="15"/>
        <v>BELUM ADA TANGGAL BAYAR DAN TGL PDL</v>
      </c>
      <c r="BD302" s="65"/>
    </row>
    <row r="303" spans="1:56" customFormat="1" ht="14.4" x14ac:dyDescent="0.3">
      <c r="A303" s="65">
        <v>293</v>
      </c>
      <c r="B303" s="65"/>
      <c r="C303" s="65"/>
      <c r="D303" s="65"/>
      <c r="E303" s="65"/>
      <c r="F303" s="65"/>
      <c r="G303" s="65"/>
      <c r="H303" s="66"/>
      <c r="I303" s="65"/>
      <c r="J303" s="65"/>
      <c r="K303" s="65"/>
      <c r="L303" s="65"/>
      <c r="M303" s="65"/>
      <c r="N303" s="65"/>
      <c r="O303" s="65" t="str">
        <f t="shared" si="13"/>
        <v>BELUM ADA TGL BAYAR DAN TGL RAYON KIRIM PERMOHONAN</v>
      </c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6"/>
      <c r="AE303" s="65"/>
      <c r="AF303" s="65"/>
      <c r="AG303" s="65"/>
      <c r="AH303" s="65" t="str">
        <f t="shared" si="14"/>
        <v>BELUM ADA TGL BAYAR DAN TGL KIRIM NODIN</v>
      </c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 t="str">
        <f t="shared" si="15"/>
        <v>BELUM ADA TANGGAL BAYAR DAN TGL PDL</v>
      </c>
      <c r="BD303" s="65"/>
    </row>
    <row r="304" spans="1:56" customFormat="1" ht="14.4" x14ac:dyDescent="0.3">
      <c r="A304" s="65">
        <v>294</v>
      </c>
      <c r="B304" s="65"/>
      <c r="C304" s="65"/>
      <c r="D304" s="65"/>
      <c r="E304" s="65"/>
      <c r="F304" s="65"/>
      <c r="G304" s="65"/>
      <c r="H304" s="66"/>
      <c r="I304" s="65"/>
      <c r="J304" s="65"/>
      <c r="K304" s="65"/>
      <c r="L304" s="65"/>
      <c r="M304" s="65"/>
      <c r="N304" s="65"/>
      <c r="O304" s="65" t="str">
        <f t="shared" si="13"/>
        <v>BELUM ADA TGL BAYAR DAN TGL RAYON KIRIM PERMOHONAN</v>
      </c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6"/>
      <c r="AG304" s="65"/>
      <c r="AH304" s="65" t="str">
        <f t="shared" si="14"/>
        <v>BELUM ADA TGL BAYAR DAN TGL KIRIM NODIN</v>
      </c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 t="str">
        <f t="shared" si="15"/>
        <v>BELUM ADA TANGGAL BAYAR DAN TGL PDL</v>
      </c>
      <c r="BD304" s="65"/>
    </row>
    <row r="305" spans="1:56" customFormat="1" ht="14.4" x14ac:dyDescent="0.3">
      <c r="A305" s="65">
        <v>295</v>
      </c>
      <c r="B305" s="65"/>
      <c r="C305" s="65"/>
      <c r="D305" s="65"/>
      <c r="E305" s="65"/>
      <c r="F305" s="65"/>
      <c r="G305" s="65"/>
      <c r="H305" s="66"/>
      <c r="I305" s="65"/>
      <c r="J305" s="65"/>
      <c r="K305" s="65"/>
      <c r="L305" s="65"/>
      <c r="M305" s="65"/>
      <c r="N305" s="66"/>
      <c r="O305" s="65" t="str">
        <f t="shared" si="13"/>
        <v>BELUM ADA TGL BAYAR DAN TGL RAYON KIRIM PERMOHONAN</v>
      </c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6"/>
      <c r="AG305" s="65"/>
      <c r="AH305" s="65" t="str">
        <f t="shared" si="14"/>
        <v>BELUM ADA TGL BAYAR DAN TGL KIRIM NODIN</v>
      </c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 t="str">
        <f t="shared" si="15"/>
        <v>BELUM ADA TANGGAL BAYAR DAN TGL PDL</v>
      </c>
      <c r="BD305" s="65"/>
    </row>
    <row r="306" spans="1:56" customFormat="1" ht="14.4" x14ac:dyDescent="0.3">
      <c r="A306" s="65">
        <v>296</v>
      </c>
      <c r="B306" s="65"/>
      <c r="C306" s="65"/>
      <c r="D306" s="65"/>
      <c r="E306" s="65"/>
      <c r="F306" s="65"/>
      <c r="G306" s="65"/>
      <c r="H306" s="66"/>
      <c r="I306" s="65"/>
      <c r="J306" s="65"/>
      <c r="K306" s="65"/>
      <c r="L306" s="65"/>
      <c r="M306" s="65"/>
      <c r="N306" s="66"/>
      <c r="O306" s="65" t="str">
        <f t="shared" si="13"/>
        <v>BELUM ADA TGL BAYAR DAN TGL RAYON KIRIM PERMOHONAN</v>
      </c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6"/>
      <c r="AG306" s="65"/>
      <c r="AH306" s="65" t="str">
        <f t="shared" si="14"/>
        <v>BELUM ADA TGL BAYAR DAN TGL KIRIM NODIN</v>
      </c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 t="str">
        <f t="shared" si="15"/>
        <v>BELUM ADA TANGGAL BAYAR DAN TGL PDL</v>
      </c>
      <c r="BD306" s="65"/>
    </row>
    <row r="307" spans="1:56" customFormat="1" ht="14.4" x14ac:dyDescent="0.3">
      <c r="A307" s="65">
        <v>297</v>
      </c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6"/>
      <c r="O307" s="65" t="str">
        <f t="shared" si="13"/>
        <v>BELUM ADA TGL BAYAR DAN TGL RAYON KIRIM PERMOHONAN</v>
      </c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6"/>
      <c r="AE307" s="65"/>
      <c r="AF307" s="65"/>
      <c r="AG307" s="65"/>
      <c r="AH307" s="65" t="str">
        <f t="shared" si="14"/>
        <v>BELUM ADA TGL BAYAR DAN TGL KIRIM NODIN</v>
      </c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 t="str">
        <f t="shared" si="15"/>
        <v>BELUM ADA TANGGAL BAYAR DAN TGL PDL</v>
      </c>
      <c r="BD307" s="65"/>
    </row>
    <row r="308" spans="1:56" customFormat="1" ht="14.4" x14ac:dyDescent="0.3">
      <c r="A308" s="65">
        <v>298</v>
      </c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 t="str">
        <f t="shared" si="13"/>
        <v>BELUM ADA TGL BAYAR DAN TGL RAYON KIRIM PERMOHONAN</v>
      </c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6"/>
      <c r="AE308" s="65"/>
      <c r="AF308" s="65"/>
      <c r="AG308" s="65"/>
      <c r="AH308" s="65" t="str">
        <f t="shared" si="14"/>
        <v>BELUM ADA TGL BAYAR DAN TGL KIRIM NODIN</v>
      </c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 t="str">
        <f t="shared" si="15"/>
        <v>BELUM ADA TANGGAL BAYAR DAN TGL PDL</v>
      </c>
      <c r="BD308" s="65"/>
    </row>
    <row r="309" spans="1:56" customFormat="1" ht="14.4" x14ac:dyDescent="0.3">
      <c r="A309" s="65">
        <v>299</v>
      </c>
      <c r="B309" s="65"/>
      <c r="C309" s="65"/>
      <c r="D309" s="65"/>
      <c r="E309" s="65"/>
      <c r="F309" s="65"/>
      <c r="G309" s="65"/>
      <c r="H309" s="66"/>
      <c r="I309" s="65"/>
      <c r="J309" s="65"/>
      <c r="K309" s="65"/>
      <c r="L309" s="65"/>
      <c r="M309" s="65"/>
      <c r="N309" s="65"/>
      <c r="O309" s="65" t="str">
        <f t="shared" si="13"/>
        <v>BELUM ADA TGL BAYAR DAN TGL RAYON KIRIM PERMOHONAN</v>
      </c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6"/>
      <c r="AG309" s="65"/>
      <c r="AH309" s="65" t="str">
        <f t="shared" si="14"/>
        <v>BELUM ADA TGL BAYAR DAN TGL KIRIM NODIN</v>
      </c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 t="str">
        <f t="shared" si="15"/>
        <v>BELUM ADA TANGGAL BAYAR DAN TGL PDL</v>
      </c>
      <c r="BD309" s="65"/>
    </row>
    <row r="310" spans="1:56" customFormat="1" ht="14.4" x14ac:dyDescent="0.3">
      <c r="A310" s="65">
        <v>300</v>
      </c>
      <c r="B310" s="65"/>
      <c r="C310" s="65"/>
      <c r="D310" s="65"/>
      <c r="E310" s="65"/>
      <c r="F310" s="65"/>
      <c r="G310" s="65"/>
      <c r="H310" s="66"/>
      <c r="I310" s="65"/>
      <c r="J310" s="65"/>
      <c r="K310" s="65"/>
      <c r="L310" s="65"/>
      <c r="M310" s="65"/>
      <c r="N310" s="65"/>
      <c r="O310" s="65" t="str">
        <f t="shared" si="13"/>
        <v>BELUM ADA TGL BAYAR DAN TGL RAYON KIRIM PERMOHONAN</v>
      </c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 t="str">
        <f t="shared" si="14"/>
        <v>BELUM ADA TGL BAYAR DAN TGL KIRIM NODIN</v>
      </c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 t="str">
        <f t="shared" si="15"/>
        <v>BELUM ADA TANGGAL BAYAR DAN TGL PDL</v>
      </c>
      <c r="BD310" s="65"/>
    </row>
    <row r="311" spans="1:56" customFormat="1" ht="14.4" x14ac:dyDescent="0.3">
      <c r="A311" s="65">
        <v>301</v>
      </c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 t="str">
        <f t="shared" si="13"/>
        <v>BELUM ADA TGL BAYAR DAN TGL RAYON KIRIM PERMOHONAN</v>
      </c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 t="str">
        <f t="shared" si="14"/>
        <v>BELUM ADA TGL BAYAR DAN TGL KIRIM NODIN</v>
      </c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 t="str">
        <f t="shared" si="15"/>
        <v>BELUM ADA TANGGAL BAYAR DAN TGL PDL</v>
      </c>
      <c r="BD311" s="65"/>
    </row>
  </sheetData>
  <sheetProtection formatCells="0" formatColumns="0" formatRows="0" insertRows="0"/>
  <autoFilter ref="A10:BH127">
    <filterColumn colId="13" showButton="0"/>
    <filterColumn colId="37" showButton="0"/>
  </autoFilter>
  <sortState ref="A19:BE35">
    <sortCondition sortBy="cellColor" ref="D19:D35" dxfId="32"/>
  </sortState>
  <mergeCells count="38">
    <mergeCell ref="H8:H9"/>
    <mergeCell ref="I8:I9"/>
    <mergeCell ref="AK8:AK9"/>
    <mergeCell ref="AG8:AG9"/>
    <mergeCell ref="AH8:AH9"/>
    <mergeCell ref="J8:J9"/>
    <mergeCell ref="K8:L9"/>
    <mergeCell ref="M8:M9"/>
    <mergeCell ref="N8:N9"/>
    <mergeCell ref="BF8:BF9"/>
    <mergeCell ref="AP8:AP9"/>
    <mergeCell ref="AQ8:AQ9"/>
    <mergeCell ref="A8:A9"/>
    <mergeCell ref="B8:B9"/>
    <mergeCell ref="C8:C9"/>
    <mergeCell ref="D8:D9"/>
    <mergeCell ref="E8:E9"/>
    <mergeCell ref="F8:F9"/>
    <mergeCell ref="G8:G9"/>
    <mergeCell ref="BA8:BA9"/>
    <mergeCell ref="BB8:BB9"/>
    <mergeCell ref="BC8:BC9"/>
    <mergeCell ref="AS8:AZ8"/>
    <mergeCell ref="BG8:BG9"/>
    <mergeCell ref="AN8:AN9"/>
    <mergeCell ref="AR8:AR9"/>
    <mergeCell ref="BD8:BD9"/>
    <mergeCell ref="BE8:BE9"/>
    <mergeCell ref="AO8:AO9"/>
    <mergeCell ref="K10:L10"/>
    <mergeCell ref="AE8:AE9"/>
    <mergeCell ref="AF8:AF9"/>
    <mergeCell ref="AI8:AJ8"/>
    <mergeCell ref="AL8:AL9"/>
    <mergeCell ref="AM8:AM9"/>
    <mergeCell ref="O8:O9"/>
    <mergeCell ref="P8:AC8"/>
    <mergeCell ref="AD8:AD9"/>
  </mergeCells>
  <conditionalFormatting sqref="D148 D3 D152:D65536 D11:D129">
    <cfRule type="duplicateValues" dxfId="31" priority="79"/>
    <cfRule type="duplicateValues" dxfId="30" priority="80"/>
    <cfRule type="duplicateValues" dxfId="29" priority="81" stopIfTrue="1"/>
  </conditionalFormatting>
  <conditionalFormatting sqref="BF11:BF117 AK11:AK117 R11:R117">
    <cfRule type="containsText" dxfId="28" priority="78" operator="containsText" text="hari">
      <formula>NOT(ISERROR(SEARCH("hari",R11)))</formula>
    </cfRule>
  </conditionalFormatting>
  <conditionalFormatting sqref="D152:D65536 D3:D6 D11:D148">
    <cfRule type="duplicateValues" dxfId="27" priority="71"/>
  </conditionalFormatting>
  <conditionalFormatting sqref="AH11:AH311">
    <cfRule type="containsText" dxfId="26" priority="69" operator="containsText" text="tdk">
      <formula>NOT(ISERROR(SEARCH("tdk",AH11)))</formula>
    </cfRule>
  </conditionalFormatting>
  <conditionalFormatting sqref="C149:C151">
    <cfRule type="duplicateValues" dxfId="25" priority="66"/>
    <cfRule type="duplicateValues" dxfId="24" priority="67" stopIfTrue="1"/>
  </conditionalFormatting>
  <conditionalFormatting sqref="D108:D109">
    <cfRule type="duplicateValues" dxfId="23" priority="60"/>
    <cfRule type="duplicateValues" dxfId="22" priority="61"/>
    <cfRule type="duplicateValues" dxfId="21" priority="62" stopIfTrue="1"/>
  </conditionalFormatting>
  <conditionalFormatting sqref="D108:D109">
    <cfRule type="duplicateValues" dxfId="20" priority="59"/>
  </conditionalFormatting>
  <conditionalFormatting sqref="C1:C3">
    <cfRule type="duplicateValues" dxfId="19" priority="25"/>
    <cfRule type="duplicateValues" dxfId="18" priority="26" stopIfTrue="1"/>
  </conditionalFormatting>
  <conditionalFormatting sqref="BD12:BG117 N15 N19 P12:BB12 AI13:BB13 AI14:BA14 AI15:BB117 M20:N117 M16:N18 AH11:AH311 M11:N14 P13:AG117 A11:K117 BC12:BC311 P11:BG11 O11:O311">
    <cfRule type="duplicateValues" dxfId="17" priority="356"/>
  </conditionalFormatting>
  <conditionalFormatting sqref="D114">
    <cfRule type="duplicateValues" dxfId="16" priority="14"/>
  </conditionalFormatting>
  <conditionalFormatting sqref="X11:AB117">
    <cfRule type="cellIs" dxfId="15" priority="13" operator="greaterThan">
      <formula>0</formula>
    </cfRule>
  </conditionalFormatting>
  <conditionalFormatting sqref="D7:D10">
    <cfRule type="duplicateValues" dxfId="14" priority="4"/>
    <cfRule type="duplicateValues" dxfId="13" priority="5"/>
    <cfRule type="duplicateValues" dxfId="12" priority="6" stopIfTrue="1"/>
  </conditionalFormatting>
  <conditionalFormatting sqref="D7:D10">
    <cfRule type="duplicateValues" dxfId="11" priority="3"/>
  </conditionalFormatting>
  <conditionalFormatting sqref="B8:B10">
    <cfRule type="duplicateValues" dxfId="10" priority="7"/>
  </conditionalFormatting>
  <conditionalFormatting sqref="L11:L85">
    <cfRule type="duplicateValues" dxfId="9" priority="1"/>
  </conditionalFormatting>
  <dataValidations count="2">
    <dataValidation type="list" allowBlank="1" showInputMessage="1" showErrorMessage="1" sqref="I11:I38 I54:I55 I48 I42 I67:I117">
      <formula1>status_pemohon</formula1>
    </dataValidation>
    <dataValidation type="list" allowBlank="1" showInputMessage="1" showErrorMessage="1" sqref="P11:P117">
      <formula1>status_perluasan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BC182"/>
  <sheetViews>
    <sheetView showGridLines="0" tabSelected="1" zoomScale="65" zoomScaleNormal="70" workbookViewId="0">
      <pane xSplit="4" ySplit="9" topLeftCell="E10" activePane="bottomRight" state="frozen"/>
      <selection pane="topRight" activeCell="E1" sqref="E1"/>
      <selection pane="bottomLeft" activeCell="A7" sqref="A7"/>
      <selection pane="bottomRight" activeCell="AR49" sqref="AR10:AR49"/>
    </sheetView>
  </sheetViews>
  <sheetFormatPr defaultColWidth="9.109375" defaultRowHeight="11.4" x14ac:dyDescent="0.2"/>
  <cols>
    <col min="1" max="1" width="7.33203125" style="21" customWidth="1"/>
    <col min="2" max="2" width="17.88671875" style="21" customWidth="1"/>
    <col min="3" max="3" width="25.77734375" style="21" customWidth="1"/>
    <col min="4" max="4" width="44.44140625" style="21" bestFit="1" customWidth="1"/>
    <col min="5" max="5" width="48.6640625" style="21" customWidth="1"/>
    <col min="6" max="6" width="8.33203125" style="21" customWidth="1"/>
    <col min="7" max="7" width="10" style="21" bestFit="1" customWidth="1"/>
    <col min="8" max="8" width="8.44140625" style="21" customWidth="1"/>
    <col min="9" max="9" width="10.44140625" style="21" customWidth="1"/>
    <col min="10" max="10" width="26.6640625" style="21" customWidth="1"/>
    <col min="11" max="11" width="12.5546875" style="55" bestFit="1" customWidth="1"/>
    <col min="12" max="12" width="14.44140625" style="21" customWidth="1"/>
    <col min="13" max="13" width="11.5546875" style="55" customWidth="1"/>
    <col min="14" max="14" width="19.5546875" style="21" customWidth="1"/>
    <col min="15" max="15" width="14" style="21" customWidth="1"/>
    <col min="16" max="16" width="15" style="21" customWidth="1"/>
    <col min="17" max="17" width="33.21875" style="55" customWidth="1"/>
    <col min="18" max="18" width="84.33203125" style="21" customWidth="1"/>
    <col min="19" max="19" width="34" style="55" customWidth="1"/>
    <col min="20" max="20" width="12" style="21" customWidth="1"/>
    <col min="21" max="21" width="24.5546875" style="64" customWidth="1"/>
    <col min="22" max="22" width="67.77734375" style="26" customWidth="1"/>
    <col min="23" max="23" width="8.109375" style="21" customWidth="1"/>
    <col min="24" max="24" width="48.88671875" style="21" bestFit="1" customWidth="1"/>
    <col min="25" max="25" width="12.109375" style="21" customWidth="1"/>
    <col min="26" max="26" width="18.88671875" style="21" customWidth="1"/>
    <col min="27" max="27" width="19.109375" style="21" customWidth="1"/>
    <col min="28" max="28" width="18.77734375" style="55" customWidth="1"/>
    <col min="29" max="29" width="25.33203125" style="55" bestFit="1" customWidth="1"/>
    <col min="30" max="30" width="17.109375" style="21" bestFit="1" customWidth="1"/>
    <col min="31" max="31" width="13.5546875" style="21" bestFit="1" customWidth="1"/>
    <col min="32" max="32" width="25.88671875" style="55" bestFit="1" customWidth="1"/>
    <col min="33" max="34" width="12.109375" style="21" customWidth="1"/>
    <col min="35" max="35" width="13.44140625" style="21" customWidth="1"/>
    <col min="36" max="36" width="15" style="26" customWidth="1"/>
    <col min="37" max="37" width="16.33203125" style="26" customWidth="1"/>
    <col min="38" max="39" width="12.6640625" style="21" customWidth="1"/>
    <col min="40" max="40" width="13.5546875" style="21" customWidth="1"/>
    <col min="41" max="41" width="12.88671875" style="55" customWidth="1"/>
    <col min="42" max="42" width="14.109375" style="55" customWidth="1"/>
    <col min="43" max="43" width="40.21875" style="21" customWidth="1"/>
    <col min="44" max="44" width="24.44140625" style="21" bestFit="1" customWidth="1"/>
    <col min="45" max="16384" width="9.109375" style="21"/>
  </cols>
  <sheetData>
    <row r="1" spans="1:55" x14ac:dyDescent="0.2">
      <c r="A1" s="39" t="s">
        <v>191</v>
      </c>
      <c r="B1" s="41" t="s">
        <v>192</v>
      </c>
    </row>
    <row r="2" spans="1:55" x14ac:dyDescent="0.2">
      <c r="A2" s="38" t="s">
        <v>191</v>
      </c>
      <c r="B2" s="41" t="s">
        <v>194</v>
      </c>
    </row>
    <row r="3" spans="1:55" ht="13.5" customHeight="1" x14ac:dyDescent="0.35">
      <c r="A3" s="40" t="s">
        <v>191</v>
      </c>
      <c r="B3" s="41" t="s">
        <v>193</v>
      </c>
      <c r="C3" s="44"/>
      <c r="D3" s="44"/>
      <c r="E3" s="44"/>
      <c r="F3" s="44"/>
      <c r="G3" s="44"/>
      <c r="H3" s="44"/>
      <c r="I3" s="44"/>
      <c r="J3" s="44"/>
      <c r="K3" s="56"/>
      <c r="L3" s="44"/>
      <c r="M3" s="56"/>
      <c r="N3" s="44"/>
      <c r="O3" s="44"/>
      <c r="P3" s="44"/>
      <c r="Q3" s="56"/>
      <c r="R3" s="44"/>
      <c r="S3" s="56"/>
      <c r="T3" s="44"/>
      <c r="U3" s="56"/>
      <c r="V3" s="44"/>
      <c r="W3" s="44"/>
      <c r="X3" s="44"/>
      <c r="Y3" s="44"/>
      <c r="Z3" s="44"/>
      <c r="AA3" s="44"/>
      <c r="AB3" s="56"/>
      <c r="AC3" s="56"/>
      <c r="AD3" s="44"/>
      <c r="AE3" s="44"/>
      <c r="AF3" s="56"/>
      <c r="AG3" s="44"/>
      <c r="AH3" s="44"/>
      <c r="AI3" s="44"/>
      <c r="AJ3" s="44"/>
      <c r="AK3" s="44"/>
      <c r="AL3" s="44"/>
      <c r="AM3" s="44"/>
      <c r="AN3" s="44"/>
      <c r="AO3" s="56"/>
      <c r="AP3" s="56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</row>
    <row r="4" spans="1:55" ht="13.5" customHeight="1" x14ac:dyDescent="0.35">
      <c r="A4" s="50" t="s">
        <v>191</v>
      </c>
      <c r="B4" s="41" t="s">
        <v>218</v>
      </c>
      <c r="D4" s="44"/>
      <c r="E4" s="44"/>
      <c r="F4" s="44"/>
      <c r="G4" s="44"/>
      <c r="H4" s="44"/>
      <c r="I4" s="44"/>
      <c r="J4" s="44"/>
      <c r="K4" s="56"/>
      <c r="L4" s="44"/>
      <c r="M4" s="56"/>
      <c r="N4" s="44"/>
      <c r="O4" s="44"/>
      <c r="P4" s="44"/>
      <c r="Q4" s="56"/>
      <c r="R4" s="44"/>
      <c r="S4" s="56"/>
      <c r="T4" s="44"/>
      <c r="U4" s="56"/>
      <c r="V4" s="44"/>
      <c r="W4" s="44"/>
      <c r="X4" s="44"/>
      <c r="Y4" s="44"/>
      <c r="Z4" s="44"/>
      <c r="AA4" s="44"/>
      <c r="AB4" s="56"/>
      <c r="AC4" s="56"/>
      <c r="AD4" s="44"/>
      <c r="AE4" s="44"/>
      <c r="AF4" s="56"/>
      <c r="AG4" s="44"/>
      <c r="AH4" s="44"/>
      <c r="AI4" s="44"/>
      <c r="AJ4" s="44"/>
      <c r="AK4" s="44"/>
      <c r="AL4" s="44"/>
      <c r="AM4" s="44"/>
      <c r="AN4" s="44"/>
      <c r="AO4" s="56"/>
      <c r="AP4" s="56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</row>
    <row r="5" spans="1:55" ht="13.5" customHeight="1" x14ac:dyDescent="0.35">
      <c r="B5" s="44"/>
      <c r="C5" s="44"/>
      <c r="D5" s="44"/>
      <c r="E5" s="44"/>
      <c r="F5" s="44"/>
      <c r="G5" s="44"/>
      <c r="H5" s="44"/>
      <c r="I5" s="44"/>
      <c r="J5" s="44"/>
      <c r="K5" s="56"/>
      <c r="L5" s="44"/>
      <c r="M5" s="56"/>
      <c r="N5" s="44"/>
      <c r="O5" s="44"/>
      <c r="P5" s="44"/>
      <c r="Q5" s="56"/>
      <c r="R5" s="44"/>
      <c r="S5" s="56"/>
      <c r="T5" s="44"/>
      <c r="U5" s="56"/>
      <c r="V5" s="44"/>
      <c r="W5" s="44"/>
      <c r="X5" s="44"/>
      <c r="Y5" s="44"/>
      <c r="Z5" s="44"/>
      <c r="AA5" s="44"/>
      <c r="AB5" s="56"/>
      <c r="AC5" s="56"/>
      <c r="AD5" s="44"/>
      <c r="AE5" s="44"/>
      <c r="AF5" s="56"/>
      <c r="AG5" s="44"/>
      <c r="AH5" s="44"/>
      <c r="AI5" s="44"/>
      <c r="AJ5" s="44"/>
      <c r="AK5" s="44"/>
      <c r="AL5" s="44"/>
      <c r="AM5" s="44"/>
      <c r="AN5" s="44"/>
      <c r="AO5" s="56"/>
      <c r="AP5" s="56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</row>
    <row r="6" spans="1:55" ht="20.399999999999999" x14ac:dyDescent="0.35">
      <c r="A6" s="44" t="s">
        <v>113</v>
      </c>
      <c r="E6" s="33"/>
      <c r="O6" s="21">
        <v>15</v>
      </c>
      <c r="P6" s="21">
        <v>16</v>
      </c>
      <c r="Q6" s="72">
        <v>17</v>
      </c>
      <c r="R6" s="21">
        <v>18</v>
      </c>
      <c r="S6" s="72">
        <v>19</v>
      </c>
      <c r="T6" s="21">
        <v>20</v>
      </c>
      <c r="U6" s="72">
        <v>21</v>
      </c>
      <c r="V6" s="21">
        <v>22</v>
      </c>
      <c r="W6" s="21">
        <v>23</v>
      </c>
      <c r="X6" s="21">
        <v>24</v>
      </c>
      <c r="Y6" s="21">
        <v>25</v>
      </c>
      <c r="Z6" s="21">
        <v>26</v>
      </c>
      <c r="AA6" s="21">
        <v>27</v>
      </c>
      <c r="AB6" s="72">
        <v>28</v>
      </c>
      <c r="AC6" s="72">
        <v>29</v>
      </c>
      <c r="AD6" s="21">
        <v>30</v>
      </c>
      <c r="AE6" s="21">
        <v>31</v>
      </c>
      <c r="AF6" s="72">
        <v>32</v>
      </c>
      <c r="AG6" s="21">
        <v>33</v>
      </c>
      <c r="AH6" s="26">
        <v>34</v>
      </c>
      <c r="AI6" s="26">
        <v>35</v>
      </c>
      <c r="AJ6" s="26">
        <v>36</v>
      </c>
      <c r="AK6" s="21">
        <v>37</v>
      </c>
      <c r="AL6" s="21">
        <v>38</v>
      </c>
      <c r="AM6" s="21">
        <v>39</v>
      </c>
      <c r="AN6" s="21">
        <v>40</v>
      </c>
      <c r="AO6" s="72">
        <v>41</v>
      </c>
      <c r="AP6" s="72">
        <v>42</v>
      </c>
      <c r="AQ6" s="21">
        <v>43</v>
      </c>
      <c r="AR6" s="21">
        <v>44</v>
      </c>
    </row>
    <row r="7" spans="1:55" s="22" customFormat="1" ht="24" customHeight="1" x14ac:dyDescent="0.3">
      <c r="A7" s="100" t="s">
        <v>2</v>
      </c>
      <c r="B7" s="100" t="s">
        <v>0</v>
      </c>
      <c r="C7" s="100" t="s">
        <v>39</v>
      </c>
      <c r="D7" s="100" t="s">
        <v>31</v>
      </c>
      <c r="E7" s="100" t="s">
        <v>1</v>
      </c>
      <c r="F7" s="100" t="s">
        <v>8</v>
      </c>
      <c r="G7" s="100" t="s">
        <v>216</v>
      </c>
      <c r="H7" s="100" t="s">
        <v>6</v>
      </c>
      <c r="I7" s="100" t="s">
        <v>217</v>
      </c>
      <c r="J7" s="100" t="s">
        <v>13</v>
      </c>
      <c r="K7" s="104" t="s">
        <v>15</v>
      </c>
      <c r="L7" s="100" t="s">
        <v>38</v>
      </c>
      <c r="M7" s="104" t="s">
        <v>14</v>
      </c>
      <c r="N7" s="106" t="s">
        <v>184</v>
      </c>
      <c r="O7" s="107"/>
      <c r="P7" s="100" t="s">
        <v>35</v>
      </c>
      <c r="Q7" s="104" t="s">
        <v>152</v>
      </c>
      <c r="R7" s="100" t="s">
        <v>151</v>
      </c>
      <c r="S7" s="98" t="s">
        <v>224</v>
      </c>
      <c r="T7" s="81" t="s">
        <v>33</v>
      </c>
      <c r="U7" s="98" t="s">
        <v>10</v>
      </c>
      <c r="V7" s="81" t="s">
        <v>22</v>
      </c>
      <c r="W7" s="96" t="s">
        <v>133</v>
      </c>
      <c r="X7" s="97"/>
      <c r="Y7" s="81" t="s">
        <v>20</v>
      </c>
      <c r="Z7" s="81" t="s">
        <v>220</v>
      </c>
      <c r="AA7" s="81" t="s">
        <v>221</v>
      </c>
      <c r="AB7" s="98" t="s">
        <v>222</v>
      </c>
      <c r="AC7" s="119" t="s">
        <v>18</v>
      </c>
      <c r="AD7" s="85" t="s">
        <v>19</v>
      </c>
      <c r="AE7" s="85" t="s">
        <v>23</v>
      </c>
      <c r="AF7" s="119" t="s">
        <v>34</v>
      </c>
      <c r="AG7" s="88" t="s">
        <v>30</v>
      </c>
      <c r="AH7" s="88"/>
      <c r="AI7" s="88"/>
      <c r="AJ7" s="88"/>
      <c r="AK7" s="88"/>
      <c r="AL7" s="88"/>
      <c r="AM7" s="88"/>
      <c r="AN7" s="89"/>
      <c r="AO7" s="104" t="s">
        <v>32</v>
      </c>
      <c r="AP7" s="104" t="s">
        <v>41</v>
      </c>
      <c r="AQ7" s="79" t="s">
        <v>155</v>
      </c>
      <c r="AR7" s="79" t="s">
        <v>4</v>
      </c>
      <c r="AU7" s="27">
        <f>Sheet1!M5</f>
        <v>3</v>
      </c>
      <c r="AV7" s="28" t="str">
        <f>Sheet1!N5</f>
        <v>Gardu kubikel belum ada</v>
      </c>
      <c r="AW7" s="21"/>
    </row>
    <row r="8" spans="1:55" s="22" customFormat="1" ht="22.8" x14ac:dyDescent="0.3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5"/>
      <c r="L8" s="101"/>
      <c r="M8" s="105"/>
      <c r="N8" s="108"/>
      <c r="O8" s="109"/>
      <c r="P8" s="101"/>
      <c r="Q8" s="105"/>
      <c r="R8" s="101"/>
      <c r="S8" s="99"/>
      <c r="T8" s="82"/>
      <c r="U8" s="99"/>
      <c r="V8" s="82"/>
      <c r="W8" s="31" t="s">
        <v>135</v>
      </c>
      <c r="X8" s="31" t="s">
        <v>136</v>
      </c>
      <c r="Y8" s="82"/>
      <c r="Z8" s="82"/>
      <c r="AA8" s="82"/>
      <c r="AB8" s="99"/>
      <c r="AC8" s="120"/>
      <c r="AD8" s="86"/>
      <c r="AE8" s="86"/>
      <c r="AF8" s="120"/>
      <c r="AG8" s="9" t="s">
        <v>186</v>
      </c>
      <c r="AH8" s="29" t="s">
        <v>26</v>
      </c>
      <c r="AI8" s="9" t="s">
        <v>27</v>
      </c>
      <c r="AJ8" s="9" t="s">
        <v>28</v>
      </c>
      <c r="AK8" s="9" t="s">
        <v>12</v>
      </c>
      <c r="AL8" s="9" t="s">
        <v>29</v>
      </c>
      <c r="AM8" s="9" t="s">
        <v>190</v>
      </c>
      <c r="AN8" s="9" t="s">
        <v>25</v>
      </c>
      <c r="AO8" s="105"/>
      <c r="AP8" s="105"/>
      <c r="AQ8" s="80"/>
      <c r="AR8" s="80"/>
      <c r="AU8" s="27">
        <f>Sheet1!M6</f>
        <v>4</v>
      </c>
      <c r="AV8" s="28" t="str">
        <f>Sheet1!N6</f>
        <v>Gardu kubikel tahap penyelesaian</v>
      </c>
      <c r="AW8" s="21"/>
    </row>
    <row r="9" spans="1:55" s="30" customFormat="1" ht="18.75" customHeight="1" x14ac:dyDescent="0.3">
      <c r="A9" s="32">
        <v>1</v>
      </c>
      <c r="B9" s="32">
        <v>2</v>
      </c>
      <c r="C9" s="32">
        <f>+B9+1</f>
        <v>3</v>
      </c>
      <c r="D9" s="32">
        <f t="shared" ref="D9:N9" si="0">+C9+1</f>
        <v>4</v>
      </c>
      <c r="E9" s="32">
        <f t="shared" si="0"/>
        <v>5</v>
      </c>
      <c r="F9" s="32">
        <f t="shared" si="0"/>
        <v>6</v>
      </c>
      <c r="G9" s="32">
        <f t="shared" si="0"/>
        <v>7</v>
      </c>
      <c r="H9" s="32">
        <f t="shared" si="0"/>
        <v>8</v>
      </c>
      <c r="I9" s="32">
        <f t="shared" si="0"/>
        <v>9</v>
      </c>
      <c r="J9" s="32">
        <f t="shared" si="0"/>
        <v>10</v>
      </c>
      <c r="K9" s="57" t="str">
        <f>""&amp;+J9+1&amp;" = H"</f>
        <v>11 = H</v>
      </c>
      <c r="L9" s="32">
        <f>+J9+2</f>
        <v>12</v>
      </c>
      <c r="M9" s="57">
        <f t="shared" si="0"/>
        <v>13</v>
      </c>
      <c r="N9" s="102">
        <f t="shared" si="0"/>
        <v>14</v>
      </c>
      <c r="O9" s="103"/>
      <c r="P9" s="32">
        <f>+N9+1</f>
        <v>15</v>
      </c>
      <c r="Q9" s="57" t="str">
        <f>""&amp;P9+1&amp;" = G"</f>
        <v>16 = G</v>
      </c>
      <c r="R9" s="32" t="str">
        <f>""&amp;P9+2&amp;" = 18-16"</f>
        <v>17 = 18-16</v>
      </c>
      <c r="S9" s="57" t="str">
        <f>""&amp;P9+3&amp;" = MAX G+3"</f>
        <v>18 = MAX G+3</v>
      </c>
      <c r="T9" s="32">
        <f>+P9+4</f>
        <v>19</v>
      </c>
      <c r="U9" s="57" t="str">
        <f>""&amp;T9+1&amp;" = MAX H+3"</f>
        <v>20 = MAX H+3</v>
      </c>
      <c r="V9" s="32" t="str">
        <f>""&amp;T9+2&amp;" = 20-11"</f>
        <v>21 = 20-11</v>
      </c>
      <c r="W9" s="102">
        <f>T9+3</f>
        <v>22</v>
      </c>
      <c r="X9" s="103"/>
      <c r="Y9" s="32">
        <f>+W9+1</f>
        <v>23</v>
      </c>
      <c r="Z9" s="32"/>
      <c r="AA9" s="32"/>
      <c r="AB9" s="57"/>
      <c r="AC9" s="57">
        <f>+Y9+1</f>
        <v>24</v>
      </c>
      <c r="AD9" s="32">
        <f t="shared" ref="AD9:AP9" si="1">+AC9+1</f>
        <v>25</v>
      </c>
      <c r="AE9" s="32">
        <f t="shared" si="1"/>
        <v>26</v>
      </c>
      <c r="AF9" s="57">
        <f t="shared" si="1"/>
        <v>27</v>
      </c>
      <c r="AG9" s="32">
        <f t="shared" si="1"/>
        <v>28</v>
      </c>
      <c r="AH9" s="32">
        <f t="shared" si="1"/>
        <v>29</v>
      </c>
      <c r="AI9" s="32">
        <f t="shared" si="1"/>
        <v>30</v>
      </c>
      <c r="AJ9" s="32">
        <f t="shared" si="1"/>
        <v>31</v>
      </c>
      <c r="AK9" s="32">
        <f t="shared" si="1"/>
        <v>32</v>
      </c>
      <c r="AL9" s="32">
        <f t="shared" si="1"/>
        <v>33</v>
      </c>
      <c r="AM9" s="32">
        <f t="shared" si="1"/>
        <v>34</v>
      </c>
      <c r="AN9" s="32">
        <f>+AM9+1</f>
        <v>35</v>
      </c>
      <c r="AO9" s="57">
        <f t="shared" si="1"/>
        <v>36</v>
      </c>
      <c r="AP9" s="57">
        <f t="shared" si="1"/>
        <v>37</v>
      </c>
      <c r="AQ9" s="32" t="str">
        <f>""&amp;AP9+1&amp;"= "&amp;AP9&amp;"- 11"</f>
        <v>38= 37- 11</v>
      </c>
      <c r="AR9" s="32">
        <f>AP9+2</f>
        <v>39</v>
      </c>
      <c r="AU9" s="27">
        <f>Sheet1!M7</f>
        <v>5</v>
      </c>
      <c r="AV9" s="28" t="str">
        <f>Sheet1!N7</f>
        <v>Gardu beton perlu perbaikan</v>
      </c>
      <c r="AW9" s="21"/>
    </row>
    <row r="10" spans="1:55" customFormat="1" ht="14.4" x14ac:dyDescent="0.3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6"/>
      <c r="L10" s="65"/>
      <c r="M10" s="65"/>
      <c r="N10" s="65"/>
      <c r="O10" s="65"/>
      <c r="P10" s="65"/>
      <c r="Q10" s="65"/>
      <c r="R10" s="65" t="str">
        <f t="shared" ref="R10:R49" si="2" xml:space="preserve"> IF(AND(S10&lt;&gt;"",Q10&lt;&gt;""),""&amp;ABS(DAYS360(S10,Q10))&amp;" hari", IF(AND(S10&lt;&gt;" ",Q10&lt;&gt;""),"BELUM ADA TGL NODIN (KE PP DARI REN)", IF(AND(S10&lt;&gt;"",Q10&lt;&gt;" "),"BELUM ADA TGL RAYON KIRIM PERMOHONAN PLG KE PP/AREA","BELUM ADA TGL NODIN (KE PP DARI REN) DAN TGL RAYON KIRIM PERMOHONAN PLG KE PP/AREA ")))</f>
        <v xml:space="preserve">BELUM ADA TGL NODIN (KE PP DARI REN) DAN TGL RAYON KIRIM PERMOHONAN PLG KE PP/AREA </v>
      </c>
      <c r="S10" s="65"/>
      <c r="T10" s="65"/>
      <c r="U10" s="65"/>
      <c r="V10" s="65" t="str">
        <f t="shared" ref="V10:V49" si="3" xml:space="preserve"> IF(AND(U10&lt;&gt;"",K10&lt;&gt;""),""&amp;ABS(DAYS360(U10,K10))&amp;" hari", IF(AND(U10&lt;&gt;" ",K10&lt;&gt;""),"KIRIM NODIN (PK) KE KON DARI REN", IF(AND(U10&lt;&gt;"",K10&lt;&gt;" "),"BELUM ADA TGL BAYAR","BELUM ADA TGL KIRIM NODIN (PK) KE KON DARI REN DAN TGL BAYAR")))</f>
        <v>BELUM ADA TGL KIRIM NODIN (PK) KE KON DARI REN DAN TGL BAYAR</v>
      </c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6"/>
      <c r="AP10" s="66"/>
      <c r="AQ10" s="65" t="str">
        <f t="shared" ref="AQ10:AQ49" si="4" xml:space="preserve"> IF(AND(K10&lt;&gt;"",AP10&lt;&gt;""),""&amp;DAYS360(K10,AP10)&amp;" hari", IF(AND(K10="",AP10&lt;&gt;""),"BELUM ADA TGL BAYAR", IF(AND(K10&lt;&gt;"",AP10=""),"BELUM ADA TGL PDL","BELUM ADA TANGGAL BAYAR DAN TGL PDL")))</f>
        <v>BELUM ADA TANGGAL BAYAR DAN TGL PDL</v>
      </c>
      <c r="AR10" s="65"/>
      <c r="AU10" s="27">
        <f>Sheet1!M8</f>
        <v>6</v>
      </c>
      <c r="AV10" s="28" t="str">
        <f>Sheet1!N8</f>
        <v>Ganti CT</v>
      </c>
      <c r="AW10" s="21"/>
    </row>
    <row r="11" spans="1:55" customFormat="1" ht="14.4" x14ac:dyDescent="0.3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6"/>
      <c r="L11" s="65"/>
      <c r="M11" s="65"/>
      <c r="N11" s="65"/>
      <c r="O11" s="65"/>
      <c r="P11" s="65"/>
      <c r="Q11" s="65"/>
      <c r="R11" s="65" t="str">
        <f t="shared" si="2"/>
        <v xml:space="preserve">BELUM ADA TGL NODIN (KE PP DARI REN) DAN TGL RAYON KIRIM PERMOHONAN PLG KE PP/AREA </v>
      </c>
      <c r="S11" s="65"/>
      <c r="T11" s="65"/>
      <c r="U11" s="65"/>
      <c r="V11" s="65" t="str">
        <f t="shared" si="3"/>
        <v>BELUM ADA TGL KIRIM NODIN (PK) KE KON DARI REN DAN TGL BAYAR</v>
      </c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6"/>
      <c r="AP11" s="66"/>
      <c r="AQ11" s="65" t="str">
        <f t="shared" si="4"/>
        <v>BELUM ADA TANGGAL BAYAR DAN TGL PDL</v>
      </c>
      <c r="AR11" s="65"/>
    </row>
    <row r="12" spans="1:55" customFormat="1" ht="14.4" x14ac:dyDescent="0.3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5"/>
      <c r="M12" s="65"/>
      <c r="N12" s="65"/>
      <c r="O12" s="65"/>
      <c r="P12" s="65"/>
      <c r="Q12" s="65"/>
      <c r="R12" s="65" t="str">
        <f t="shared" si="2"/>
        <v xml:space="preserve">BELUM ADA TGL NODIN (KE PP DARI REN) DAN TGL RAYON KIRIM PERMOHONAN PLG KE PP/AREA </v>
      </c>
      <c r="S12" s="65"/>
      <c r="T12" s="65"/>
      <c r="U12" s="65"/>
      <c r="V12" s="65" t="str">
        <f t="shared" si="3"/>
        <v>BELUM ADA TGL KIRIM NODIN (PK) KE KON DARI REN DAN TGL BAYAR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6"/>
      <c r="AP12" s="66"/>
      <c r="AQ12" s="65" t="str">
        <f t="shared" si="4"/>
        <v>BELUM ADA TANGGAL BAYAR DAN TGL PDL</v>
      </c>
      <c r="AR12" s="65"/>
    </row>
    <row r="13" spans="1:55" customFormat="1" ht="14.4" x14ac:dyDescent="0.3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6"/>
      <c r="L13" s="65"/>
      <c r="M13" s="65"/>
      <c r="N13" s="65"/>
      <c r="O13" s="65"/>
      <c r="P13" s="65"/>
      <c r="Q13" s="65"/>
      <c r="R13" s="65" t="str">
        <f t="shared" si="2"/>
        <v xml:space="preserve">BELUM ADA TGL NODIN (KE PP DARI REN) DAN TGL RAYON KIRIM PERMOHONAN PLG KE PP/AREA </v>
      </c>
      <c r="S13" s="65"/>
      <c r="T13" s="65"/>
      <c r="U13" s="65"/>
      <c r="V13" s="65" t="str">
        <f t="shared" si="3"/>
        <v>BELUM ADA TGL KIRIM NODIN (PK) KE KON DARI REN DAN TGL BAYAR</v>
      </c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6"/>
      <c r="AP13" s="66"/>
      <c r="AQ13" s="65" t="str">
        <f t="shared" si="4"/>
        <v>BELUM ADA TANGGAL BAYAR DAN TGL PDL</v>
      </c>
      <c r="AR13" s="65"/>
    </row>
    <row r="14" spans="1:55" customFormat="1" ht="14.4" x14ac:dyDescent="0.3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6"/>
      <c r="L14" s="65"/>
      <c r="M14" s="65"/>
      <c r="N14" s="65"/>
      <c r="O14" s="65"/>
      <c r="P14" s="65"/>
      <c r="Q14" s="65"/>
      <c r="R14" s="65" t="str">
        <f t="shared" si="2"/>
        <v xml:space="preserve">BELUM ADA TGL NODIN (KE PP DARI REN) DAN TGL RAYON KIRIM PERMOHONAN PLG KE PP/AREA </v>
      </c>
      <c r="S14" s="65"/>
      <c r="T14" s="65"/>
      <c r="U14" s="65"/>
      <c r="V14" s="65" t="str">
        <f t="shared" si="3"/>
        <v>BELUM ADA TGL KIRIM NODIN (PK) KE KON DARI REN DAN TGL BAYAR</v>
      </c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6"/>
      <c r="AP14" s="66"/>
      <c r="AQ14" s="65" t="str">
        <f t="shared" si="4"/>
        <v>BELUM ADA TANGGAL BAYAR DAN TGL PDL</v>
      </c>
      <c r="AR14" s="65"/>
    </row>
    <row r="15" spans="1:55" customFormat="1" ht="14.4" x14ac:dyDescent="0.3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65"/>
      <c r="M15" s="65"/>
      <c r="N15" s="65"/>
      <c r="O15" s="65"/>
      <c r="P15" s="65"/>
      <c r="Q15" s="65"/>
      <c r="R15" s="65" t="str">
        <f t="shared" si="2"/>
        <v xml:space="preserve">BELUM ADA TGL NODIN (KE PP DARI REN) DAN TGL RAYON KIRIM PERMOHONAN PLG KE PP/AREA </v>
      </c>
      <c r="S15" s="65"/>
      <c r="T15" s="65"/>
      <c r="U15" s="65"/>
      <c r="V15" s="65" t="str">
        <f t="shared" si="3"/>
        <v>BELUM ADA TGL KIRIM NODIN (PK) KE KON DARI REN DAN TGL BAYAR</v>
      </c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6"/>
      <c r="AP15" s="66"/>
      <c r="AQ15" s="65" t="str">
        <f t="shared" si="4"/>
        <v>BELUM ADA TANGGAL BAYAR DAN TGL PDL</v>
      </c>
      <c r="AR15" s="65"/>
    </row>
    <row r="16" spans="1:55" customFormat="1" ht="14.4" x14ac:dyDescent="0.3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6"/>
      <c r="L16" s="65"/>
      <c r="M16" s="65"/>
      <c r="N16" s="65"/>
      <c r="O16" s="65"/>
      <c r="P16" s="65"/>
      <c r="Q16" s="65"/>
      <c r="R16" s="65" t="str">
        <f t="shared" si="2"/>
        <v xml:space="preserve">BELUM ADA TGL NODIN (KE PP DARI REN) DAN TGL RAYON KIRIM PERMOHONAN PLG KE PP/AREA </v>
      </c>
      <c r="S16" s="65"/>
      <c r="T16" s="65"/>
      <c r="U16" s="65"/>
      <c r="V16" s="65" t="str">
        <f t="shared" si="3"/>
        <v>BELUM ADA TGL KIRIM NODIN (PK) KE KON DARI REN DAN TGL BAYAR</v>
      </c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6"/>
      <c r="AP16" s="66"/>
      <c r="AQ16" s="65" t="str">
        <f t="shared" si="4"/>
        <v>BELUM ADA TANGGAL BAYAR DAN TGL PDL</v>
      </c>
      <c r="AR16" s="65"/>
    </row>
    <row r="17" spans="1:44" customFormat="1" ht="14.4" x14ac:dyDescent="0.3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6"/>
      <c r="L17" s="65"/>
      <c r="M17" s="65"/>
      <c r="N17" s="65"/>
      <c r="O17" s="65"/>
      <c r="P17" s="65"/>
      <c r="Q17" s="65"/>
      <c r="R17" s="65" t="str">
        <f t="shared" si="2"/>
        <v xml:space="preserve">BELUM ADA TGL NODIN (KE PP DARI REN) DAN TGL RAYON KIRIM PERMOHONAN PLG KE PP/AREA </v>
      </c>
      <c r="S17" s="65"/>
      <c r="T17" s="65"/>
      <c r="U17" s="66"/>
      <c r="V17" s="65" t="str">
        <f t="shared" si="3"/>
        <v>BELUM ADA TGL KIRIM NODIN (PK) KE KON DARI REN DAN TGL BAYAR</v>
      </c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6"/>
      <c r="AP17" s="66"/>
      <c r="AQ17" s="65" t="str">
        <f t="shared" si="4"/>
        <v>BELUM ADA TANGGAL BAYAR DAN TGL PDL</v>
      </c>
      <c r="AR17" s="65"/>
    </row>
    <row r="18" spans="1:44" customFormat="1" ht="14.4" x14ac:dyDescent="0.3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6"/>
      <c r="L18" s="65"/>
      <c r="M18" s="66"/>
      <c r="N18" s="65"/>
      <c r="O18" s="65"/>
      <c r="P18" s="65"/>
      <c r="Q18" s="65"/>
      <c r="R18" s="65" t="str">
        <f t="shared" si="2"/>
        <v xml:space="preserve">BELUM ADA TGL NODIN (KE PP DARI REN) DAN TGL RAYON KIRIM PERMOHONAN PLG KE PP/AREA </v>
      </c>
      <c r="S18" s="65"/>
      <c r="T18" s="65"/>
      <c r="U18" s="66"/>
      <c r="V18" s="65" t="str">
        <f t="shared" si="3"/>
        <v>BELUM ADA TGL KIRIM NODIN (PK) KE KON DARI REN DAN TGL BAYAR</v>
      </c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6"/>
      <c r="AP18" s="66"/>
      <c r="AQ18" s="65" t="str">
        <f t="shared" si="4"/>
        <v>BELUM ADA TANGGAL BAYAR DAN TGL PDL</v>
      </c>
      <c r="AR18" s="65"/>
    </row>
    <row r="19" spans="1:44" customFormat="1" ht="14.4" x14ac:dyDescent="0.3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6"/>
      <c r="L19" s="65"/>
      <c r="M19" s="66"/>
      <c r="N19" s="65"/>
      <c r="O19" s="65"/>
      <c r="P19" s="65"/>
      <c r="Q19" s="65"/>
      <c r="R19" s="65" t="str">
        <f t="shared" si="2"/>
        <v xml:space="preserve">BELUM ADA TGL NODIN (KE PP DARI REN) DAN TGL RAYON KIRIM PERMOHONAN PLG KE PP/AREA </v>
      </c>
      <c r="S19" s="65"/>
      <c r="T19" s="65"/>
      <c r="U19" s="66"/>
      <c r="V19" s="65" t="str">
        <f t="shared" si="3"/>
        <v>BELUM ADA TGL KIRIM NODIN (PK) KE KON DARI REN DAN TGL BAYAR</v>
      </c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6"/>
      <c r="AP19" s="66"/>
      <c r="AQ19" s="65" t="str">
        <f t="shared" si="4"/>
        <v>BELUM ADA TANGGAL BAYAR DAN TGL PDL</v>
      </c>
      <c r="AR19" s="65"/>
    </row>
    <row r="20" spans="1:44" customFormat="1" ht="14.4" x14ac:dyDescent="0.3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65"/>
      <c r="M20" s="65"/>
      <c r="N20" s="65"/>
      <c r="O20" s="65"/>
      <c r="P20" s="65"/>
      <c r="Q20" s="66"/>
      <c r="R20" s="65" t="str">
        <f t="shared" si="2"/>
        <v xml:space="preserve">BELUM ADA TGL NODIN (KE PP DARI REN) DAN TGL RAYON KIRIM PERMOHONAN PLG KE PP/AREA </v>
      </c>
      <c r="S20" s="65"/>
      <c r="T20" s="65"/>
      <c r="U20" s="66"/>
      <c r="V20" s="65" t="str">
        <f t="shared" si="3"/>
        <v>BELUM ADA TGL KIRIM NODIN (PK) KE KON DARI REN DAN TGL BAYAR</v>
      </c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6"/>
      <c r="AP20" s="66"/>
      <c r="AQ20" s="65" t="str">
        <f t="shared" si="4"/>
        <v>BELUM ADA TANGGAL BAYAR DAN TGL PDL</v>
      </c>
      <c r="AR20" s="65"/>
    </row>
    <row r="21" spans="1:44" customFormat="1" ht="14.4" x14ac:dyDescent="0.3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6"/>
      <c r="L21" s="65"/>
      <c r="M21" s="65"/>
      <c r="N21" s="65"/>
      <c r="O21" s="65"/>
      <c r="P21" s="65"/>
      <c r="Q21" s="65"/>
      <c r="R21" s="65" t="str">
        <f t="shared" si="2"/>
        <v xml:space="preserve">BELUM ADA TGL NODIN (KE PP DARI REN) DAN TGL RAYON KIRIM PERMOHONAN PLG KE PP/AREA </v>
      </c>
      <c r="S21" s="65"/>
      <c r="T21" s="65"/>
      <c r="U21" s="66"/>
      <c r="V21" s="65" t="str">
        <f t="shared" si="3"/>
        <v>BELUM ADA TGL KIRIM NODIN (PK) KE KON DARI REN DAN TGL BAYAR</v>
      </c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6"/>
      <c r="AP21" s="66"/>
      <c r="AQ21" s="65" t="str">
        <f t="shared" si="4"/>
        <v>BELUM ADA TANGGAL BAYAR DAN TGL PDL</v>
      </c>
      <c r="AR21" s="65"/>
    </row>
    <row r="22" spans="1:44" customFormat="1" ht="14.4" x14ac:dyDescent="0.3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6"/>
      <c r="L22" s="65"/>
      <c r="M22" s="65"/>
      <c r="N22" s="65"/>
      <c r="O22" s="65"/>
      <c r="P22" s="65"/>
      <c r="Q22" s="66"/>
      <c r="R22" s="65" t="str">
        <f t="shared" si="2"/>
        <v xml:space="preserve">BELUM ADA TGL NODIN (KE PP DARI REN) DAN TGL RAYON KIRIM PERMOHONAN PLG KE PP/AREA </v>
      </c>
      <c r="S22" s="65"/>
      <c r="T22" s="65"/>
      <c r="U22" s="66"/>
      <c r="V22" s="65" t="str">
        <f t="shared" si="3"/>
        <v>BELUM ADA TGL KIRIM NODIN (PK) KE KON DARI REN DAN TGL BAYAR</v>
      </c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6"/>
      <c r="AP22" s="66"/>
      <c r="AQ22" s="65" t="str">
        <f t="shared" si="4"/>
        <v>BELUM ADA TANGGAL BAYAR DAN TGL PDL</v>
      </c>
      <c r="AR22" s="65"/>
    </row>
    <row r="23" spans="1:44" customFormat="1" ht="14.4" x14ac:dyDescent="0.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6"/>
      <c r="L23" s="65"/>
      <c r="M23" s="65"/>
      <c r="N23" s="65"/>
      <c r="O23" s="65"/>
      <c r="P23" s="65"/>
      <c r="Q23" s="66"/>
      <c r="R23" s="65" t="str">
        <f t="shared" si="2"/>
        <v xml:space="preserve">BELUM ADA TGL NODIN (KE PP DARI REN) DAN TGL RAYON KIRIM PERMOHONAN PLG KE PP/AREA </v>
      </c>
      <c r="S23" s="66"/>
      <c r="T23" s="65"/>
      <c r="U23" s="66"/>
      <c r="V23" s="65" t="str">
        <f t="shared" si="3"/>
        <v>BELUM ADA TGL KIRIM NODIN (PK) KE KON DARI REN DAN TGL BAYAR</v>
      </c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6"/>
      <c r="AP23" s="66"/>
      <c r="AQ23" s="65" t="str">
        <f t="shared" si="4"/>
        <v>BELUM ADA TANGGAL BAYAR DAN TGL PDL</v>
      </c>
      <c r="AR23" s="65"/>
    </row>
    <row r="24" spans="1:44" customFormat="1" ht="14.4" x14ac:dyDescent="0.3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6"/>
      <c r="L24" s="65"/>
      <c r="M24" s="65"/>
      <c r="N24" s="65"/>
      <c r="O24" s="65"/>
      <c r="P24" s="65"/>
      <c r="Q24" s="66"/>
      <c r="R24" s="65" t="str">
        <f t="shared" si="2"/>
        <v xml:space="preserve">BELUM ADA TGL NODIN (KE PP DARI REN) DAN TGL RAYON KIRIM PERMOHONAN PLG KE PP/AREA </v>
      </c>
      <c r="S24" s="66"/>
      <c r="T24" s="65"/>
      <c r="U24" s="65"/>
      <c r="V24" s="65" t="str">
        <f t="shared" si="3"/>
        <v>BELUM ADA TGL KIRIM NODIN (PK) KE KON DARI REN DAN TGL BAYAR</v>
      </c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6"/>
      <c r="AP24" s="66"/>
      <c r="AQ24" s="65" t="str">
        <f t="shared" si="4"/>
        <v>BELUM ADA TANGGAL BAYAR DAN TGL PDL</v>
      </c>
      <c r="AR24" s="65"/>
    </row>
    <row r="25" spans="1:44" customFormat="1" ht="14.4" x14ac:dyDescent="0.3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6"/>
      <c r="L25" s="65"/>
      <c r="M25" s="65"/>
      <c r="N25" s="65"/>
      <c r="O25" s="65"/>
      <c r="P25" s="65"/>
      <c r="Q25" s="66"/>
      <c r="R25" s="65" t="str">
        <f t="shared" si="2"/>
        <v xml:space="preserve">BELUM ADA TGL NODIN (KE PP DARI REN) DAN TGL RAYON KIRIM PERMOHONAN PLG KE PP/AREA </v>
      </c>
      <c r="S25" s="66"/>
      <c r="T25" s="65"/>
      <c r="U25" s="66"/>
      <c r="V25" s="65" t="str">
        <f t="shared" si="3"/>
        <v>BELUM ADA TGL KIRIM NODIN (PK) KE KON DARI REN DAN TGL BAYAR</v>
      </c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6"/>
      <c r="AP25" s="66"/>
      <c r="AQ25" s="65" t="str">
        <f t="shared" si="4"/>
        <v>BELUM ADA TANGGAL BAYAR DAN TGL PDL</v>
      </c>
      <c r="AR25" s="65"/>
    </row>
    <row r="26" spans="1:44" customFormat="1" ht="14.4" x14ac:dyDescent="0.3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6"/>
      <c r="R26" s="65" t="str">
        <f t="shared" si="2"/>
        <v xml:space="preserve">BELUM ADA TGL NODIN (KE PP DARI REN) DAN TGL RAYON KIRIM PERMOHONAN PLG KE PP/AREA </v>
      </c>
      <c r="S26" s="65"/>
      <c r="T26" s="65"/>
      <c r="U26" s="65"/>
      <c r="V26" s="65" t="str">
        <f t="shared" si="3"/>
        <v>BELUM ADA TGL KIRIM NODIN (PK) KE KON DARI REN DAN TGL BAYAR</v>
      </c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 t="str">
        <f t="shared" si="4"/>
        <v>BELUM ADA TANGGAL BAYAR DAN TGL PDL</v>
      </c>
      <c r="AR26" s="65"/>
    </row>
    <row r="27" spans="1:44" customFormat="1" ht="14.4" x14ac:dyDescent="0.3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6"/>
      <c r="L27" s="65"/>
      <c r="M27" s="65"/>
      <c r="N27" s="65"/>
      <c r="O27" s="65"/>
      <c r="P27" s="65"/>
      <c r="Q27" s="65"/>
      <c r="R27" s="65" t="str">
        <f t="shared" si="2"/>
        <v xml:space="preserve">BELUM ADA TGL NODIN (KE PP DARI REN) DAN TGL RAYON KIRIM PERMOHONAN PLG KE PP/AREA </v>
      </c>
      <c r="S27" s="66"/>
      <c r="T27" s="65"/>
      <c r="U27" s="66"/>
      <c r="V27" s="65" t="str">
        <f t="shared" si="3"/>
        <v>BELUM ADA TGL KIRIM NODIN (PK) KE KON DARI REN DAN TGL BAYAR</v>
      </c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6"/>
      <c r="AP27" s="66"/>
      <c r="AQ27" s="65" t="str">
        <f t="shared" si="4"/>
        <v>BELUM ADA TANGGAL BAYAR DAN TGL PDL</v>
      </c>
      <c r="AR27" s="65"/>
    </row>
    <row r="28" spans="1:44" customFormat="1" ht="14.4" x14ac:dyDescent="0.3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 t="str">
        <f t="shared" si="2"/>
        <v xml:space="preserve">BELUM ADA TGL NODIN (KE PP DARI REN) DAN TGL RAYON KIRIM PERMOHONAN PLG KE PP/AREA </v>
      </c>
      <c r="S28" s="65"/>
      <c r="T28" s="65"/>
      <c r="U28" s="65"/>
      <c r="V28" s="65" t="str">
        <f t="shared" si="3"/>
        <v>BELUM ADA TGL KIRIM NODIN (PK) KE KON DARI REN DAN TGL BAYAR</v>
      </c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 t="str">
        <f t="shared" si="4"/>
        <v>BELUM ADA TANGGAL BAYAR DAN TGL PDL</v>
      </c>
      <c r="AR28" s="65"/>
    </row>
    <row r="29" spans="1:44" customFormat="1" ht="14.4" x14ac:dyDescent="0.3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6"/>
      <c r="R29" s="65" t="str">
        <f t="shared" si="2"/>
        <v xml:space="preserve">BELUM ADA TGL NODIN (KE PP DARI REN) DAN TGL RAYON KIRIM PERMOHONAN PLG KE PP/AREA </v>
      </c>
      <c r="S29" s="65"/>
      <c r="T29" s="65"/>
      <c r="U29" s="65"/>
      <c r="V29" s="65" t="str">
        <f t="shared" si="3"/>
        <v>BELUM ADA TGL KIRIM NODIN (PK) KE KON DARI REN DAN TGL BAYAR</v>
      </c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 t="str">
        <f t="shared" si="4"/>
        <v>BELUM ADA TANGGAL BAYAR DAN TGL PDL</v>
      </c>
      <c r="AR29" s="65"/>
    </row>
    <row r="30" spans="1:44" customFormat="1" ht="14.4" x14ac:dyDescent="0.3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6"/>
      <c r="L30" s="65"/>
      <c r="M30" s="65"/>
      <c r="N30" s="65"/>
      <c r="O30" s="65"/>
      <c r="P30" s="65"/>
      <c r="Q30" s="65"/>
      <c r="R30" s="65" t="str">
        <f t="shared" si="2"/>
        <v xml:space="preserve">BELUM ADA TGL NODIN (KE PP DARI REN) DAN TGL RAYON KIRIM PERMOHONAN PLG KE PP/AREA </v>
      </c>
      <c r="S30" s="65"/>
      <c r="T30" s="65"/>
      <c r="U30" s="66"/>
      <c r="V30" s="65" t="str">
        <f t="shared" si="3"/>
        <v>BELUM ADA TGL KIRIM NODIN (PK) KE KON DARI REN DAN TGL BAYAR</v>
      </c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6"/>
      <c r="AP30" s="66"/>
      <c r="AQ30" s="65" t="str">
        <f t="shared" si="4"/>
        <v>BELUM ADA TANGGAL BAYAR DAN TGL PDL</v>
      </c>
      <c r="AR30" s="65"/>
    </row>
    <row r="31" spans="1:44" customFormat="1" ht="14.4" x14ac:dyDescent="0.3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6"/>
      <c r="R31" s="65" t="str">
        <f t="shared" si="2"/>
        <v xml:space="preserve">BELUM ADA TGL NODIN (KE PP DARI REN) DAN TGL RAYON KIRIM PERMOHONAN PLG KE PP/AREA </v>
      </c>
      <c r="S31" s="65"/>
      <c r="T31" s="65"/>
      <c r="U31" s="65"/>
      <c r="V31" s="65" t="str">
        <f t="shared" si="3"/>
        <v>BELUM ADA TGL KIRIM NODIN (PK) KE KON DARI REN DAN TGL BAYAR</v>
      </c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 t="str">
        <f t="shared" si="4"/>
        <v>BELUM ADA TANGGAL BAYAR DAN TGL PDL</v>
      </c>
      <c r="AR31" s="65"/>
    </row>
    <row r="32" spans="1:44" customFormat="1" ht="14.4" x14ac:dyDescent="0.3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6"/>
      <c r="L32" s="65"/>
      <c r="M32" s="65"/>
      <c r="N32" s="65"/>
      <c r="O32" s="65"/>
      <c r="P32" s="65"/>
      <c r="Q32" s="66"/>
      <c r="R32" s="65" t="str">
        <f t="shared" si="2"/>
        <v xml:space="preserve">BELUM ADA TGL NODIN (KE PP DARI REN) DAN TGL RAYON KIRIM PERMOHONAN PLG KE PP/AREA </v>
      </c>
      <c r="S32" s="65"/>
      <c r="T32" s="65"/>
      <c r="U32" s="66"/>
      <c r="V32" s="65" t="str">
        <f t="shared" si="3"/>
        <v>BELUM ADA TGL KIRIM NODIN (PK) KE KON DARI REN DAN TGL BAYAR</v>
      </c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6"/>
      <c r="AP32" s="66"/>
      <c r="AQ32" s="65" t="str">
        <f t="shared" si="4"/>
        <v>BELUM ADA TANGGAL BAYAR DAN TGL PDL</v>
      </c>
      <c r="AR32" s="65"/>
    </row>
    <row r="33" spans="1:44" customFormat="1" ht="14.4" x14ac:dyDescent="0.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6"/>
      <c r="L33" s="65"/>
      <c r="M33" s="65"/>
      <c r="N33" s="65"/>
      <c r="O33" s="65"/>
      <c r="P33" s="65"/>
      <c r="Q33" s="65"/>
      <c r="R33" s="65" t="str">
        <f t="shared" si="2"/>
        <v xml:space="preserve">BELUM ADA TGL NODIN (KE PP DARI REN) DAN TGL RAYON KIRIM PERMOHONAN PLG KE PP/AREA </v>
      </c>
      <c r="S33" s="65"/>
      <c r="T33" s="65"/>
      <c r="U33" s="65"/>
      <c r="V33" s="65" t="str">
        <f t="shared" si="3"/>
        <v>BELUM ADA TGL KIRIM NODIN (PK) KE KON DARI REN DAN TGL BAYAR</v>
      </c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6"/>
      <c r="AP33" s="66"/>
      <c r="AQ33" s="65" t="str">
        <f t="shared" si="4"/>
        <v>BELUM ADA TANGGAL BAYAR DAN TGL PDL</v>
      </c>
      <c r="AR33" s="65"/>
    </row>
    <row r="34" spans="1:44" customFormat="1" ht="14.4" x14ac:dyDescent="0.3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6"/>
      <c r="L34" s="65"/>
      <c r="M34" s="65"/>
      <c r="N34" s="65"/>
      <c r="O34" s="65"/>
      <c r="P34" s="65"/>
      <c r="Q34" s="65"/>
      <c r="R34" s="65" t="str">
        <f t="shared" si="2"/>
        <v xml:space="preserve">BELUM ADA TGL NODIN (KE PP DARI REN) DAN TGL RAYON KIRIM PERMOHONAN PLG KE PP/AREA </v>
      </c>
      <c r="S34" s="65"/>
      <c r="T34" s="65"/>
      <c r="U34" s="66"/>
      <c r="V34" s="65" t="str">
        <f t="shared" si="3"/>
        <v>BELUM ADA TGL KIRIM NODIN (PK) KE KON DARI REN DAN TGL BAYAR</v>
      </c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6"/>
      <c r="AP34" s="66"/>
      <c r="AQ34" s="65" t="str">
        <f t="shared" si="4"/>
        <v>BELUM ADA TANGGAL BAYAR DAN TGL PDL</v>
      </c>
      <c r="AR34" s="65"/>
    </row>
    <row r="35" spans="1:44" customFormat="1" ht="14.4" x14ac:dyDescent="0.3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6"/>
      <c r="L35" s="65"/>
      <c r="M35" s="65"/>
      <c r="N35" s="65"/>
      <c r="O35" s="65"/>
      <c r="P35" s="65"/>
      <c r="Q35" s="65"/>
      <c r="R35" s="65" t="str">
        <f t="shared" si="2"/>
        <v xml:space="preserve">BELUM ADA TGL NODIN (KE PP DARI REN) DAN TGL RAYON KIRIM PERMOHONAN PLG KE PP/AREA </v>
      </c>
      <c r="S35" s="65"/>
      <c r="T35" s="65"/>
      <c r="U35" s="65"/>
      <c r="V35" s="65" t="str">
        <f t="shared" si="3"/>
        <v>BELUM ADA TGL KIRIM NODIN (PK) KE KON DARI REN DAN TGL BAYAR</v>
      </c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6"/>
      <c r="AP35" s="66"/>
      <c r="AQ35" s="65" t="str">
        <f t="shared" si="4"/>
        <v>BELUM ADA TANGGAL BAYAR DAN TGL PDL</v>
      </c>
      <c r="AR35" s="65"/>
    </row>
    <row r="36" spans="1:44" customFormat="1" ht="14.4" x14ac:dyDescent="0.3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6"/>
      <c r="L36" s="65"/>
      <c r="M36" s="65"/>
      <c r="N36" s="65"/>
      <c r="O36" s="65"/>
      <c r="P36" s="65"/>
      <c r="Q36" s="65"/>
      <c r="R36" s="65" t="str">
        <f t="shared" si="2"/>
        <v xml:space="preserve">BELUM ADA TGL NODIN (KE PP DARI REN) DAN TGL RAYON KIRIM PERMOHONAN PLG KE PP/AREA </v>
      </c>
      <c r="S36" s="65"/>
      <c r="T36" s="65"/>
      <c r="U36" s="65"/>
      <c r="V36" s="65" t="str">
        <f t="shared" si="3"/>
        <v>BELUM ADA TGL KIRIM NODIN (PK) KE KON DARI REN DAN TGL BAYAR</v>
      </c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6"/>
      <c r="AP36" s="66"/>
      <c r="AQ36" s="65" t="str">
        <f t="shared" si="4"/>
        <v>BELUM ADA TANGGAL BAYAR DAN TGL PDL</v>
      </c>
      <c r="AR36" s="65"/>
    </row>
    <row r="37" spans="1:44" customFormat="1" ht="14.4" x14ac:dyDescent="0.3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6"/>
      <c r="L37" s="65"/>
      <c r="M37" s="65"/>
      <c r="N37" s="65"/>
      <c r="O37" s="65"/>
      <c r="P37" s="65"/>
      <c r="Q37" s="65"/>
      <c r="R37" s="65" t="str">
        <f t="shared" si="2"/>
        <v xml:space="preserve">BELUM ADA TGL NODIN (KE PP DARI REN) DAN TGL RAYON KIRIM PERMOHONAN PLG KE PP/AREA </v>
      </c>
      <c r="S37" s="65"/>
      <c r="T37" s="65"/>
      <c r="U37" s="65"/>
      <c r="V37" s="65" t="str">
        <f t="shared" si="3"/>
        <v>BELUM ADA TGL KIRIM NODIN (PK) KE KON DARI REN DAN TGL BAYAR</v>
      </c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6"/>
      <c r="AP37" s="66"/>
      <c r="AQ37" s="65" t="str">
        <f t="shared" si="4"/>
        <v>BELUM ADA TANGGAL BAYAR DAN TGL PDL</v>
      </c>
      <c r="AR37" s="65"/>
    </row>
    <row r="38" spans="1:44" customFormat="1" ht="14.4" x14ac:dyDescent="0.3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6"/>
      <c r="L38" s="65"/>
      <c r="M38" s="65"/>
      <c r="N38" s="65"/>
      <c r="O38" s="65"/>
      <c r="P38" s="65"/>
      <c r="Q38" s="65"/>
      <c r="R38" s="65" t="str">
        <f t="shared" si="2"/>
        <v xml:space="preserve">BELUM ADA TGL NODIN (KE PP DARI REN) DAN TGL RAYON KIRIM PERMOHONAN PLG KE PP/AREA </v>
      </c>
      <c r="S38" s="65"/>
      <c r="T38" s="65"/>
      <c r="U38" s="66"/>
      <c r="V38" s="65" t="str">
        <f t="shared" si="3"/>
        <v>BELUM ADA TGL KIRIM NODIN (PK) KE KON DARI REN DAN TGL BAYAR</v>
      </c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6"/>
      <c r="AP38" s="66"/>
      <c r="AQ38" s="65" t="str">
        <f t="shared" si="4"/>
        <v>BELUM ADA TANGGAL BAYAR DAN TGL PDL</v>
      </c>
      <c r="AR38" s="65"/>
    </row>
    <row r="39" spans="1:44" customFormat="1" ht="14.4" x14ac:dyDescent="0.3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6"/>
      <c r="L39" s="65"/>
      <c r="M39" s="65"/>
      <c r="N39" s="65"/>
      <c r="O39" s="65"/>
      <c r="P39" s="65"/>
      <c r="Q39" s="65"/>
      <c r="R39" s="65" t="str">
        <f t="shared" si="2"/>
        <v xml:space="preserve">BELUM ADA TGL NODIN (KE PP DARI REN) DAN TGL RAYON KIRIM PERMOHONAN PLG KE PP/AREA </v>
      </c>
      <c r="S39" s="65"/>
      <c r="T39" s="65"/>
      <c r="U39" s="66"/>
      <c r="V39" s="65" t="str">
        <f t="shared" si="3"/>
        <v>BELUM ADA TGL KIRIM NODIN (PK) KE KON DARI REN DAN TGL BAYAR</v>
      </c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6"/>
      <c r="AP39" s="66"/>
      <c r="AQ39" s="65" t="str">
        <f t="shared" si="4"/>
        <v>BELUM ADA TANGGAL BAYAR DAN TGL PDL</v>
      </c>
      <c r="AR39" s="65"/>
    </row>
    <row r="40" spans="1:44" customFormat="1" ht="14.4" x14ac:dyDescent="0.3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6"/>
      <c r="L40" s="65"/>
      <c r="M40" s="65"/>
      <c r="N40" s="65"/>
      <c r="O40" s="65"/>
      <c r="P40" s="65"/>
      <c r="Q40" s="65"/>
      <c r="R40" s="65" t="str">
        <f t="shared" si="2"/>
        <v xml:space="preserve">BELUM ADA TGL NODIN (KE PP DARI REN) DAN TGL RAYON KIRIM PERMOHONAN PLG KE PP/AREA </v>
      </c>
      <c r="S40" s="66"/>
      <c r="T40" s="65"/>
      <c r="U40" s="66"/>
      <c r="V40" s="65" t="str">
        <f t="shared" si="3"/>
        <v>BELUM ADA TGL KIRIM NODIN (PK) KE KON DARI REN DAN TGL BAYAR</v>
      </c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6"/>
      <c r="AP40" s="66"/>
      <c r="AQ40" s="65" t="str">
        <f t="shared" si="4"/>
        <v>BELUM ADA TANGGAL BAYAR DAN TGL PDL</v>
      </c>
      <c r="AR40" s="65"/>
    </row>
    <row r="41" spans="1:44" customFormat="1" ht="14.4" x14ac:dyDescent="0.3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6"/>
      <c r="L41" s="65"/>
      <c r="M41" s="65"/>
      <c r="N41" s="65"/>
      <c r="O41" s="65"/>
      <c r="P41" s="65"/>
      <c r="Q41" s="65"/>
      <c r="R41" s="65" t="str">
        <f t="shared" si="2"/>
        <v xml:space="preserve">BELUM ADA TGL NODIN (KE PP DARI REN) DAN TGL RAYON KIRIM PERMOHONAN PLG KE PP/AREA </v>
      </c>
      <c r="S41" s="65"/>
      <c r="T41" s="65"/>
      <c r="U41" s="66"/>
      <c r="V41" s="65" t="str">
        <f t="shared" si="3"/>
        <v>BELUM ADA TGL KIRIM NODIN (PK) KE KON DARI REN DAN TGL BAYAR</v>
      </c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6"/>
      <c r="AP41" s="66"/>
      <c r="AQ41" s="65" t="str">
        <f t="shared" si="4"/>
        <v>BELUM ADA TANGGAL BAYAR DAN TGL PDL</v>
      </c>
      <c r="AR41" s="65"/>
    </row>
    <row r="42" spans="1:44" customFormat="1" ht="14.4" x14ac:dyDescent="0.3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 t="str">
        <f t="shared" si="2"/>
        <v xml:space="preserve">BELUM ADA TGL NODIN (KE PP DARI REN) DAN TGL RAYON KIRIM PERMOHONAN PLG KE PP/AREA </v>
      </c>
      <c r="S42" s="65"/>
      <c r="T42" s="65"/>
      <c r="U42" s="65"/>
      <c r="V42" s="65" t="str">
        <f t="shared" si="3"/>
        <v>BELUM ADA TGL KIRIM NODIN (PK) KE KON DARI REN DAN TGL BAYAR</v>
      </c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 t="str">
        <f t="shared" si="4"/>
        <v>BELUM ADA TANGGAL BAYAR DAN TGL PDL</v>
      </c>
      <c r="AR42" s="65"/>
    </row>
    <row r="43" spans="1:44" customFormat="1" ht="14.4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6"/>
      <c r="L43" s="65"/>
      <c r="M43" s="66"/>
      <c r="N43" s="65"/>
      <c r="O43" s="65"/>
      <c r="P43" s="65"/>
      <c r="Q43" s="65"/>
      <c r="R43" s="65" t="str">
        <f t="shared" si="2"/>
        <v xml:space="preserve">BELUM ADA TGL NODIN (KE PP DARI REN) DAN TGL RAYON KIRIM PERMOHONAN PLG KE PP/AREA </v>
      </c>
      <c r="S43" s="66"/>
      <c r="T43" s="65"/>
      <c r="U43" s="66"/>
      <c r="V43" s="65" t="str">
        <f t="shared" si="3"/>
        <v>BELUM ADA TGL KIRIM NODIN (PK) KE KON DARI REN DAN TGL BAYAR</v>
      </c>
      <c r="W43" s="65"/>
      <c r="X43" s="65"/>
      <c r="Y43" s="65"/>
      <c r="Z43" s="65"/>
      <c r="AA43" s="65"/>
      <c r="AB43" s="65"/>
      <c r="AC43" s="66"/>
      <c r="AD43" s="65"/>
      <c r="AE43" s="65"/>
      <c r="AF43" s="66"/>
      <c r="AG43" s="65"/>
      <c r="AH43" s="65"/>
      <c r="AI43" s="65"/>
      <c r="AJ43" s="65"/>
      <c r="AK43" s="65"/>
      <c r="AL43" s="65"/>
      <c r="AM43" s="65"/>
      <c r="AN43" s="65"/>
      <c r="AO43" s="66"/>
      <c r="AP43" s="66"/>
      <c r="AQ43" s="65" t="str">
        <f t="shared" si="4"/>
        <v>BELUM ADA TANGGAL BAYAR DAN TGL PDL</v>
      </c>
      <c r="AR43" s="65"/>
    </row>
    <row r="44" spans="1:44" customFormat="1" ht="14.4" x14ac:dyDescent="0.3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 t="str">
        <f t="shared" si="2"/>
        <v xml:space="preserve">BELUM ADA TGL NODIN (KE PP DARI REN) DAN TGL RAYON KIRIM PERMOHONAN PLG KE PP/AREA </v>
      </c>
      <c r="S44" s="65"/>
      <c r="T44" s="65"/>
      <c r="U44" s="65"/>
      <c r="V44" s="65" t="str">
        <f t="shared" si="3"/>
        <v>BELUM ADA TGL KIRIM NODIN (PK) KE KON DARI REN DAN TGL BAYAR</v>
      </c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 t="str">
        <f t="shared" si="4"/>
        <v>BELUM ADA TANGGAL BAYAR DAN TGL PDL</v>
      </c>
      <c r="AR44" s="65"/>
    </row>
    <row r="45" spans="1:44" customFormat="1" ht="14.4" x14ac:dyDescent="0.3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 t="str">
        <f t="shared" si="2"/>
        <v xml:space="preserve">BELUM ADA TGL NODIN (KE PP DARI REN) DAN TGL RAYON KIRIM PERMOHONAN PLG KE PP/AREA </v>
      </c>
      <c r="S45" s="65"/>
      <c r="T45" s="65"/>
      <c r="U45" s="65"/>
      <c r="V45" s="65" t="str">
        <f t="shared" si="3"/>
        <v>BELUM ADA TGL KIRIM NODIN (PK) KE KON DARI REN DAN TGL BAYAR</v>
      </c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 t="str">
        <f t="shared" si="4"/>
        <v>BELUM ADA TANGGAL BAYAR DAN TGL PDL</v>
      </c>
      <c r="AR45" s="65"/>
    </row>
    <row r="46" spans="1:44" customFormat="1" ht="14.4" x14ac:dyDescent="0.3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6"/>
      <c r="L46" s="65"/>
      <c r="M46" s="65"/>
      <c r="N46" s="65"/>
      <c r="O46" s="65"/>
      <c r="P46" s="65"/>
      <c r="Q46" s="65"/>
      <c r="R46" s="65" t="str">
        <f t="shared" si="2"/>
        <v xml:space="preserve">BELUM ADA TGL NODIN (KE PP DARI REN) DAN TGL RAYON KIRIM PERMOHONAN PLG KE PP/AREA </v>
      </c>
      <c r="S46" s="65"/>
      <c r="T46" s="65"/>
      <c r="U46" s="66"/>
      <c r="V46" s="65" t="str">
        <f t="shared" si="3"/>
        <v>BELUM ADA TGL KIRIM NODIN (PK) KE KON DARI REN DAN TGL BAYAR</v>
      </c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 t="str">
        <f t="shared" si="4"/>
        <v>BELUM ADA TANGGAL BAYAR DAN TGL PDL</v>
      </c>
      <c r="AR46" s="65"/>
    </row>
    <row r="47" spans="1:44" customFormat="1" ht="14.4" x14ac:dyDescent="0.3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6"/>
      <c r="L47" s="65"/>
      <c r="M47" s="66"/>
      <c r="N47" s="65"/>
      <c r="O47" s="65"/>
      <c r="P47" s="65"/>
      <c r="Q47" s="65"/>
      <c r="R47" s="65" t="str">
        <f t="shared" si="2"/>
        <v xml:space="preserve">BELUM ADA TGL NODIN (KE PP DARI REN) DAN TGL RAYON KIRIM PERMOHONAN PLG KE PP/AREA </v>
      </c>
      <c r="S47" s="66"/>
      <c r="T47" s="65"/>
      <c r="U47" s="66"/>
      <c r="V47" s="65" t="str">
        <f t="shared" si="3"/>
        <v>BELUM ADA TGL KIRIM NODIN (PK) KE KON DARI REN DAN TGL BAYAR</v>
      </c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6"/>
      <c r="AP47" s="66"/>
      <c r="AQ47" s="65" t="str">
        <f t="shared" si="4"/>
        <v>BELUM ADA TANGGAL BAYAR DAN TGL PDL</v>
      </c>
      <c r="AR47" s="65"/>
    </row>
    <row r="48" spans="1:44" customFormat="1" ht="14.4" x14ac:dyDescent="0.3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6"/>
      <c r="L48" s="65"/>
      <c r="M48" s="65"/>
      <c r="N48" s="65"/>
      <c r="O48" s="65"/>
      <c r="P48" s="65"/>
      <c r="Q48" s="65"/>
      <c r="R48" s="65" t="str">
        <f t="shared" si="2"/>
        <v xml:space="preserve">BELUM ADA TGL NODIN (KE PP DARI REN) DAN TGL RAYON KIRIM PERMOHONAN PLG KE PP/AREA </v>
      </c>
      <c r="S48" s="66"/>
      <c r="T48" s="65"/>
      <c r="U48" s="66"/>
      <c r="V48" s="65" t="str">
        <f t="shared" si="3"/>
        <v>BELUM ADA TGL KIRIM NODIN (PK) KE KON DARI REN DAN TGL BAYAR</v>
      </c>
      <c r="W48" s="65"/>
      <c r="X48" s="65"/>
      <c r="Y48" s="65"/>
      <c r="Z48" s="65"/>
      <c r="AA48" s="65"/>
      <c r="AB48" s="65"/>
      <c r="AC48" s="66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6"/>
      <c r="AP48" s="65"/>
      <c r="AQ48" s="65" t="str">
        <f t="shared" si="4"/>
        <v>BELUM ADA TANGGAL BAYAR DAN TGL PDL</v>
      </c>
      <c r="AR48" s="65"/>
    </row>
    <row r="49" spans="1:44" customFormat="1" ht="14.4" x14ac:dyDescent="0.3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 t="str">
        <f t="shared" si="2"/>
        <v xml:space="preserve">BELUM ADA TGL NODIN (KE PP DARI REN) DAN TGL RAYON KIRIM PERMOHONAN PLG KE PP/AREA </v>
      </c>
      <c r="S49" s="65"/>
      <c r="T49" s="65"/>
      <c r="U49" s="65"/>
      <c r="V49" s="65" t="str">
        <f t="shared" si="3"/>
        <v>BELUM ADA TGL KIRIM NODIN (PK) KE KON DARI REN DAN TGL BAYAR</v>
      </c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 t="str">
        <f t="shared" si="4"/>
        <v>BELUM ADA TANGGAL BAYAR DAN TGL PDL</v>
      </c>
      <c r="AR49" s="65"/>
    </row>
    <row r="50" spans="1:44" ht="12" x14ac:dyDescent="0.2">
      <c r="A50" s="21">
        <v>41</v>
      </c>
      <c r="D50" s="21" t="s">
        <v>225</v>
      </c>
      <c r="S50" s="60"/>
      <c r="T50" s="34"/>
      <c r="U50" s="60"/>
      <c r="V50" s="34"/>
    </row>
    <row r="51" spans="1:44" ht="12" x14ac:dyDescent="0.2">
      <c r="S51" s="60"/>
      <c r="T51" s="34"/>
      <c r="U51" s="60"/>
      <c r="V51" s="34"/>
    </row>
    <row r="52" spans="1:44" ht="12" x14ac:dyDescent="0.2">
      <c r="S52" s="60"/>
      <c r="T52" s="34"/>
      <c r="U52" s="60"/>
      <c r="V52" s="34"/>
    </row>
    <row r="53" spans="1:44" ht="12" x14ac:dyDescent="0.2">
      <c r="S53" s="60"/>
      <c r="T53" s="34"/>
      <c r="U53" s="60"/>
      <c r="V53" s="34"/>
    </row>
    <row r="54" spans="1:44" ht="12" x14ac:dyDescent="0.2">
      <c r="S54" s="60"/>
      <c r="T54" s="34"/>
      <c r="U54" s="60"/>
      <c r="V54" s="34"/>
    </row>
    <row r="55" spans="1:44" ht="12" x14ac:dyDescent="0.2">
      <c r="S55" s="60"/>
      <c r="T55" s="34"/>
      <c r="U55" s="60"/>
      <c r="V55" s="34"/>
    </row>
    <row r="56" spans="1:44" ht="12" x14ac:dyDescent="0.2">
      <c r="S56" s="60"/>
      <c r="T56" s="34"/>
      <c r="U56" s="60"/>
      <c r="V56" s="34"/>
    </row>
    <row r="57" spans="1:44" ht="12" x14ac:dyDescent="0.2">
      <c r="S57" s="60"/>
      <c r="T57" s="34"/>
      <c r="U57" s="60"/>
      <c r="V57" s="34"/>
    </row>
    <row r="58" spans="1:44" ht="12" x14ac:dyDescent="0.2">
      <c r="S58" s="60"/>
      <c r="T58" s="34"/>
      <c r="U58" s="60"/>
      <c r="V58" s="34"/>
    </row>
    <row r="59" spans="1:44" ht="12" x14ac:dyDescent="0.2">
      <c r="S59" s="60"/>
      <c r="T59" s="34"/>
      <c r="U59" s="60"/>
      <c r="V59" s="34"/>
    </row>
    <row r="60" spans="1:44" ht="12" x14ac:dyDescent="0.2">
      <c r="S60" s="60"/>
      <c r="T60" s="34"/>
      <c r="U60" s="60"/>
      <c r="V60" s="34"/>
    </row>
    <row r="61" spans="1:44" ht="12" x14ac:dyDescent="0.2">
      <c r="S61" s="60"/>
      <c r="T61" s="34"/>
      <c r="U61" s="60"/>
      <c r="V61" s="34"/>
    </row>
    <row r="62" spans="1:44" ht="12" x14ac:dyDescent="0.2">
      <c r="S62" s="60"/>
      <c r="T62" s="34"/>
      <c r="U62" s="60"/>
      <c r="V62" s="34"/>
    </row>
    <row r="63" spans="1:44" ht="12" x14ac:dyDescent="0.2">
      <c r="S63" s="60"/>
      <c r="T63" s="34"/>
      <c r="U63" s="60"/>
      <c r="V63" s="34"/>
    </row>
    <row r="64" spans="1:44" ht="12" x14ac:dyDescent="0.2">
      <c r="S64" s="60"/>
      <c r="T64" s="34"/>
      <c r="U64" s="60"/>
      <c r="V64" s="34"/>
    </row>
    <row r="65" spans="19:22" ht="12" x14ac:dyDescent="0.2">
      <c r="S65" s="60"/>
      <c r="T65" s="34"/>
      <c r="U65" s="60"/>
      <c r="V65" s="34"/>
    </row>
    <row r="66" spans="19:22" ht="12" x14ac:dyDescent="0.2">
      <c r="S66" s="60"/>
      <c r="T66" s="34"/>
      <c r="U66" s="60"/>
      <c r="V66" s="34"/>
    </row>
    <row r="67" spans="19:22" ht="12" x14ac:dyDescent="0.25">
      <c r="S67" s="61"/>
      <c r="T67" s="35"/>
      <c r="U67" s="61"/>
      <c r="V67" s="35"/>
    </row>
    <row r="68" spans="19:22" ht="12" x14ac:dyDescent="0.2">
      <c r="S68" s="60"/>
      <c r="T68" s="34"/>
      <c r="U68" s="60"/>
      <c r="V68" s="34"/>
    </row>
    <row r="69" spans="19:22" ht="12" x14ac:dyDescent="0.2">
      <c r="S69" s="60"/>
      <c r="T69" s="34"/>
      <c r="U69" s="60"/>
      <c r="V69" s="34"/>
    </row>
    <row r="70" spans="19:22" ht="12" x14ac:dyDescent="0.2">
      <c r="S70" s="60"/>
      <c r="T70" s="34"/>
      <c r="U70" s="60"/>
      <c r="V70" s="34"/>
    </row>
    <row r="71" spans="19:22" ht="12" x14ac:dyDescent="0.2">
      <c r="S71" s="62"/>
      <c r="T71" s="36"/>
      <c r="U71" s="62"/>
      <c r="V71" s="36"/>
    </row>
    <row r="72" spans="19:22" x14ac:dyDescent="0.2">
      <c r="S72" s="63"/>
      <c r="T72" s="37"/>
      <c r="U72" s="63"/>
      <c r="V72" s="37"/>
    </row>
    <row r="73" spans="19:22" x14ac:dyDescent="0.2">
      <c r="S73" s="58"/>
      <c r="T73" s="24"/>
      <c r="U73" s="58"/>
      <c r="V73" s="24"/>
    </row>
    <row r="74" spans="19:22" x14ac:dyDescent="0.2">
      <c r="S74" s="59"/>
      <c r="T74" s="25"/>
      <c r="U74" s="59"/>
      <c r="V74" s="25"/>
    </row>
    <row r="75" spans="19:22" x14ac:dyDescent="0.2">
      <c r="S75" s="59"/>
      <c r="T75" s="25"/>
      <c r="U75" s="59"/>
      <c r="V75" s="25"/>
    </row>
    <row r="76" spans="19:22" x14ac:dyDescent="0.2">
      <c r="S76" s="59"/>
      <c r="T76" s="25"/>
      <c r="U76" s="59"/>
      <c r="V76" s="25"/>
    </row>
    <row r="77" spans="19:22" x14ac:dyDescent="0.2">
      <c r="S77" s="59"/>
      <c r="T77" s="25"/>
      <c r="U77" s="59"/>
      <c r="V77" s="25"/>
    </row>
    <row r="78" spans="19:22" x14ac:dyDescent="0.2">
      <c r="S78" s="59"/>
      <c r="T78" s="25"/>
      <c r="U78" s="59"/>
      <c r="V78" s="25"/>
    </row>
    <row r="79" spans="19:22" x14ac:dyDescent="0.2">
      <c r="S79" s="59"/>
      <c r="T79" s="25"/>
      <c r="U79" s="59"/>
      <c r="V79" s="25"/>
    </row>
    <row r="80" spans="19:22" x14ac:dyDescent="0.2">
      <c r="S80" s="59"/>
      <c r="T80" s="25"/>
      <c r="U80" s="59"/>
      <c r="V80" s="25"/>
    </row>
    <row r="81" spans="19:22" x14ac:dyDescent="0.2">
      <c r="S81" s="59"/>
      <c r="T81" s="25"/>
      <c r="U81" s="59"/>
      <c r="V81" s="25"/>
    </row>
    <row r="82" spans="19:22" x14ac:dyDescent="0.2">
      <c r="U82" s="55"/>
      <c r="V82" s="21"/>
    </row>
    <row r="83" spans="19:22" x14ac:dyDescent="0.2">
      <c r="U83" s="55"/>
      <c r="V83" s="21"/>
    </row>
    <row r="84" spans="19:22" x14ac:dyDescent="0.2">
      <c r="U84" s="55"/>
      <c r="V84" s="21"/>
    </row>
    <row r="85" spans="19:22" x14ac:dyDescent="0.2">
      <c r="U85" s="55"/>
      <c r="V85" s="21"/>
    </row>
    <row r="86" spans="19:22" x14ac:dyDescent="0.2">
      <c r="U86" s="55"/>
      <c r="V86" s="21"/>
    </row>
    <row r="87" spans="19:22" x14ac:dyDescent="0.2">
      <c r="U87" s="55"/>
      <c r="V87" s="21"/>
    </row>
    <row r="88" spans="19:22" x14ac:dyDescent="0.2">
      <c r="U88" s="55"/>
      <c r="V88" s="21"/>
    </row>
    <row r="89" spans="19:22" x14ac:dyDescent="0.2">
      <c r="U89" s="55"/>
      <c r="V89" s="21"/>
    </row>
    <row r="90" spans="19:22" x14ac:dyDescent="0.2">
      <c r="U90" s="55"/>
      <c r="V90" s="21"/>
    </row>
    <row r="91" spans="19:22" x14ac:dyDescent="0.2">
      <c r="U91" s="55"/>
      <c r="V91" s="21"/>
    </row>
    <row r="92" spans="19:22" x14ac:dyDescent="0.2">
      <c r="U92" s="55"/>
      <c r="V92" s="21"/>
    </row>
    <row r="93" spans="19:22" x14ac:dyDescent="0.2">
      <c r="U93" s="55"/>
      <c r="V93" s="21"/>
    </row>
    <row r="94" spans="19:22" x14ac:dyDescent="0.2">
      <c r="U94" s="55"/>
      <c r="V94" s="21"/>
    </row>
    <row r="95" spans="19:22" x14ac:dyDescent="0.2">
      <c r="U95" s="55"/>
      <c r="V95" s="21"/>
    </row>
    <row r="96" spans="19:22" x14ac:dyDescent="0.2">
      <c r="U96" s="55"/>
      <c r="V96" s="21"/>
    </row>
    <row r="97" spans="21:22" x14ac:dyDescent="0.2">
      <c r="U97" s="55"/>
      <c r="V97" s="21"/>
    </row>
    <row r="98" spans="21:22" x14ac:dyDescent="0.2">
      <c r="U98" s="55"/>
      <c r="V98" s="21"/>
    </row>
    <row r="99" spans="21:22" x14ac:dyDescent="0.2">
      <c r="U99" s="55"/>
      <c r="V99" s="21"/>
    </row>
    <row r="100" spans="21:22" x14ac:dyDescent="0.2">
      <c r="U100" s="55"/>
      <c r="V100" s="21"/>
    </row>
    <row r="101" spans="21:22" x14ac:dyDescent="0.2">
      <c r="U101" s="55"/>
      <c r="V101" s="21"/>
    </row>
    <row r="102" spans="21:22" x14ac:dyDescent="0.2">
      <c r="U102" s="55"/>
      <c r="V102" s="21"/>
    </row>
    <row r="103" spans="21:22" x14ac:dyDescent="0.2">
      <c r="U103" s="55"/>
      <c r="V103" s="21"/>
    </row>
    <row r="104" spans="21:22" x14ac:dyDescent="0.2">
      <c r="U104" s="55"/>
      <c r="V104" s="21"/>
    </row>
    <row r="105" spans="21:22" x14ac:dyDescent="0.2">
      <c r="U105" s="55"/>
      <c r="V105" s="21"/>
    </row>
    <row r="106" spans="21:22" x14ac:dyDescent="0.2">
      <c r="U106" s="55"/>
      <c r="V106" s="21"/>
    </row>
    <row r="107" spans="21:22" x14ac:dyDescent="0.2">
      <c r="U107" s="55"/>
      <c r="V107" s="21"/>
    </row>
    <row r="108" spans="21:22" x14ac:dyDescent="0.2">
      <c r="U108" s="55"/>
      <c r="V108" s="21"/>
    </row>
    <row r="109" spans="21:22" x14ac:dyDescent="0.2">
      <c r="U109" s="55"/>
      <c r="V109" s="21"/>
    </row>
    <row r="110" spans="21:22" x14ac:dyDescent="0.2">
      <c r="U110" s="55"/>
      <c r="V110" s="21"/>
    </row>
    <row r="111" spans="21:22" x14ac:dyDescent="0.2">
      <c r="U111" s="55"/>
      <c r="V111" s="21"/>
    </row>
    <row r="112" spans="21:22" x14ac:dyDescent="0.2">
      <c r="U112" s="55"/>
      <c r="V112" s="21"/>
    </row>
    <row r="113" spans="21:22" x14ac:dyDescent="0.2">
      <c r="U113" s="55"/>
      <c r="V113" s="21"/>
    </row>
    <row r="114" spans="21:22" x14ac:dyDescent="0.2">
      <c r="U114" s="55"/>
      <c r="V114" s="21"/>
    </row>
    <row r="115" spans="21:22" x14ac:dyDescent="0.2">
      <c r="U115" s="55"/>
      <c r="V115" s="21"/>
    </row>
    <row r="116" spans="21:22" x14ac:dyDescent="0.2">
      <c r="U116" s="55"/>
      <c r="V116" s="21"/>
    </row>
    <row r="117" spans="21:22" x14ac:dyDescent="0.2">
      <c r="U117" s="55"/>
      <c r="V117" s="21"/>
    </row>
    <row r="118" spans="21:22" x14ac:dyDescent="0.2">
      <c r="U118" s="55"/>
      <c r="V118" s="21"/>
    </row>
    <row r="119" spans="21:22" x14ac:dyDescent="0.2">
      <c r="U119" s="55"/>
      <c r="V119" s="21"/>
    </row>
    <row r="120" spans="21:22" x14ac:dyDescent="0.2">
      <c r="U120" s="55"/>
      <c r="V120" s="21"/>
    </row>
    <row r="121" spans="21:22" x14ac:dyDescent="0.2">
      <c r="U121" s="55"/>
      <c r="V121" s="21"/>
    </row>
    <row r="122" spans="21:22" x14ac:dyDescent="0.2">
      <c r="U122" s="55"/>
      <c r="V122" s="21"/>
    </row>
    <row r="123" spans="21:22" x14ac:dyDescent="0.2">
      <c r="U123" s="55"/>
      <c r="V123" s="21"/>
    </row>
    <row r="124" spans="21:22" x14ac:dyDescent="0.2">
      <c r="U124" s="55"/>
      <c r="V124" s="21"/>
    </row>
    <row r="125" spans="21:22" x14ac:dyDescent="0.2">
      <c r="U125" s="55"/>
      <c r="V125" s="21"/>
    </row>
    <row r="126" spans="21:22" x14ac:dyDescent="0.2">
      <c r="U126" s="55"/>
      <c r="V126" s="21"/>
    </row>
    <row r="127" spans="21:22" x14ac:dyDescent="0.2">
      <c r="U127" s="55"/>
      <c r="V127" s="21"/>
    </row>
    <row r="128" spans="21:22" x14ac:dyDescent="0.2">
      <c r="U128" s="55"/>
      <c r="V128" s="21"/>
    </row>
    <row r="129" spans="21:22" x14ac:dyDescent="0.2">
      <c r="U129" s="55"/>
      <c r="V129" s="21"/>
    </row>
    <row r="130" spans="21:22" x14ac:dyDescent="0.2">
      <c r="U130" s="55"/>
      <c r="V130" s="21"/>
    </row>
    <row r="131" spans="21:22" x14ac:dyDescent="0.2">
      <c r="U131" s="55"/>
      <c r="V131" s="21"/>
    </row>
    <row r="132" spans="21:22" x14ac:dyDescent="0.2">
      <c r="U132" s="55"/>
      <c r="V132" s="21"/>
    </row>
    <row r="133" spans="21:22" x14ac:dyDescent="0.2">
      <c r="U133" s="55"/>
      <c r="V133" s="21"/>
    </row>
    <row r="134" spans="21:22" x14ac:dyDescent="0.2">
      <c r="U134" s="55"/>
      <c r="V134" s="21"/>
    </row>
    <row r="135" spans="21:22" x14ac:dyDescent="0.2">
      <c r="U135" s="55"/>
      <c r="V135" s="21"/>
    </row>
    <row r="136" spans="21:22" x14ac:dyDescent="0.2">
      <c r="U136" s="55"/>
      <c r="V136" s="21"/>
    </row>
    <row r="137" spans="21:22" x14ac:dyDescent="0.2">
      <c r="U137" s="55"/>
      <c r="V137" s="21"/>
    </row>
    <row r="138" spans="21:22" x14ac:dyDescent="0.2">
      <c r="U138" s="55"/>
      <c r="V138" s="21"/>
    </row>
    <row r="139" spans="21:22" x14ac:dyDescent="0.2">
      <c r="U139" s="55"/>
      <c r="V139" s="21"/>
    </row>
    <row r="140" spans="21:22" x14ac:dyDescent="0.2">
      <c r="U140" s="55"/>
      <c r="V140" s="21"/>
    </row>
    <row r="141" spans="21:22" x14ac:dyDescent="0.2">
      <c r="U141" s="55"/>
      <c r="V141" s="21"/>
    </row>
    <row r="142" spans="21:22" x14ac:dyDescent="0.2">
      <c r="U142" s="55"/>
      <c r="V142" s="21"/>
    </row>
    <row r="143" spans="21:22" x14ac:dyDescent="0.2">
      <c r="U143" s="55"/>
      <c r="V143" s="21"/>
    </row>
    <row r="144" spans="21:22" x14ac:dyDescent="0.2">
      <c r="U144" s="55"/>
      <c r="V144" s="21"/>
    </row>
    <row r="145" spans="21:22" x14ac:dyDescent="0.2">
      <c r="U145" s="55"/>
      <c r="V145" s="21"/>
    </row>
    <row r="146" spans="21:22" x14ac:dyDescent="0.2">
      <c r="U146" s="55"/>
      <c r="V146" s="21"/>
    </row>
    <row r="147" spans="21:22" x14ac:dyDescent="0.2">
      <c r="U147" s="55"/>
      <c r="V147" s="21"/>
    </row>
    <row r="148" spans="21:22" x14ac:dyDescent="0.2">
      <c r="U148" s="55"/>
      <c r="V148" s="21"/>
    </row>
    <row r="149" spans="21:22" x14ac:dyDescent="0.2">
      <c r="U149" s="55"/>
      <c r="V149" s="21"/>
    </row>
    <row r="150" spans="21:22" x14ac:dyDescent="0.2">
      <c r="U150" s="55"/>
      <c r="V150" s="21"/>
    </row>
    <row r="151" spans="21:22" x14ac:dyDescent="0.2">
      <c r="U151" s="55"/>
      <c r="V151" s="21"/>
    </row>
    <row r="152" spans="21:22" x14ac:dyDescent="0.2">
      <c r="U152" s="55"/>
      <c r="V152" s="21"/>
    </row>
    <row r="153" spans="21:22" x14ac:dyDescent="0.2">
      <c r="U153" s="55"/>
      <c r="V153" s="21"/>
    </row>
    <row r="154" spans="21:22" x14ac:dyDescent="0.2">
      <c r="U154" s="55"/>
      <c r="V154" s="21"/>
    </row>
    <row r="155" spans="21:22" x14ac:dyDescent="0.2">
      <c r="U155" s="55"/>
      <c r="V155" s="21"/>
    </row>
    <row r="156" spans="21:22" x14ac:dyDescent="0.2">
      <c r="U156" s="55"/>
      <c r="V156" s="21"/>
    </row>
    <row r="157" spans="21:22" x14ac:dyDescent="0.2">
      <c r="U157" s="55"/>
      <c r="V157" s="21"/>
    </row>
    <row r="158" spans="21:22" x14ac:dyDescent="0.2">
      <c r="U158" s="55"/>
      <c r="V158" s="21"/>
    </row>
    <row r="159" spans="21:22" x14ac:dyDescent="0.2">
      <c r="U159" s="55"/>
      <c r="V159" s="21"/>
    </row>
    <row r="160" spans="21:22" x14ac:dyDescent="0.2">
      <c r="U160" s="55"/>
      <c r="V160" s="21"/>
    </row>
    <row r="161" spans="21:22" x14ac:dyDescent="0.2">
      <c r="U161" s="55"/>
      <c r="V161" s="21"/>
    </row>
    <row r="162" spans="21:22" x14ac:dyDescent="0.2">
      <c r="U162" s="55"/>
      <c r="V162" s="21"/>
    </row>
    <row r="163" spans="21:22" x14ac:dyDescent="0.2">
      <c r="U163" s="55"/>
      <c r="V163" s="21"/>
    </row>
    <row r="164" spans="21:22" x14ac:dyDescent="0.2">
      <c r="U164" s="55"/>
      <c r="V164" s="21"/>
    </row>
    <row r="165" spans="21:22" x14ac:dyDescent="0.2">
      <c r="U165" s="55"/>
      <c r="V165" s="21"/>
    </row>
    <row r="166" spans="21:22" x14ac:dyDescent="0.2">
      <c r="U166" s="55"/>
      <c r="V166" s="21"/>
    </row>
    <row r="167" spans="21:22" x14ac:dyDescent="0.2">
      <c r="U167" s="55"/>
      <c r="V167" s="21"/>
    </row>
    <row r="168" spans="21:22" x14ac:dyDescent="0.2">
      <c r="U168" s="55"/>
      <c r="V168" s="21"/>
    </row>
    <row r="169" spans="21:22" x14ac:dyDescent="0.2">
      <c r="U169" s="55"/>
      <c r="V169" s="21"/>
    </row>
    <row r="170" spans="21:22" x14ac:dyDescent="0.2">
      <c r="U170" s="55"/>
      <c r="V170" s="21"/>
    </row>
    <row r="171" spans="21:22" x14ac:dyDescent="0.2">
      <c r="U171" s="55"/>
      <c r="V171" s="21"/>
    </row>
    <row r="172" spans="21:22" x14ac:dyDescent="0.2">
      <c r="U172" s="55"/>
      <c r="V172" s="21"/>
    </row>
    <row r="173" spans="21:22" x14ac:dyDescent="0.2">
      <c r="U173" s="55"/>
      <c r="V173" s="21"/>
    </row>
    <row r="174" spans="21:22" x14ac:dyDescent="0.2">
      <c r="U174" s="55"/>
      <c r="V174" s="21"/>
    </row>
    <row r="175" spans="21:22" x14ac:dyDescent="0.2">
      <c r="U175" s="55"/>
      <c r="V175" s="21"/>
    </row>
    <row r="176" spans="21:22" x14ac:dyDescent="0.2">
      <c r="U176" s="55"/>
      <c r="V176" s="21"/>
    </row>
    <row r="177" spans="21:22" x14ac:dyDescent="0.2">
      <c r="U177" s="55"/>
      <c r="V177" s="21"/>
    </row>
    <row r="178" spans="21:22" x14ac:dyDescent="0.2">
      <c r="U178" s="55"/>
      <c r="V178" s="21"/>
    </row>
    <row r="179" spans="21:22" x14ac:dyDescent="0.2">
      <c r="U179" s="55"/>
      <c r="V179" s="21"/>
    </row>
    <row r="180" spans="21:22" x14ac:dyDescent="0.2">
      <c r="U180" s="55"/>
      <c r="V180" s="21"/>
    </row>
    <row r="181" spans="21:22" x14ac:dyDescent="0.2">
      <c r="U181" s="55"/>
      <c r="V181" s="21"/>
    </row>
    <row r="182" spans="21:22" x14ac:dyDescent="0.2">
      <c r="U182" s="55"/>
      <c r="V182" s="21"/>
    </row>
  </sheetData>
  <sheetProtection formatCells="0" formatColumns="0" formatRows="0" insertRows="0"/>
  <autoFilter ref="A9:AR45">
    <filterColumn colId="13" showButton="0"/>
  </autoFilter>
  <dataConsolidate/>
  <mergeCells count="37">
    <mergeCell ref="N7:O8"/>
    <mergeCell ref="A7:A8"/>
    <mergeCell ref="B7:B8"/>
    <mergeCell ref="C7:C8"/>
    <mergeCell ref="D7:D8"/>
    <mergeCell ref="E7:E8"/>
    <mergeCell ref="F7:F8"/>
    <mergeCell ref="AA7:AA8"/>
    <mergeCell ref="G7:G8"/>
    <mergeCell ref="H7:H8"/>
    <mergeCell ref="I7:I8"/>
    <mergeCell ref="Y7:Y8"/>
    <mergeCell ref="J7:J8"/>
    <mergeCell ref="K7:K8"/>
    <mergeCell ref="L7:L8"/>
    <mergeCell ref="M7:M8"/>
    <mergeCell ref="P7:P8"/>
    <mergeCell ref="V7:V8"/>
    <mergeCell ref="N9:O9"/>
    <mergeCell ref="AO7:AO8"/>
    <mergeCell ref="AP7:AP8"/>
    <mergeCell ref="AQ7:AQ8"/>
    <mergeCell ref="W9:X9"/>
    <mergeCell ref="AD7:AD8"/>
    <mergeCell ref="AE7:AE8"/>
    <mergeCell ref="AF7:AF8"/>
    <mergeCell ref="Z7:Z8"/>
    <mergeCell ref="AC7:AC8"/>
    <mergeCell ref="AB7:AB8"/>
    <mergeCell ref="AR7:AR8"/>
    <mergeCell ref="AG7:AN7"/>
    <mergeCell ref="W7:X7"/>
    <mergeCell ref="Q7:Q8"/>
    <mergeCell ref="R7:R8"/>
    <mergeCell ref="S7:S8"/>
    <mergeCell ref="T7:T8"/>
    <mergeCell ref="U7:U8"/>
  </mergeCells>
  <conditionalFormatting sqref="D1:D1048576">
    <cfRule type="duplicateValues" dxfId="8" priority="18"/>
    <cfRule type="duplicateValues" dxfId="7" priority="19" stopIfTrue="1"/>
  </conditionalFormatting>
  <conditionalFormatting sqref="D35">
    <cfRule type="duplicateValues" dxfId="6" priority="26" stopIfTrue="1"/>
  </conditionalFormatting>
  <conditionalFormatting sqref="V10:W10 W11:W35 R10:R49 AQ10:AQ49 V11:V49">
    <cfRule type="containsText" dxfId="5" priority="15" operator="containsText" text="hari">
      <formula>NOT(ISERROR(SEARCH("hari",R10)))</formula>
    </cfRule>
  </conditionalFormatting>
  <conditionalFormatting sqref="D6">
    <cfRule type="duplicateValues" dxfId="4" priority="4"/>
    <cfRule type="duplicateValues" dxfId="3" priority="5"/>
    <cfRule type="duplicateValues" dxfId="2" priority="6" stopIfTrue="1"/>
  </conditionalFormatting>
  <conditionalFormatting sqref="D3:D6">
    <cfRule type="duplicateValues" dxfId="1" priority="3"/>
  </conditionalFormatting>
  <conditionalFormatting sqref="D22:D33">
    <cfRule type="duplicateValues" dxfId="0" priority="74" stopIfTrue="1"/>
  </conditionalFormatting>
  <dataValidations count="4">
    <dataValidation type="list" allowBlank="1" showInputMessage="1" showErrorMessage="1" sqref="L10:L35">
      <formula1>status_pemohon</formula1>
    </dataValidation>
    <dataValidation type="list" allowBlank="1" showInputMessage="1" showErrorMessage="1" sqref="J10:J35">
      <formula1>jenis_transaksi</formula1>
    </dataValidation>
    <dataValidation type="list" allowBlank="1" showInputMessage="1" showErrorMessage="1" sqref="P10:P35">
      <formula1>status_perluasan</formula1>
    </dataValidation>
    <dataValidation type="list" allowBlank="1" showInputMessage="1" showErrorMessage="1" sqref="T10:T35">
      <formula1>layak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V25"/>
  <sheetViews>
    <sheetView showGridLines="0" workbookViewId="0">
      <selection activeCell="E7" sqref="E7"/>
    </sheetView>
  </sheetViews>
  <sheetFormatPr defaultColWidth="9.109375" defaultRowHeight="14.4" x14ac:dyDescent="0.3"/>
  <cols>
    <col min="1" max="1" width="9.109375" style="18"/>
    <col min="2" max="2" width="17.5546875" style="18" bestFit="1" customWidth="1"/>
    <col min="3" max="3" width="18.33203125" style="18" bestFit="1" customWidth="1"/>
    <col min="4" max="4" width="9.109375" style="18"/>
    <col min="5" max="5" width="15.44140625" style="18" bestFit="1" customWidth="1"/>
    <col min="6" max="6" width="9.109375" style="18"/>
    <col min="7" max="7" width="4.33203125" style="18" customWidth="1"/>
    <col min="8" max="9" width="9.109375" style="18"/>
    <col min="10" max="10" width="20.109375" style="18" bestFit="1" customWidth="1"/>
    <col min="11" max="11" width="3.33203125" style="18" customWidth="1"/>
    <col min="12" max="16" width="9.109375" style="18"/>
    <col min="17" max="17" width="17.5546875" style="18" customWidth="1"/>
    <col min="18" max="18" width="3.5546875" style="18" customWidth="1"/>
    <col min="19" max="19" width="62.88671875" style="18" bestFit="1" customWidth="1"/>
    <col min="20" max="20" width="9.109375" style="18"/>
    <col min="21" max="21" width="3.5546875" style="18" customWidth="1"/>
    <col min="22" max="22" width="62.88671875" style="18" bestFit="1" customWidth="1"/>
    <col min="23" max="16384" width="9.109375" style="18"/>
  </cols>
  <sheetData>
    <row r="1" spans="2:22" s="19" customFormat="1" x14ac:dyDescent="0.3">
      <c r="B1" s="19" t="s">
        <v>114</v>
      </c>
      <c r="C1" s="19" t="s">
        <v>146</v>
      </c>
      <c r="E1" s="19" t="s">
        <v>115</v>
      </c>
      <c r="H1" s="19" t="s">
        <v>116</v>
      </c>
    </row>
    <row r="2" spans="2:22" s="19" customFormat="1" x14ac:dyDescent="0.3">
      <c r="B2" s="19" t="s">
        <v>78</v>
      </c>
      <c r="C2" s="19" t="s">
        <v>144</v>
      </c>
      <c r="D2" s="19" t="s">
        <v>149</v>
      </c>
      <c r="E2" s="19" t="s">
        <v>82</v>
      </c>
      <c r="G2" s="19">
        <v>1</v>
      </c>
      <c r="H2" s="19">
        <v>51301</v>
      </c>
      <c r="I2" s="19" t="s">
        <v>156</v>
      </c>
      <c r="J2" s="19" t="s">
        <v>157</v>
      </c>
      <c r="K2" s="19">
        <v>1</v>
      </c>
      <c r="M2" s="19" t="s">
        <v>122</v>
      </c>
      <c r="R2" s="19" t="s">
        <v>207</v>
      </c>
      <c r="U2" s="19" t="s">
        <v>201</v>
      </c>
    </row>
    <row r="3" spans="2:22" s="19" customFormat="1" x14ac:dyDescent="0.3">
      <c r="B3" s="19" t="s">
        <v>79</v>
      </c>
      <c r="C3" s="19" t="s">
        <v>145</v>
      </c>
      <c r="D3" s="19" t="s">
        <v>150</v>
      </c>
      <c r="E3" s="19" t="s">
        <v>80</v>
      </c>
      <c r="G3" s="19">
        <v>2</v>
      </c>
      <c r="H3" s="19">
        <v>51302</v>
      </c>
      <c r="I3" s="19" t="s">
        <v>158</v>
      </c>
      <c r="J3" s="19" t="s">
        <v>159</v>
      </c>
      <c r="K3" s="19">
        <v>2</v>
      </c>
      <c r="M3" s="20">
        <v>1</v>
      </c>
      <c r="N3" s="19" t="s">
        <v>117</v>
      </c>
      <c r="R3" s="19">
        <v>1</v>
      </c>
      <c r="S3" s="19" t="s">
        <v>208</v>
      </c>
      <c r="U3" s="19">
        <v>1</v>
      </c>
      <c r="V3" s="19" t="s">
        <v>139</v>
      </c>
    </row>
    <row r="4" spans="2:22" s="19" customFormat="1" x14ac:dyDescent="0.3">
      <c r="B4" s="19" t="s">
        <v>104</v>
      </c>
      <c r="C4" s="19" t="s">
        <v>196</v>
      </c>
      <c r="E4" s="19" t="s">
        <v>81</v>
      </c>
      <c r="G4" s="19">
        <v>3</v>
      </c>
      <c r="H4" s="19">
        <v>51303</v>
      </c>
      <c r="I4" s="19" t="s">
        <v>160</v>
      </c>
      <c r="J4" s="19" t="s">
        <v>161</v>
      </c>
      <c r="K4" s="19">
        <v>3</v>
      </c>
      <c r="M4" s="20">
        <v>2</v>
      </c>
      <c r="N4" s="19" t="s">
        <v>118</v>
      </c>
      <c r="R4" s="19">
        <v>2</v>
      </c>
      <c r="S4" s="19" t="s">
        <v>140</v>
      </c>
      <c r="U4" s="19">
        <v>2</v>
      </c>
      <c r="V4" s="19" t="s">
        <v>140</v>
      </c>
    </row>
    <row r="5" spans="2:22" s="19" customFormat="1" x14ac:dyDescent="0.3">
      <c r="C5" s="19" t="s">
        <v>147</v>
      </c>
      <c r="E5" s="19" t="s">
        <v>83</v>
      </c>
      <c r="G5" s="19">
        <v>4</v>
      </c>
      <c r="H5" s="19">
        <v>51304</v>
      </c>
      <c r="I5" s="19" t="s">
        <v>162</v>
      </c>
      <c r="J5" s="19" t="s">
        <v>163</v>
      </c>
      <c r="K5" s="19">
        <v>4</v>
      </c>
      <c r="M5" s="20">
        <v>3</v>
      </c>
      <c r="N5" s="19" t="s">
        <v>119</v>
      </c>
      <c r="R5" s="19">
        <v>3</v>
      </c>
      <c r="S5" s="19" t="s">
        <v>141</v>
      </c>
      <c r="U5" s="19">
        <v>3</v>
      </c>
      <c r="V5" s="19" t="s">
        <v>141</v>
      </c>
    </row>
    <row r="6" spans="2:22" s="19" customFormat="1" x14ac:dyDescent="0.3">
      <c r="C6" s="19" t="s">
        <v>189</v>
      </c>
      <c r="E6" s="19" t="s">
        <v>211</v>
      </c>
      <c r="G6" s="19">
        <v>5</v>
      </c>
      <c r="H6" s="19">
        <v>51305</v>
      </c>
      <c r="I6" s="19" t="s">
        <v>164</v>
      </c>
      <c r="J6" s="19" t="s">
        <v>165</v>
      </c>
      <c r="K6" s="19">
        <v>5</v>
      </c>
      <c r="M6" s="20">
        <v>4</v>
      </c>
      <c r="N6" s="19" t="s">
        <v>120</v>
      </c>
      <c r="R6" s="19">
        <v>4</v>
      </c>
      <c r="S6" s="19" t="s">
        <v>142</v>
      </c>
      <c r="U6" s="19">
        <v>4</v>
      </c>
      <c r="V6" s="19" t="s">
        <v>142</v>
      </c>
    </row>
    <row r="7" spans="2:22" s="19" customFormat="1" x14ac:dyDescent="0.3">
      <c r="C7" s="19" t="s">
        <v>197</v>
      </c>
      <c r="G7" s="19">
        <v>6</v>
      </c>
      <c r="H7" s="19">
        <v>51306</v>
      </c>
      <c r="I7" s="19" t="s">
        <v>166</v>
      </c>
      <c r="J7" s="19" t="s">
        <v>167</v>
      </c>
      <c r="K7" s="19">
        <v>6</v>
      </c>
      <c r="M7" s="20">
        <v>5</v>
      </c>
      <c r="N7" s="19" t="s">
        <v>121</v>
      </c>
      <c r="R7" s="19">
        <v>5</v>
      </c>
      <c r="S7" s="19" t="s">
        <v>153</v>
      </c>
      <c r="U7" s="19">
        <v>5</v>
      </c>
      <c r="V7" s="19" t="s">
        <v>153</v>
      </c>
    </row>
    <row r="8" spans="2:22" s="19" customFormat="1" x14ac:dyDescent="0.3">
      <c r="C8" s="19" t="s">
        <v>195</v>
      </c>
      <c r="G8" s="19">
        <v>7</v>
      </c>
      <c r="H8" s="19">
        <v>51307</v>
      </c>
      <c r="I8" s="19" t="s">
        <v>168</v>
      </c>
      <c r="J8" s="19" t="s">
        <v>169</v>
      </c>
      <c r="K8" s="19">
        <v>7</v>
      </c>
      <c r="M8" s="20">
        <v>6</v>
      </c>
      <c r="N8" s="19" t="s">
        <v>187</v>
      </c>
      <c r="R8" s="19">
        <v>6</v>
      </c>
      <c r="S8" s="19" t="s">
        <v>143</v>
      </c>
      <c r="U8" s="19">
        <v>6</v>
      </c>
      <c r="V8" s="19" t="s">
        <v>143</v>
      </c>
    </row>
    <row r="9" spans="2:22" s="19" customFormat="1" x14ac:dyDescent="0.3">
      <c r="C9" s="19" t="s">
        <v>198</v>
      </c>
      <c r="G9" s="19">
        <v>8</v>
      </c>
      <c r="H9" s="19">
        <v>51308</v>
      </c>
      <c r="I9" s="19" t="s">
        <v>170</v>
      </c>
      <c r="J9" s="19" t="s">
        <v>171</v>
      </c>
      <c r="K9" s="19">
        <v>8</v>
      </c>
      <c r="R9" s="19">
        <v>7</v>
      </c>
      <c r="S9" s="19" t="s">
        <v>123</v>
      </c>
      <c r="U9" s="19">
        <v>7</v>
      </c>
      <c r="V9" s="19" t="s">
        <v>123</v>
      </c>
    </row>
    <row r="10" spans="2:22" s="19" customFormat="1" x14ac:dyDescent="0.3">
      <c r="G10" s="19">
        <v>9</v>
      </c>
      <c r="H10" s="19">
        <v>51309</v>
      </c>
      <c r="I10" s="19" t="s">
        <v>172</v>
      </c>
      <c r="J10" s="19" t="s">
        <v>173</v>
      </c>
      <c r="K10" s="19">
        <v>9</v>
      </c>
      <c r="R10" s="19">
        <v>8</v>
      </c>
      <c r="S10" s="19" t="s">
        <v>124</v>
      </c>
      <c r="U10" s="19">
        <v>8</v>
      </c>
      <c r="V10" s="19" t="s">
        <v>124</v>
      </c>
    </row>
    <row r="11" spans="2:22" s="19" customFormat="1" x14ac:dyDescent="0.3">
      <c r="G11" s="19">
        <v>10</v>
      </c>
      <c r="H11" s="19">
        <v>51310</v>
      </c>
      <c r="I11" s="19" t="s">
        <v>174</v>
      </c>
      <c r="J11" s="19" t="s">
        <v>175</v>
      </c>
      <c r="K11" s="19">
        <v>10</v>
      </c>
      <c r="R11" s="19">
        <v>9</v>
      </c>
      <c r="S11" s="19" t="s">
        <v>125</v>
      </c>
      <c r="U11" s="19">
        <v>9</v>
      </c>
      <c r="V11" s="19" t="s">
        <v>125</v>
      </c>
    </row>
    <row r="12" spans="2:22" s="19" customFormat="1" x14ac:dyDescent="0.3">
      <c r="G12" s="19">
        <v>11</v>
      </c>
      <c r="H12" s="19">
        <v>51311</v>
      </c>
      <c r="I12" s="19" t="s">
        <v>176</v>
      </c>
      <c r="J12" s="19" t="s">
        <v>177</v>
      </c>
      <c r="K12" s="19">
        <v>11</v>
      </c>
      <c r="R12" s="19">
        <v>10</v>
      </c>
      <c r="S12" s="19" t="s">
        <v>126</v>
      </c>
      <c r="U12" s="19">
        <v>10</v>
      </c>
      <c r="V12" s="19" t="s">
        <v>205</v>
      </c>
    </row>
    <row r="13" spans="2:22" s="19" customFormat="1" x14ac:dyDescent="0.3">
      <c r="G13" s="19">
        <v>12</v>
      </c>
      <c r="H13" s="19">
        <v>51312</v>
      </c>
      <c r="I13" s="19" t="s">
        <v>178</v>
      </c>
      <c r="J13" s="19" t="s">
        <v>179</v>
      </c>
      <c r="K13" s="19">
        <v>12</v>
      </c>
      <c r="R13" s="19">
        <v>11</v>
      </c>
      <c r="S13" s="19" t="s">
        <v>127</v>
      </c>
      <c r="U13" s="19">
        <v>11</v>
      </c>
      <c r="V13" s="19" t="s">
        <v>127</v>
      </c>
    </row>
    <row r="14" spans="2:22" s="19" customFormat="1" x14ac:dyDescent="0.3">
      <c r="G14" s="19">
        <v>13</v>
      </c>
      <c r="H14" s="19">
        <v>51313</v>
      </c>
      <c r="I14" s="19" t="s">
        <v>180</v>
      </c>
      <c r="J14" s="19" t="s">
        <v>181</v>
      </c>
      <c r="K14" s="19">
        <v>13</v>
      </c>
      <c r="R14" s="19">
        <v>12</v>
      </c>
      <c r="S14" s="19" t="s">
        <v>128</v>
      </c>
      <c r="U14" s="19">
        <v>12</v>
      </c>
      <c r="V14" s="19" t="s">
        <v>128</v>
      </c>
    </row>
    <row r="15" spans="2:22" s="19" customFormat="1" x14ac:dyDescent="0.3">
      <c r="G15" s="19">
        <v>14</v>
      </c>
      <c r="H15" s="19">
        <v>51314</v>
      </c>
      <c r="I15" s="19" t="s">
        <v>182</v>
      </c>
      <c r="J15" s="19" t="s">
        <v>183</v>
      </c>
      <c r="K15" s="19">
        <v>14</v>
      </c>
      <c r="R15" s="19">
        <v>13</v>
      </c>
      <c r="S15" s="19" t="s">
        <v>129</v>
      </c>
      <c r="U15" s="19">
        <v>13</v>
      </c>
      <c r="V15" s="19" t="s">
        <v>204</v>
      </c>
    </row>
    <row r="16" spans="2:22" s="19" customFormat="1" x14ac:dyDescent="0.3">
      <c r="R16" s="19">
        <v>14</v>
      </c>
      <c r="S16" s="19" t="s">
        <v>130</v>
      </c>
      <c r="U16" s="19">
        <v>14</v>
      </c>
      <c r="V16" s="19" t="s">
        <v>203</v>
      </c>
    </row>
    <row r="17" spans="18:22" s="19" customFormat="1" x14ac:dyDescent="0.3">
      <c r="R17" s="19">
        <v>15</v>
      </c>
      <c r="S17" s="19" t="s">
        <v>131</v>
      </c>
      <c r="U17" s="19">
        <v>15</v>
      </c>
      <c r="V17" s="19" t="s">
        <v>131</v>
      </c>
    </row>
    <row r="18" spans="18:22" s="19" customFormat="1" x14ac:dyDescent="0.3">
      <c r="R18" s="19">
        <v>16</v>
      </c>
      <c r="S18" s="19" t="s">
        <v>132</v>
      </c>
      <c r="U18" s="19">
        <v>16</v>
      </c>
      <c r="V18" s="19" t="s">
        <v>132</v>
      </c>
    </row>
    <row r="19" spans="18:22" s="19" customFormat="1" x14ac:dyDescent="0.3">
      <c r="R19" s="19">
        <v>17</v>
      </c>
      <c r="S19" s="19" t="s">
        <v>154</v>
      </c>
      <c r="U19" s="19">
        <v>17</v>
      </c>
      <c r="V19" s="19" t="s">
        <v>154</v>
      </c>
    </row>
    <row r="20" spans="18:22" s="19" customFormat="1" x14ac:dyDescent="0.3">
      <c r="R20" s="19">
        <v>18</v>
      </c>
      <c r="S20" s="19" t="s">
        <v>188</v>
      </c>
      <c r="U20" s="19">
        <v>18</v>
      </c>
      <c r="V20" s="19" t="s">
        <v>206</v>
      </c>
    </row>
    <row r="21" spans="18:22" s="19" customFormat="1" x14ac:dyDescent="0.3">
      <c r="R21" s="19">
        <v>19</v>
      </c>
      <c r="S21" s="19" t="s">
        <v>202</v>
      </c>
    </row>
    <row r="22" spans="18:22" s="19" customFormat="1" x14ac:dyDescent="0.3"/>
    <row r="23" spans="18:22" s="19" customFormat="1" x14ac:dyDescent="0.3"/>
    <row r="24" spans="18:22" s="19" customFormat="1" x14ac:dyDescent="0.3"/>
    <row r="25" spans="18:22" s="19" customFormat="1" x14ac:dyDescent="0.3"/>
  </sheetData>
  <sheetProtection password="EACA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O3"/>
  <sheetViews>
    <sheetView showGridLines="0" workbookViewId="0">
      <selection activeCell="G8" sqref="G8"/>
    </sheetView>
  </sheetViews>
  <sheetFormatPr defaultRowHeight="14.4" x14ac:dyDescent="0.3"/>
  <cols>
    <col min="1" max="1" width="9.109375" style="52" customWidth="1"/>
  </cols>
  <sheetData>
    <row r="1" spans="1:15" s="53" customFormat="1" x14ac:dyDescent="0.3">
      <c r="A1" s="53">
        <f>COUNTIF('PLG TR'!$N$12:$N$280,"RYN LAWANG")</f>
        <v>0</v>
      </c>
      <c r="B1" s="53">
        <f>COUNTIF('PLG TR'!$N$12:$N$280,"RYN BULULAWANG")</f>
        <v>0</v>
      </c>
      <c r="C1" s="53">
        <f>COUNTIF('PLG TR'!$N$12:$N$280,"RYN BATU")</f>
        <v>0</v>
      </c>
      <c r="D1" s="53">
        <f>COUNTIF('PLG TR'!$N$12:$N$280,"RYN SINGOSARI")</f>
        <v>0</v>
      </c>
      <c r="E1" s="53">
        <f>COUNTIF('PLG TR'!$N$12:$N$280,"RYN KEPANJEN")</f>
        <v>0</v>
      </c>
      <c r="F1" s="53">
        <f>COUNTIF('PLG TR'!$N$12:$N$280,"RYN TUMPANG")</f>
        <v>0</v>
      </c>
      <c r="G1" s="53">
        <f>COUNTIF('PLG TR'!$N$12:$N$280,"RYN GONDANGLEGI")</f>
        <v>0</v>
      </c>
      <c r="H1" s="53">
        <f>COUNTIF('PLG TR'!$N$12:$N$280,"RYN DAMPIT")</f>
        <v>0</v>
      </c>
      <c r="I1" s="53">
        <f>COUNTIF('PLG TR'!$N$12:$N$280,"RYN NGANTANG")</f>
        <v>0</v>
      </c>
      <c r="J1" s="53">
        <f>COUNTIF('PLG TR'!$N$12:$N$280,"RYN SUMBER PUCUNG")</f>
        <v>0</v>
      </c>
      <c r="K1" s="53">
        <f>COUNTIF('PLG TR'!$N$12:$N$280,"RYN DINOYO")</f>
        <v>0</v>
      </c>
      <c r="L1" s="53">
        <f>COUNTIF('PLG TR'!$N$12:$N$280,"RYN BLIMBING")</f>
        <v>0</v>
      </c>
      <c r="M1" s="53">
        <f>COUNTIF('PLG TR'!$N$12:$N$280,"RYN KOTA")</f>
        <v>0</v>
      </c>
      <c r="N1" s="53">
        <f>COUNTIF('PLG TR'!$N$12:$N$280,"RYN KEBONAGUNG")</f>
        <v>0</v>
      </c>
      <c r="O1" s="53">
        <f>COUNTA(REKAP!$D$4:$D$316)</f>
        <v>0</v>
      </c>
    </row>
    <row r="2" spans="1:15" s="53" customFormat="1" x14ac:dyDescent="0.3">
      <c r="A2" s="53">
        <f>COUNTIF('PB KOLEKTIF'!$N$12:$N$278,"RYN LAWANG")</f>
        <v>0</v>
      </c>
      <c r="B2" s="53">
        <f>COUNTIF('PB KOLEKTIF'!$N$12:$N$278,"RYN BULULAWANG")</f>
        <v>0</v>
      </c>
      <c r="C2" s="53">
        <f>COUNTIF('PB KOLEKTIF'!$N$12:$N$278,"RYN BATU")</f>
        <v>0</v>
      </c>
      <c r="D2" s="53">
        <f>COUNTIF('PB KOLEKTIF'!$N$12:$N$278,"RYN SINGOSARI")</f>
        <v>0</v>
      </c>
      <c r="E2" s="53">
        <f>COUNTIF('PB KOLEKTIF'!$N$12:$N$278,"RYN KEPANJEN")</f>
        <v>0</v>
      </c>
      <c r="F2" s="53">
        <f>COUNTIF('PB KOLEKTIF'!$N$12:$N$278,"RYN TUMPANG")</f>
        <v>0</v>
      </c>
      <c r="G2" s="53">
        <f>COUNTIF('PB KOLEKTIF'!$N$12:$N$278,"RYN GONDANGLEGI")</f>
        <v>0</v>
      </c>
      <c r="H2" s="53">
        <f>COUNTIF('PB KOLEKTIF'!$N$12:$N$278,"RYN DAMPIT")</f>
        <v>0</v>
      </c>
      <c r="I2" s="53">
        <f>COUNTIF('PB KOLEKTIF'!$N$12:$N$278,"RYN NGANTANG")</f>
        <v>0</v>
      </c>
      <c r="J2" s="53">
        <f>COUNTIF('PB KOLEKTIF'!$N$12:$N$278,"RYN SUMBER PUCUNG")</f>
        <v>0</v>
      </c>
      <c r="K2" s="53">
        <f>COUNTIF('PB KOLEKTIF'!$N$12:$N$278,"RYN DINOYO")</f>
        <v>0</v>
      </c>
      <c r="L2" s="53">
        <f>COUNTIF('PB KOLEKTIF'!$N$12:$N$278,"RYN BLIMBING")</f>
        <v>0</v>
      </c>
      <c r="M2" s="53">
        <f>COUNTIF('PB KOLEKTIF'!$N$12:$N$278,"RYN KOTA")</f>
        <v>0</v>
      </c>
      <c r="N2" s="53">
        <f>COUNTIF('PB KOLEKTIF'!$N$12:$N$278,"RYN KEBONAGUNG")</f>
        <v>0</v>
      </c>
    </row>
    <row r="3" spans="1:15" s="53" customFormat="1" x14ac:dyDescent="0.3">
      <c r="A3" s="53">
        <f>COUNTIF('PLG TM'!$N$12:$N$279,"RYN LAWANG")</f>
        <v>0</v>
      </c>
      <c r="B3" s="53">
        <f>COUNTIF('PLG TM'!$N$12:$N$279,"RYN BULULAWANG")</f>
        <v>0</v>
      </c>
      <c r="C3" s="53">
        <f>COUNTIF('PLG TM'!$N$12:$N$279,"RYN BATU")</f>
        <v>0</v>
      </c>
      <c r="D3" s="53">
        <f>COUNTIF('PLG TM'!$N$12:$N$279,"RYN SINGOSARI")</f>
        <v>0</v>
      </c>
      <c r="E3" s="53">
        <f>COUNTIF('PLG TM'!$N$12:$N$279,"RYN KEPANJEN")</f>
        <v>0</v>
      </c>
      <c r="F3" s="53">
        <f>COUNTIF('PLG TM'!$N$12:$N$279,"RYN TUMPANG")</f>
        <v>0</v>
      </c>
      <c r="G3" s="53">
        <f>COUNTIF('PLG TM'!$N$12:$N$279,"RYN GONDANGLEGI")</f>
        <v>0</v>
      </c>
      <c r="H3" s="53">
        <f>COUNTIF('PLG TM'!$N$12:$N$279,"RYN DAMPIT")</f>
        <v>0</v>
      </c>
      <c r="I3" s="53">
        <f>COUNTIF('PLG TM'!$N$12:$N$279,"RYN NGANTANG")</f>
        <v>0</v>
      </c>
      <c r="J3" s="53">
        <f>COUNTIF('PLG TM'!$N$12:$N$279,"RYN SUMBER PUCUNG")</f>
        <v>0</v>
      </c>
      <c r="K3" s="53">
        <f>COUNTIF('PLG TM'!$N$12:$N$279,"RYN DINOYO")</f>
        <v>0</v>
      </c>
      <c r="L3" s="53">
        <f>COUNTIF('PLG TM'!$N$12:$N$279,"RYN BLIMBING")</f>
        <v>0</v>
      </c>
      <c r="M3" s="53">
        <f>COUNTIF('PLG TM'!$N$12:$N$279,"RYN KOTA")</f>
        <v>0</v>
      </c>
      <c r="N3" s="53">
        <f>COUNTIF('PLG TM'!$N$12:$N$279,"RYN KEBONAGUNG")</f>
        <v>0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3" r:id="rId4" name="CommandButton1">
          <controlPr defaultSize="0" autoLine="0" r:id="rId5">
            <anchor moveWithCells="1">
              <from>
                <xdr:col>11</xdr:col>
                <xdr:colOff>297180</xdr:colOff>
                <xdr:row>1</xdr:row>
                <xdr:rowOff>53340</xdr:rowOff>
              </from>
              <to>
                <xdr:col>12</xdr:col>
                <xdr:colOff>563880</xdr:colOff>
                <xdr:row>3</xdr:row>
                <xdr:rowOff>0</xdr:rowOff>
              </to>
            </anchor>
          </controlPr>
        </control>
      </mc:Choice>
      <mc:Fallback>
        <control shapeId="5123" r:id="rId4" name="CommandButton1"/>
      </mc:Fallback>
    </mc:AlternateContent>
    <mc:AlternateContent xmlns:mc="http://schemas.openxmlformats.org/markup-compatibility/2006">
      <mc:Choice Requires="x14">
        <control shapeId="5122" r:id="rId6" name="ListBox1">
          <controlPr defaultSize="0" autoLine="0" autoPict="0" r:id="rId7">
            <anchor moveWithCells="1">
              <from>
                <xdr:col>3</xdr:col>
                <xdr:colOff>175260</xdr:colOff>
                <xdr:row>3</xdr:row>
                <xdr:rowOff>0</xdr:rowOff>
              </from>
              <to>
                <xdr:col>6</xdr:col>
                <xdr:colOff>137160</xdr:colOff>
                <xdr:row>5</xdr:row>
                <xdr:rowOff>0</xdr:rowOff>
              </to>
            </anchor>
          </controlPr>
        </control>
      </mc:Choice>
      <mc:Fallback>
        <control shapeId="5122" r:id="rId6" name="Lis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PLG TR</vt:lpstr>
      <vt:lpstr>TM</vt:lpstr>
      <vt:lpstr>PB KOLEKTIF</vt:lpstr>
      <vt:lpstr>PLG TM</vt:lpstr>
      <vt:lpstr>Sheet1</vt:lpstr>
      <vt:lpstr>REKAP</vt:lpstr>
      <vt:lpstr>jenis_transaksi</vt:lpstr>
      <vt:lpstr>keterangan_kol</vt:lpstr>
      <vt:lpstr>keterangan_tm</vt:lpstr>
      <vt:lpstr>keterangan_tr</vt:lpstr>
      <vt:lpstr>layak</vt:lpstr>
      <vt:lpstr>status_pemohon</vt:lpstr>
      <vt:lpstr>status_perluasan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aini rasio lestari</dc:creator>
  <cp:lastModifiedBy>Wanti</cp:lastModifiedBy>
  <dcterms:created xsi:type="dcterms:W3CDTF">2015-03-12T08:23:05Z</dcterms:created>
  <dcterms:modified xsi:type="dcterms:W3CDTF">2018-08-18T03:08:08Z</dcterms:modified>
</cp:coreProperties>
</file>