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gould/LX/triathlon/training/nutrition/"/>
    </mc:Choice>
  </mc:AlternateContent>
  <xr:revisionPtr revIDLastSave="0" documentId="13_ncr:1_{246F6C67-BAA8-E74A-98D9-1E5510A788E8}" xr6:coauthVersionLast="45" xr6:coauthVersionMax="45" xr10:uidLastSave="{00000000-0000-0000-0000-000000000000}"/>
  <bookViews>
    <workbookView xWindow="0" yWindow="460" windowWidth="28800" windowHeight="17540" activeTab="1" xr2:uid="{00000000-000D-0000-FFFF-FFFF00000000}"/>
  </bookViews>
  <sheets>
    <sheet name="Instructions" sheetId="3" r:id="rId1"/>
    <sheet name="Nutrition Plan" sheetId="1" r:id="rId2"/>
    <sheet name="Tables &amp; Calculations" sheetId="2" state="hidden" r:id="rId3"/>
    <sheet name="Calorie Equations" sheetId="5" state="hidden" r:id="rId4"/>
    <sheet name="Fuels" sheetId="7" state="hidden" r:id="rId5"/>
    <sheet name="Flat Data" sheetId="6" state="hidden" r:id="rId6"/>
  </sheets>
  <definedNames>
    <definedName name="Sport">Table1[Sport]</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4" i="1" l="1"/>
  <c r="F12" i="1"/>
  <c r="H12" i="1"/>
  <c r="F6" i="1"/>
  <c r="H6" i="1"/>
  <c r="F18" i="1"/>
  <c r="Q3" i="5"/>
  <c r="Q4" i="5"/>
  <c r="Q6" i="5"/>
  <c r="Q7" i="5"/>
  <c r="Q5" i="5" a="1"/>
  <c r="Q5" i="5"/>
  <c r="E47" i="1"/>
  <c r="E49" i="1"/>
  <c r="F7" i="1"/>
  <c r="H7" i="1"/>
  <c r="F13" i="1"/>
  <c r="H13" i="1"/>
  <c r="F19" i="1"/>
  <c r="AB3" i="5"/>
  <c r="F11" i="1"/>
  <c r="H11" i="1"/>
  <c r="A32" i="1"/>
  <c r="A48" i="1"/>
  <c r="F5" i="1"/>
  <c r="H5" i="1"/>
  <c r="F17" i="1"/>
  <c r="F3" i="5"/>
  <c r="F4" i="5"/>
  <c r="F6" i="5"/>
  <c r="F8" i="5" a="1"/>
  <c r="F8" i="5"/>
  <c r="E62" i="1"/>
  <c r="E65" i="1"/>
  <c r="H17" i="7"/>
  <c r="H16" i="7"/>
  <c r="H15" i="7"/>
  <c r="E63" i="1"/>
  <c r="E64" i="1"/>
  <c r="F7" i="5"/>
  <c r="S4" i="5"/>
  <c r="F5" i="5" a="1"/>
  <c r="F5" i="5"/>
  <c r="F9" i="5" a="1"/>
  <c r="F9" i="5"/>
  <c r="Y3" i="5"/>
  <c r="Y4" i="5"/>
  <c r="Y5" i="5"/>
  <c r="Y6" i="5"/>
  <c r="Y7" i="5"/>
  <c r="Y8" i="5"/>
  <c r="Y9" i="5"/>
  <c r="Y10" i="5"/>
  <c r="Y11" i="5"/>
  <c r="Y12" i="5"/>
  <c r="Y13" i="5"/>
  <c r="Y14" i="5"/>
  <c r="E29" i="1"/>
  <c r="C35" i="1"/>
  <c r="N6" i="1"/>
  <c r="O6" i="1"/>
  <c r="C38" i="1"/>
  <c r="E38" i="1"/>
  <c r="N9" i="1"/>
  <c r="O9" i="1"/>
  <c r="N12" i="1"/>
  <c r="O12" i="1"/>
  <c r="B2" i="6"/>
  <c r="A2" i="6"/>
  <c r="F2" i="6"/>
  <c r="D2" i="6"/>
  <c r="T2" i="6"/>
  <c r="R2" i="6"/>
  <c r="P2" i="6"/>
  <c r="O2" i="6"/>
  <c r="M2" i="6"/>
  <c r="I2" i="6"/>
  <c r="H2" i="6"/>
  <c r="E44" i="1"/>
  <c r="E35" i="1"/>
  <c r="I21" i="1"/>
  <c r="N5" i="5"/>
  <c r="N6" i="5"/>
  <c r="N7" i="5"/>
  <c r="N4" i="5"/>
  <c r="E40" i="1"/>
  <c r="K2" i="6"/>
  <c r="M8" i="5"/>
  <c r="M9" i="5"/>
  <c r="M10" i="5"/>
  <c r="L8" i="5"/>
  <c r="C9" i="5"/>
  <c r="C10" i="5"/>
  <c r="B9" i="5"/>
  <c r="B10" i="5"/>
  <c r="C6" i="5"/>
  <c r="C5" i="5"/>
  <c r="B6" i="5"/>
  <c r="F28" i="2"/>
  <c r="F29" i="2"/>
  <c r="F30" i="2"/>
  <c r="F31" i="2"/>
  <c r="F32" i="2"/>
  <c r="F33" i="2"/>
  <c r="F27" i="2"/>
  <c r="E6" i="2"/>
  <c r="D6" i="2"/>
  <c r="D5" i="2"/>
  <c r="C6" i="2"/>
  <c r="C5" i="2"/>
  <c r="C4" i="2"/>
  <c r="L9" i="5"/>
  <c r="N8" i="5"/>
  <c r="F8" i="1"/>
  <c r="A39" i="1"/>
  <c r="L10" i="5"/>
  <c r="N9" i="5"/>
  <c r="H8" i="1"/>
  <c r="L2" i="6"/>
  <c r="S2" i="6"/>
  <c r="Q18" i="5"/>
  <c r="L11" i="5"/>
  <c r="N10" i="5"/>
  <c r="H14" i="1"/>
  <c r="E2" i="6"/>
  <c r="D58" i="2"/>
  <c r="D59" i="2"/>
  <c r="D60" i="2"/>
  <c r="C58" i="2"/>
  <c r="C59" i="2"/>
  <c r="C60" i="2"/>
  <c r="C61" i="2"/>
  <c r="C62" i="2"/>
  <c r="D52" i="2"/>
  <c r="D53" i="2"/>
  <c r="C52" i="2"/>
  <c r="C53" i="2"/>
  <c r="D49" i="2"/>
  <c r="D48" i="2"/>
  <c r="C49" i="2"/>
  <c r="T11" i="5"/>
  <c r="T10" i="5"/>
  <c r="AB4" i="5"/>
  <c r="AB6" i="5"/>
  <c r="Q8" i="5" a="1"/>
  <c r="Q8" i="5"/>
  <c r="L12" i="5"/>
  <c r="N12" i="5"/>
  <c r="N11" i="5"/>
  <c r="Q9" i="5" a="1"/>
  <c r="Q9" i="5"/>
  <c r="AB8" i="5" a="1"/>
  <c r="AB8" i="5"/>
  <c r="AB7" i="5"/>
  <c r="AB5" i="5" a="1"/>
  <c r="AB5" i="5"/>
  <c r="AB9" i="5" a="1"/>
  <c r="AB9" i="5"/>
  <c r="E66" i="1"/>
  <c r="F10" i="5"/>
  <c r="F22" i="1"/>
  <c r="H22" i="1"/>
  <c r="I22" i="1"/>
  <c r="C2" i="6"/>
  <c r="AB10" i="5"/>
  <c r="F24" i="1"/>
  <c r="H24" i="1"/>
  <c r="I24" i="1"/>
  <c r="C48" i="1"/>
  <c r="E48" i="1"/>
  <c r="E50" i="1"/>
  <c r="Q2" i="6"/>
  <c r="C50" i="1"/>
  <c r="F48" i="1"/>
  <c r="N2" i="6"/>
  <c r="Q10" i="5"/>
  <c r="T9" i="5"/>
  <c r="F23" i="1"/>
  <c r="F25" i="1"/>
  <c r="H23" i="1"/>
  <c r="I23" i="1"/>
  <c r="C39" i="1"/>
  <c r="E39" i="1"/>
  <c r="E41" i="1"/>
  <c r="E54" i="1"/>
  <c r="H25" i="1"/>
  <c r="E53" i="1"/>
  <c r="E55" i="1"/>
  <c r="E56" i="1"/>
  <c r="E57" i="1"/>
  <c r="I25" i="1"/>
  <c r="C41" i="1"/>
  <c r="F39" i="1"/>
  <c r="J2" i="6"/>
  <c r="G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<sst xmlns="http://schemas.openxmlformats.org/spreadsheetml/2006/main" count="434" uniqueCount="210">
  <si>
    <t>Sport</t>
  </si>
  <si>
    <t>Distance</t>
  </si>
  <si>
    <t>Hours</t>
  </si>
  <si>
    <t>Minutes</t>
  </si>
  <si>
    <t>Cal/min/lb</t>
  </si>
  <si>
    <t>Swimming</t>
  </si>
  <si>
    <t>Running</t>
  </si>
  <si>
    <t>Miles Doing Each Sport</t>
  </si>
  <si>
    <t>Miles Cycling</t>
  </si>
  <si>
    <t>Cycling</t>
  </si>
  <si>
    <t>MPH</t>
  </si>
  <si>
    <t>Minutes Swimming</t>
  </si>
  <si>
    <t>Minutes Running</t>
  </si>
  <si>
    <t>T1</t>
  </si>
  <si>
    <t>T2</t>
  </si>
  <si>
    <t>Total</t>
  </si>
  <si>
    <t>n/a</t>
  </si>
  <si>
    <t>Equivalents</t>
  </si>
  <si>
    <t>miles</t>
  </si>
  <si>
    <t>kilometers</t>
  </si>
  <si>
    <t>yards</t>
  </si>
  <si>
    <t>meters</t>
  </si>
  <si>
    <t>FROM</t>
  </si>
  <si>
    <t>TO</t>
  </si>
  <si>
    <t>BIKE TOTAL</t>
  </si>
  <si>
    <t>RUN TOTAL</t>
  </si>
  <si>
    <t>Mass</t>
  </si>
  <si>
    <t>grams</t>
  </si>
  <si>
    <t>stone</t>
  </si>
  <si>
    <t>kilograms</t>
  </si>
  <si>
    <t>pounds</t>
  </si>
  <si>
    <t>Override</t>
  </si>
  <si>
    <t>Calorie Replacement %</t>
  </si>
  <si>
    <t xml:space="preserve">Calculated </t>
  </si>
  <si>
    <t>Use</t>
  </si>
  <si>
    <t>Calculated</t>
  </si>
  <si>
    <t>Time Percentages</t>
  </si>
  <si>
    <t>Overall</t>
  </si>
  <si>
    <t>TIME(min)</t>
  </si>
  <si>
    <t>DISTANCE(mi)</t>
  </si>
  <si>
    <t>SPEED(mph)</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</si>
  <si>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</si>
  <si>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</si>
  <si>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</si>
  <si>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</si>
  <si>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</si>
  <si>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</si>
  <si>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</si>
  <si>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</si>
  <si>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</si>
  <si>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</si>
  <si>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</si>
  <si>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</si>
  <si>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</si>
  <si>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</si>
  <si>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</si>
  <si>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</si>
  <si>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</si>
  <si>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</si>
  <si>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</si>
  <si>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</si>
  <si>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</si>
  <si>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</si>
  <si>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</si>
  <si>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</si>
  <si>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RESIDUAL OUTPUT</t>
  </si>
  <si>
    <t>Observation</t>
  </si>
  <si>
    <t>Predicted Y</t>
  </si>
  <si>
    <t>Residuals</t>
  </si>
  <si>
    <t>Cycling Fuel</t>
  </si>
  <si>
    <t>Running Fuel</t>
  </si>
  <si>
    <t>Predicted Overall Time</t>
  </si>
  <si>
    <t>PreRace Fuel</t>
  </si>
  <si>
    <t>T1 Fuel</t>
  </si>
  <si>
    <t>Body Weight (lb)</t>
  </si>
  <si>
    <t>Sprint_Triathlon</t>
  </si>
  <si>
    <t>Olympic_Triathlon</t>
  </si>
  <si>
    <t>70.3_Ironman</t>
  </si>
  <si>
    <t>Full_Ironman</t>
  </si>
  <si>
    <t>T2 Fuel</t>
  </si>
  <si>
    <t>Replacement</t>
  </si>
  <si>
    <t>BASIC INFO</t>
  </si>
  <si>
    <t>Time (min)</t>
  </si>
  <si>
    <t>kcal/hr</t>
  </si>
  <si>
    <t>RUN</t>
  </si>
  <si>
    <t>swim_kcal_output_calc</t>
  </si>
  <si>
    <t>swim_kcal_output_actual</t>
  </si>
  <si>
    <t>bike_kcal_output_calc</t>
  </si>
  <si>
    <t>bike_kcal_output_actual</t>
  </si>
  <si>
    <t>bike_kcal_consumed</t>
  </si>
  <si>
    <t>bike_servings_calc</t>
  </si>
  <si>
    <t>swim_time_calc</t>
  </si>
  <si>
    <t>swim_time_actual</t>
  </si>
  <si>
    <t>bike_time_calc</t>
  </si>
  <si>
    <t>bike_time_actual</t>
  </si>
  <si>
    <t>run_kcal_output_calc</t>
  </si>
  <si>
    <t>run_kcal_output_actual</t>
  </si>
  <si>
    <t>run_kcal_consumed</t>
  </si>
  <si>
    <t>run_servings_calc</t>
  </si>
  <si>
    <t>run_time_calc</t>
  </si>
  <si>
    <t>run_time_actual</t>
  </si>
  <si>
    <t>bike_kcal_serving</t>
  </si>
  <si>
    <t>run_kcal_serving</t>
  </si>
  <si>
    <t>CALCULATED FUELING INTERVAL</t>
  </si>
  <si>
    <t>SWIM</t>
  </si>
  <si>
    <t>SWIM ACTUAL</t>
  </si>
  <si>
    <t>BIKE ACTUAL</t>
  </si>
  <si>
    <t>RUN ACTUAL</t>
  </si>
  <si>
    <t>body_weight</t>
  </si>
  <si>
    <t>calorie_replace_rate</t>
  </si>
  <si>
    <t>Time(min)</t>
  </si>
  <si>
    <t>Velocity(mph)</t>
  </si>
  <si>
    <t>(Only for full ironman)</t>
  </si>
  <si>
    <t>DATA ENTRY</t>
  </si>
  <si>
    <t>PREDICTED</t>
  </si>
  <si>
    <t>ACTUAL</t>
  </si>
  <si>
    <t>NUTRITION PLAN</t>
  </si>
  <si>
    <t>kcal/serv</t>
  </si>
  <si>
    <t>CALORIES(kcal)</t>
  </si>
  <si>
    <t>kcal Spent</t>
  </si>
  <si>
    <t>kcal Consumed</t>
  </si>
  <si>
    <t xml:space="preserve">Servings: </t>
  </si>
  <si>
    <t>PRE-RACE</t>
  </si>
  <si>
    <t>20 minutes before</t>
  </si>
  <si>
    <t>BIKE (includes swim calorie expense)</t>
  </si>
  <si>
    <t>SUMMARY</t>
  </si>
  <si>
    <t>Total Planned Energy Expense</t>
  </si>
  <si>
    <t>Total Planned Energy Consumption</t>
  </si>
  <si>
    <t>INSTRUCTIONS</t>
  </si>
  <si>
    <t>RACE NUTRITION CALCULATOR</t>
  </si>
  <si>
    <t>Click inside cell B4 to display the dropdown arrow to the right of the cell</t>
  </si>
  <si>
    <t>Click the dropdown arrow and choose the event for which you are planning</t>
  </si>
  <si>
    <t>Enter your body weight (in pounds) in cell B5</t>
  </si>
  <si>
    <t>Enter the percent of calories you want to replace in cell B6 (25% is a good starting point)</t>
  </si>
  <si>
    <t>In cells B9 and C9, enter the number of hours and minutes you expect to spend</t>
  </si>
  <si>
    <t>In cell C28 enter the number of servings you expect to consume 20 minutes before the race.</t>
  </si>
  <si>
    <t>DEFAULT PREDICTIONS</t>
  </si>
  <si>
    <t>CUSTOM DATA</t>
  </si>
  <si>
    <t>You can override any of the values calculated for DISTANCE, TIME and CALORIES.</t>
  </si>
  <si>
    <t>If you don't want to accept the default calculated values, enter any values you feel are appropriate in the light green cells of column G</t>
  </si>
  <si>
    <t>CRITICAL ASSUMPTIONS</t>
  </si>
  <si>
    <t>Bike nutrition plan includes fueling for calories burned during the swim.</t>
  </si>
  <si>
    <t>T1 Nutrition is only calculated for the Full_Ironman sport</t>
  </si>
  <si>
    <t>Both bike and run segments include two servings of respective nutrition: 1 in first 10 minutes and 1 in last 10 minutes</t>
  </si>
  <si>
    <t>No appreciable calorie consumption in the swim and through T2</t>
  </si>
  <si>
    <t>NOTES</t>
  </si>
  <si>
    <t>Caloric expenditures and recommendations for bike and run are calculated separately.</t>
  </si>
  <si>
    <t>Data in the "Flat Data" worksheet can be exported to a flat file for accumulation.  This can be used to compare predicted values to actual values</t>
  </si>
  <si>
    <t>Velocity</t>
  </si>
  <si>
    <t>Interpolation Calculations</t>
  </si>
  <si>
    <t>Lower Row #</t>
  </si>
  <si>
    <t>Upper Row #</t>
  </si>
  <si>
    <t>Lower Velocity</t>
  </si>
  <si>
    <t>Upper Velocity</t>
  </si>
  <si>
    <t>Interpolated Caloric Expense</t>
  </si>
  <si>
    <t>Lower Caloric Exp.</t>
  </si>
  <si>
    <t>Upper Caloric Exp.</t>
  </si>
  <si>
    <t>(from data input sheet)</t>
  </si>
  <si>
    <t>(from table to the left)</t>
  </si>
  <si>
    <t>Use this value instead of the table values</t>
  </si>
  <si>
    <t>Power Meter Regressions</t>
  </si>
  <si>
    <t>Bike Calculations</t>
  </si>
  <si>
    <t>Bike_Calculations</t>
  </si>
  <si>
    <t>Standard</t>
  </si>
  <si>
    <t>Power_Meter</t>
  </si>
  <si>
    <t>PM+BMR</t>
  </si>
  <si>
    <t>BMR</t>
  </si>
  <si>
    <t>kcal/d</t>
  </si>
  <si>
    <t>BMR/minute</t>
  </si>
  <si>
    <t>kcal</t>
  </si>
  <si>
    <t>Click inside cell B11 to display the dropdown arrow to the right of the cell.  Then click the dropdown arrow and choose the type of calorie calculation for the bike. "Standard" is based on interpolation of Ivy and Portman's tabular values.  "Power Meter" is based on my power meter data and uses time and velocity to calculate calories.  "PM+BMR" uses the power meter data and adds in Basal Metabolic Rate for the cycling time.</t>
  </si>
  <si>
    <t>In cell B12, enter kcal of Basal Metabolic Rate.  Only necessary if you chose PM+BMR in cell B11.</t>
  </si>
  <si>
    <t>In cells B14 through B23, enter information for your nutritional products.  In the light green cells you can enter a product name.  In the dark green cells, enter the calories per serving (kcal/serv)</t>
  </si>
  <si>
    <t>Variable</t>
  </si>
  <si>
    <t>Coefficient</t>
  </si>
  <si>
    <t>Predicted kcal</t>
  </si>
  <si>
    <t>Name</t>
  </si>
  <si>
    <t>serving size(g)</t>
  </si>
  <si>
    <t>Total Fat</t>
  </si>
  <si>
    <t>Sat Fat</t>
  </si>
  <si>
    <t>Trans Fat</t>
  </si>
  <si>
    <t>Total Carbs</t>
  </si>
  <si>
    <t>Protein</t>
  </si>
  <si>
    <t>Glutamine</t>
  </si>
  <si>
    <t>Total Protein</t>
  </si>
  <si>
    <t>K</t>
  </si>
  <si>
    <t>Ca</t>
  </si>
  <si>
    <t>Category</t>
  </si>
  <si>
    <t>Energy</t>
  </si>
  <si>
    <t>Tailwind</t>
  </si>
  <si>
    <t>Na (mg)</t>
  </si>
  <si>
    <t>Clif Bloks</t>
  </si>
  <si>
    <t>Mn</t>
  </si>
  <si>
    <t>Orgain 21</t>
  </si>
  <si>
    <t>Electrolyte</t>
  </si>
  <si>
    <t>Base Salt</t>
  </si>
  <si>
    <t>Actual Caloric Replacement Rate</t>
  </si>
  <si>
    <t>Planned Caloric Replacement Percent</t>
  </si>
  <si>
    <t>Actual Energy Expense</t>
  </si>
  <si>
    <t>Actual Energy Consumption</t>
  </si>
  <si>
    <t>Planned Caloric Deficit</t>
  </si>
  <si>
    <t>Planned 15 minute Recovery</t>
  </si>
  <si>
    <t>Actual Caloric Deficit</t>
  </si>
  <si>
    <t>Actual 15min Recovery Energy</t>
  </si>
  <si>
    <t>Swim and run caloric expenditures are calculated with interpolated values taken from Ivy and Portman.  The interpolated values are then multiplied by weight and time.  Details can be reviewed in the "Calorie Equations" worksheet (the worksheet may be hidden so you'll have to unhid it first)</t>
  </si>
  <si>
    <t>You can use the "ACTUAL" section to manually record actual results from your training/race.</t>
  </si>
  <si>
    <t>DISCLAIMERS</t>
  </si>
  <si>
    <t>This spreadsheet makes no gurantees with respect to accuracy.  Please use your own judgement when predicting caloric expenditures.</t>
  </si>
  <si>
    <t>Scroll down to the "NUTRITION PLAN" section to see the recommended feeding intervals for bike and run</t>
  </si>
  <si>
    <t>Select the "Nutrition Plan" worksheet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</si>
</sst>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quot;minutes&quot;"/>
    <numFmt numFmtId="166" formatCode="#0\ &quot;kcal&quot;"/>
  </numFmts>
  <fonts count="16" x14ac:knownFonts="1">
    <font>
      <sz val="10"/>
      <color rgb="FF000000"/>
      <name val="Arial"/>
    </font>
    <font>
      <sz val="10"/>
      <name val="Arial"/>
      <family val="2"/>
    </font>
    <font>
      <sz val="12"/>
      <color rgb="FF000000"/>
      <name val="Arial"/>
      <family val="2"/>
    </font>
    <font>
      <sz val="10"/>
      <color rgb="FF000000"/>
      <name val="Arial"/>
      <family val="2"/>
    </font>
    <font>
      <sz val="10"/>
      <color rgb="FF000000"/>
      <name val="Arial"/>
      <family val="2"/>
    </font>
    <font>
      <sz val="10"/>
      <name val="Arial"/>
      <family val="2"/>
    </font>
    <font>
      <i/>
      <sz val="10"/>
      <color rgb="FF000000"/>
      <name val="Arial"/>
      <family val="2"/>
    </font>
    <font>
      <sz val="10"/>
      <color theme="0"/>
      <name val="Arial"/>
      <family val="2"/>
    </font>
    <font>
      <sz val="12"/>
      <color theme="0"/>
      <name val="Arial"/>
      <family val="2"/>
    </font>
    <font>
      <sz val="11"/>
      <color theme="0"/>
      <name val="Arial"/>
      <family val="2"/>
    </font>
    <font>
      <u/>
      <sz val="12"/>
      <color rgb="FF000000"/>
      <name val="Arial"/>
      <family val="2"/>
    </font>
    <font>
      <sz val="16"/>
      <color theme="0"/>
      <name val="Arial"/>
      <family val="2"/>
    </font>
    <font>
      <sz val="10"/>
      <color theme="1"/>
      <name val="Arial"/>
      <family val="2"/>
    </font>
    <font>
      <sz val="18"/>
      <color theme="0"/>
      <name val="Arial"/>
      <family val="2"/>
    </font>
    <font>
      <b/>
      <sz val="12"/>
      <color rgb="FF000000"/>
      <name val="Arial"/>
      <family val="2"/>
    </font>
    <font>
      <sz val="10"/>
      <color theme="2" tint="-0.249977111117893"/>
      <name val="Arial"/>
      <family val="2"/>
    </font>
  </fonts>
  <fills count="9">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1"/>
        <bgColor indexed="64"/>
      </patternFill>
    </fill>
    <fill>
      <patternFill patternType="solid">
        <fgColor theme="9" tint="0.79998168889431442"/>
        <bgColor indexed="64"/>
      </patternFill>
    </fill>
  </fills>
  <borders count="2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9" fontId="3" fillId="0" borderId="0" applyFont="0" applyFill="0" applyBorder="0" applyAlignment="0" applyProtection="0"/>
  </cellStyleXfs>
  <cellXfs count="219">
    <xf numFmtId="0" fontId="0" fillId="0" borderId="0" xfId="0" applyFont="1" applyAlignment="1"/>
    <xf numFmtId="0" fontId="1" fillId="0" borderId="0" xfId="0" applyFont="1" applyAlignment="1"/>
    <xf numFmtId="0" fontId="1" fillId="0" borderId="2" xfId="0" applyFont="1" applyBorder="1" applyAlignment="1"/>
    <xf numFmtId="0" fontId="1" fillId="0" borderId="6" xfId="0" applyFont="1" applyBorder="1" applyAlignment="1"/>
    <xf numFmtId="0" fontId="1" fillId="0" borderId="7" xfId="0" applyFont="1" applyBorder="1" applyAlignment="1"/>
    <xf numFmtId="0" fontId="1" fillId="0" borderId="4" xfId="0" applyFont="1" applyBorder="1"/>
    <xf numFmtId="0" fontId="1" fillId="0" borderId="3" xfId="0" applyFont="1" applyBorder="1" applyAlignment="1"/>
    <xf numFmtId="0" fontId="1" fillId="0" borderId="1" xfId="0" applyFont="1" applyBorder="1"/>
    <xf numFmtId="0" fontId="1" fillId="0" borderId="8" xfId="0" applyFont="1" applyBorder="1" applyAlignment="1"/>
    <xf numFmtId="0" fontId="1" fillId="0" borderId="4" xfId="0" applyFont="1" applyBorder="1" applyAlignment="1"/>
    <xf numFmtId="0" fontId="1" fillId="0" borderId="0" xfId="0" applyFont="1" applyAlignment="1"/>
    <xf numFmtId="0" fontId="1" fillId="0" borderId="5" xfId="0" applyFont="1" applyBorder="1" applyAlignment="1"/>
    <xf numFmtId="9" fontId="1" fillId="0" borderId="0" xfId="0" applyNumberFormat="1" applyFont="1" applyAlignment="1"/>
    <xf numFmtId="9" fontId="1" fillId="0" borderId="4" xfId="0" applyNumberFormat="1" applyFont="1" applyBorder="1" applyAlignment="1"/>
    <xf numFmtId="10" fontId="1" fillId="0" borderId="4" xfId="0" applyNumberFormat="1" applyFont="1" applyBorder="1" applyAlignment="1"/>
    <xf numFmtId="10" fontId="1" fillId="0" borderId="0" xfId="0" applyNumberFormat="1" applyFont="1"/>
    <xf numFmtId="10" fontId="1" fillId="0" borderId="4" xfId="0" applyNumberFormat="1" applyFont="1" applyBorder="1"/>
    <xf numFmtId="10" fontId="1" fillId="0" borderId="6" xfId="0" applyNumberFormat="1" applyFont="1" applyBorder="1"/>
    <xf numFmtId="10" fontId="1" fillId="0" borderId="7" xfId="0" applyNumberFormat="1" applyFont="1" applyBorder="1"/>
    <xf numFmtId="0" fontId="0" fillId="0" borderId="0" xfId="0" applyFont="1" applyAlignment="1"/>
    <xf numFmtId="0" fontId="0" fillId="0" borderId="0" xfId="0" applyFont="1" applyAlignment="1">
      <alignment horizontal="center"/>
    </xf>
    <xf numFmtId="0" fontId="0" fillId="0" borderId="9" xfId="0" applyFont="1" applyBorder="1" applyAlignment="1"/>
    <xf numFmtId="0" fontId="0" fillId="0" borderId="10" xfId="0" applyFont="1" applyBorder="1" applyAlignment="1"/>
    <xf numFmtId="0" fontId="0" fillId="0" borderId="11" xfId="0" applyFont="1" applyBorder="1" applyAlignment="1"/>
    <xf numFmtId="0" fontId="4" fillId="0" borderId="0" xfId="0" applyFont="1" applyAlignment="1"/>
    <xf numFmtId="0" fontId="4" fillId="0" borderId="9" xfId="0" applyFont="1" applyBorder="1" applyAlignment="1"/>
    <xf numFmtId="0" fontId="4" fillId="0" borderId="9" xfId="0" applyFont="1" applyBorder="1" applyAlignment="1">
      <alignment horizontal="center"/>
    </xf>
    <xf numFmtId="0" fontId="4" fillId="0" borderId="13" xfId="0" applyFont="1" applyBorder="1" applyAlignment="1"/>
    <xf numFmtId="0" fontId="4" fillId="0" borderId="11" xfId="0" applyFont="1" applyBorder="1" applyAlignment="1">
      <alignment horizontal="left"/>
    </xf>
    <xf numFmtId="0" fontId="4" fillId="0" borderId="11" xfId="0" applyFont="1" applyBorder="1" applyAlignment="1"/>
    <xf numFmtId="0" fontId="0" fillId="0" borderId="13" xfId="0" applyFont="1" applyBorder="1" applyAlignment="1"/>
    <xf numFmtId="0" fontId="1" fillId="0" borderId="0" xfId="0" applyFont="1" applyBorder="1"/>
    <xf numFmtId="0" fontId="5" fillId="0" borderId="0" xfId="0" applyFont="1" applyBorder="1" applyAlignment="1"/>
    <xf numFmtId="0" fontId="0" fillId="0" borderId="0" xfId="0" applyFont="1" applyBorder="1" applyAlignment="1"/>
    <xf numFmtId="9" fontId="1" fillId="0" borderId="0" xfId="0" applyNumberFormat="1" applyFont="1" applyBorder="1" applyAlignment="1"/>
    <xf numFmtId="10" fontId="1" fillId="0" borderId="0" xfId="0" applyNumberFormat="1" applyFont="1" applyBorder="1" applyAlignment="1"/>
    <xf numFmtId="10" fontId="1" fillId="0" borderId="0" xfId="0" applyNumberFormat="1" applyFont="1" applyBorder="1"/>
    <xf numFmtId="0" fontId="0" fillId="0" borderId="0" xfId="0" applyFill="1" applyBorder="1" applyAlignment="1"/>
    <xf numFmtId="0" fontId="0" fillId="0" borderId="12" xfId="0" applyFill="1" applyBorder="1" applyAlignment="1"/>
    <xf numFmtId="0" fontId="6" fillId="0" borderId="16" xfId="0" applyFont="1" applyFill="1" applyBorder="1" applyAlignment="1">
      <alignment horizontal="center"/>
    </xf>
    <xf numFmtId="0" fontId="6" fillId="0" borderId="16" xfId="0" applyFont="1" applyFill="1" applyBorder="1" applyAlignment="1">
      <alignment horizontal="centerContinuous"/>
    </xf>
    <xf numFmtId="0" fontId="5" fillId="2" borderId="9" xfId="0" applyFont="1" applyFill="1" applyBorder="1" applyAlignment="1">
      <alignment horizontal="center" wrapText="1"/>
    </xf>
    <xf numFmtId="0" fontId="5" fillId="2" borderId="11" xfId="0" applyFont="1" applyFill="1" applyBorder="1"/>
    <xf numFmtId="164" fontId="1" fillId="2" borderId="0" xfId="0" applyNumberFormat="1" applyFont="1" applyFill="1"/>
    <xf numFmtId="0" fontId="1" fillId="2" borderId="0" xfId="0" applyFont="1" applyFill="1"/>
    <xf numFmtId="2" fontId="1" fillId="2" borderId="0" xfId="0" applyNumberFormat="1" applyFont="1" applyFill="1"/>
    <xf numFmtId="0" fontId="5" fillId="2" borderId="13" xfId="0" applyFont="1" applyFill="1" applyBorder="1"/>
    <xf numFmtId="2" fontId="1" fillId="2" borderId="9" xfId="0" applyNumberFormat="1" applyFont="1" applyFill="1" applyBorder="1"/>
    <xf numFmtId="0" fontId="5" fillId="2" borderId="17" xfId="0" applyFont="1" applyFill="1" applyBorder="1" applyAlignment="1">
      <alignment horizontal="right"/>
    </xf>
    <xf numFmtId="0" fontId="0" fillId="2" borderId="9" xfId="0" applyFont="1" applyFill="1" applyBorder="1" applyAlignment="1"/>
    <xf numFmtId="0" fontId="5" fillId="2" borderId="9" xfId="0" applyFont="1" applyFill="1" applyBorder="1"/>
    <xf numFmtId="3" fontId="1" fillId="2" borderId="0" xfId="0" applyNumberFormat="1" applyFont="1" applyFill="1"/>
    <xf numFmtId="1" fontId="1" fillId="2" borderId="0" xfId="0" applyNumberFormat="1" applyFont="1" applyFill="1" applyAlignment="1">
      <alignment horizontal="center"/>
    </xf>
    <xf numFmtId="0" fontId="1" fillId="2" borderId="15" xfId="0" applyFont="1" applyFill="1" applyBorder="1"/>
    <xf numFmtId="1" fontId="1" fillId="2" borderId="15" xfId="0" applyNumberFormat="1" applyFont="1" applyFill="1" applyBorder="1"/>
    <xf numFmtId="1" fontId="1" fillId="2" borderId="15" xfId="0" applyNumberFormat="1" applyFont="1" applyFill="1" applyBorder="1" applyAlignment="1">
      <alignment horizontal="center"/>
    </xf>
    <xf numFmtId="0" fontId="5" fillId="2" borderId="9" xfId="0" applyFont="1" applyFill="1" applyBorder="1" applyAlignment="1">
      <alignment horizontal="center"/>
    </xf>
    <xf numFmtId="0" fontId="5" fillId="2" borderId="0" xfId="0" applyFont="1" applyFill="1"/>
    <xf numFmtId="0" fontId="0" fillId="2" borderId="0" xfId="0" applyFont="1" applyFill="1" applyAlignment="1"/>
    <xf numFmtId="0" fontId="5" fillId="2" borderId="0" xfId="0" applyFont="1" applyFill="1" applyBorder="1" applyAlignment="1">
      <alignment horizontal="right"/>
    </xf>
    <xf numFmtId="0" fontId="5" fillId="2" borderId="0" xfId="0" applyFont="1" applyFill="1" applyAlignment="1">
      <alignment horizontal="right"/>
    </xf>
    <xf numFmtId="0" fontId="4" fillId="2" borderId="0" xfId="0" applyFont="1" applyFill="1" applyAlignment="1">
      <alignment horizontal="right"/>
    </xf>
    <xf numFmtId="0" fontId="7" fillId="4" borderId="13" xfId="0" applyFont="1" applyFill="1" applyBorder="1" applyAlignment="1"/>
    <xf numFmtId="2" fontId="0" fillId="2" borderId="9" xfId="0" applyNumberFormat="1" applyFont="1" applyFill="1" applyBorder="1" applyAlignment="1"/>
    <xf numFmtId="3" fontId="1" fillId="2" borderId="15" xfId="0" applyNumberFormat="1" applyFont="1" applyFill="1" applyBorder="1"/>
    <xf numFmtId="164" fontId="1" fillId="2" borderId="9" xfId="0" applyNumberFormat="1" applyFont="1" applyFill="1" applyBorder="1"/>
    <xf numFmtId="0" fontId="1" fillId="2" borderId="9" xfId="0" applyFont="1" applyFill="1" applyBorder="1"/>
    <xf numFmtId="0" fontId="2" fillId="2" borderId="9" xfId="0" applyFont="1" applyFill="1" applyBorder="1" applyAlignment="1"/>
    <xf numFmtId="0" fontId="2" fillId="2" borderId="12" xfId="0" applyFont="1" applyFill="1" applyBorder="1" applyAlignment="1">
      <alignment horizontal="right"/>
    </xf>
    <xf numFmtId="3" fontId="0" fillId="0" borderId="0" xfId="0" applyNumberFormat="1" applyFont="1" applyAlignment="1"/>
    <xf numFmtId="2" fontId="0" fillId="0" borderId="0" xfId="0" applyNumberFormat="1" applyFont="1" applyAlignment="1"/>
    <xf numFmtId="1" fontId="0" fillId="0" borderId="0" xfId="0" applyNumberFormat="1" applyFont="1" applyAlignment="1"/>
    <xf numFmtId="9" fontId="2" fillId="2" borderId="9" xfId="1" applyFont="1" applyFill="1" applyBorder="1" applyAlignment="1">
      <alignment horizontal="center"/>
    </xf>
    <xf numFmtId="0" fontId="2" fillId="2" borderId="9" xfId="0" applyFont="1" applyFill="1" applyBorder="1" applyAlignment="1">
      <alignment horizontal="center"/>
    </xf>
    <xf numFmtId="1" fontId="2" fillId="2" borderId="9" xfId="0" applyNumberFormat="1" applyFont="1" applyFill="1" applyBorder="1" applyAlignment="1"/>
    <xf numFmtId="0" fontId="9" fillId="4" borderId="9" xfId="0" applyFont="1" applyFill="1" applyBorder="1" applyAlignment="1"/>
    <xf numFmtId="9" fontId="0" fillId="0" borderId="0" xfId="0" applyNumberFormat="1" applyFont="1" applyAlignment="1"/>
    <xf numFmtId="0" fontId="2" fillId="2" borderId="15" xfId="0" applyFont="1" applyFill="1" applyBorder="1" applyAlignment="1"/>
    <xf numFmtId="0" fontId="2" fillId="2" borderId="0" xfId="0" applyFont="1" applyFill="1" applyBorder="1" applyAlignment="1"/>
    <xf numFmtId="0" fontId="2" fillId="2" borderId="15" xfId="0" applyFont="1" applyFill="1" applyBorder="1" applyAlignment="1">
      <alignment horizontal="right"/>
    </xf>
    <xf numFmtId="0" fontId="0" fillId="6" borderId="0" xfId="0" applyFont="1" applyFill="1" applyAlignment="1"/>
    <xf numFmtId="0" fontId="6" fillId="6" borderId="16" xfId="0" applyFont="1" applyFill="1" applyBorder="1" applyAlignment="1">
      <alignment horizontal="centerContinuous"/>
    </xf>
    <xf numFmtId="0" fontId="0" fillId="6" borderId="0" xfId="0" applyFill="1" applyBorder="1" applyAlignment="1"/>
    <xf numFmtId="0" fontId="0" fillId="6" borderId="12" xfId="0" applyFill="1" applyBorder="1" applyAlignment="1"/>
    <xf numFmtId="0" fontId="6" fillId="6" borderId="16" xfId="0" applyFont="1" applyFill="1" applyBorder="1" applyAlignment="1">
      <alignment horizontal="center"/>
    </xf>
    <xf numFmtId="0" fontId="1" fillId="7" borderId="0" xfId="0" applyFont="1" applyFill="1"/>
    <xf numFmtId="0" fontId="0" fillId="7" borderId="0" xfId="0" applyFont="1" applyFill="1" applyAlignment="1"/>
    <xf numFmtId="0" fontId="5" fillId="7" borderId="0" xfId="0" applyFont="1" applyFill="1" applyBorder="1"/>
    <xf numFmtId="0" fontId="5" fillId="2" borderId="0" xfId="0" applyFont="1" applyFill="1" applyAlignment="1">
      <alignment horizontal="center"/>
    </xf>
    <xf numFmtId="0" fontId="8" fillId="4" borderId="9" xfId="0" applyFont="1" applyFill="1" applyBorder="1" applyAlignment="1"/>
    <xf numFmtId="0" fontId="8" fillId="4" borderId="9" xfId="0" applyFont="1" applyFill="1" applyBorder="1" applyAlignment="1">
      <alignment horizontal="center"/>
    </xf>
    <xf numFmtId="0" fontId="2" fillId="7" borderId="0" xfId="0" applyFont="1" applyFill="1" applyAlignment="1"/>
    <xf numFmtId="0" fontId="2" fillId="7" borderId="0" xfId="0" applyFont="1" applyFill="1" applyAlignment="1">
      <alignment horizontal="right"/>
    </xf>
    <xf numFmtId="1" fontId="2" fillId="7" borderId="0" xfId="0" applyNumberFormat="1" applyFont="1" applyFill="1" applyAlignment="1">
      <alignment horizontal="right"/>
    </xf>
    <xf numFmtId="0" fontId="0" fillId="3" borderId="19" xfId="0" applyFont="1" applyFill="1" applyBorder="1" applyAlignment="1" applyProtection="1">
      <protection locked="0"/>
    </xf>
    <xf numFmtId="0" fontId="5" fillId="3" borderId="19" xfId="0" applyFont="1" applyFill="1" applyBorder="1" applyProtection="1">
      <protection locked="0"/>
    </xf>
    <xf numFmtId="9" fontId="5" fillId="3" borderId="19" xfId="1" applyFont="1" applyFill="1" applyBorder="1" applyProtection="1">
      <protection locked="0"/>
    </xf>
    <xf numFmtId="0" fontId="1" fillId="3" borderId="19" xfId="0" applyFont="1" applyFill="1" applyBorder="1" applyAlignment="1" applyProtection="1">
      <alignment horizontal="center"/>
      <protection locked="0"/>
    </xf>
    <xf numFmtId="1" fontId="1" fillId="3" borderId="19" xfId="0" applyNumberFormat="1" applyFont="1" applyFill="1" applyBorder="1" applyAlignment="1" applyProtection="1">
      <alignment horizontal="center"/>
      <protection locked="0"/>
    </xf>
    <xf numFmtId="0" fontId="1" fillId="8" borderId="19" xfId="0" applyFont="1" applyFill="1" applyBorder="1" applyProtection="1">
      <protection locked="0"/>
    </xf>
    <xf numFmtId="3" fontId="1" fillId="8" borderId="19" xfId="0" applyNumberFormat="1" applyFont="1" applyFill="1" applyBorder="1" applyProtection="1">
      <protection locked="0"/>
    </xf>
    <xf numFmtId="0" fontId="2" fillId="8" borderId="19" xfId="0" applyFont="1" applyFill="1" applyBorder="1" applyAlignment="1" applyProtection="1">
      <alignment horizontal="center"/>
      <protection locked="0"/>
    </xf>
    <xf numFmtId="0" fontId="2" fillId="8" borderId="19" xfId="0" applyFont="1" applyFill="1" applyBorder="1" applyAlignment="1" applyProtection="1">
      <protection locked="0"/>
    </xf>
    <xf numFmtId="1" fontId="5" fillId="8" borderId="19" xfId="0" applyNumberFormat="1" applyFont="1" applyFill="1" applyBorder="1" applyAlignment="1" applyProtection="1">
      <alignment horizontal="center"/>
      <protection locked="0"/>
    </xf>
    <xf numFmtId="0" fontId="8" fillId="4" borderId="0" xfId="0" applyFont="1" applyFill="1" applyAlignment="1"/>
    <xf numFmtId="0" fontId="7" fillId="4" borderId="0" xfId="0" applyFont="1" applyFill="1" applyAlignment="1"/>
    <xf numFmtId="0" fontId="8" fillId="4" borderId="0" xfId="0" applyFont="1" applyFill="1" applyAlignment="1">
      <alignment horizontal="right"/>
    </xf>
    <xf numFmtId="165" fontId="2" fillId="2" borderId="15" xfId="0" applyNumberFormat="1" applyFont="1" applyFill="1" applyBorder="1" applyAlignment="1">
      <alignment horizontal="right"/>
    </xf>
    <xf numFmtId="0" fontId="4" fillId="2" borderId="15" xfId="0" applyFont="1" applyFill="1" applyBorder="1" applyAlignment="1"/>
    <xf numFmtId="0" fontId="4" fillId="2" borderId="15" xfId="0" applyFont="1" applyFill="1" applyBorder="1" applyAlignment="1">
      <alignment horizontal="right"/>
    </xf>
    <xf numFmtId="0" fontId="8" fillId="2" borderId="15" xfId="0" applyFont="1" applyFill="1" applyBorder="1" applyAlignment="1"/>
    <xf numFmtId="0" fontId="8" fillId="4" borderId="9" xfId="0" applyFont="1" applyFill="1" applyBorder="1" applyAlignment="1">
      <alignment horizontal="right"/>
    </xf>
    <xf numFmtId="0" fontId="2" fillId="7" borderId="18" xfId="0" applyFont="1" applyFill="1" applyBorder="1" applyAlignment="1"/>
    <xf numFmtId="0" fontId="9" fillId="4" borderId="14" xfId="0" applyFont="1" applyFill="1" applyBorder="1" applyAlignment="1"/>
    <xf numFmtId="0" fontId="0" fillId="4" borderId="9" xfId="0" applyFont="1" applyFill="1" applyBorder="1" applyAlignment="1"/>
    <xf numFmtId="0" fontId="7" fillId="2" borderId="0" xfId="0" applyFont="1" applyFill="1" applyBorder="1" applyAlignment="1">
      <alignment vertical="center"/>
    </xf>
    <xf numFmtId="0" fontId="10" fillId="2" borderId="22" xfId="0" applyFont="1" applyFill="1" applyBorder="1" applyAlignment="1"/>
    <xf numFmtId="0" fontId="2" fillId="2" borderId="22" xfId="0" applyFont="1" applyFill="1" applyBorder="1" applyAlignment="1"/>
    <xf numFmtId="0" fontId="2" fillId="2" borderId="0" xfId="0" applyFont="1" applyFill="1" applyBorder="1" applyAlignment="1">
      <alignment horizontal="center"/>
    </xf>
    <xf numFmtId="0" fontId="1" fillId="4" borderId="0" xfId="0" applyFont="1" applyFill="1"/>
    <xf numFmtId="0" fontId="7" fillId="4" borderId="15" xfId="0" applyFont="1" applyFill="1" applyBorder="1" applyAlignment="1"/>
    <xf numFmtId="0" fontId="0" fillId="4" borderId="15" xfId="0" applyFont="1" applyFill="1" applyBorder="1" applyAlignment="1"/>
    <xf numFmtId="0" fontId="2" fillId="7" borderId="0" xfId="0" applyFont="1" applyFill="1" applyBorder="1" applyAlignment="1"/>
    <xf numFmtId="0" fontId="8" fillId="2" borderId="15" xfId="0" applyFont="1" applyFill="1" applyBorder="1" applyAlignment="1">
      <alignment vertical="center"/>
    </xf>
    <xf numFmtId="0" fontId="2" fillId="2" borderId="0" xfId="0" applyFont="1" applyFill="1" applyBorder="1" applyAlignment="1">
      <alignment horizontal="right"/>
    </xf>
    <xf numFmtId="0" fontId="2" fillId="7" borderId="0" xfId="0" applyFont="1" applyFill="1" applyBorder="1" applyAlignment="1">
      <alignment horizontal="right"/>
    </xf>
    <xf numFmtId="166" fontId="2" fillId="2" borderId="15" xfId="0" applyNumberFormat="1" applyFont="1" applyFill="1" applyBorder="1" applyAlignment="1">
      <alignment horizontal="right"/>
    </xf>
    <xf numFmtId="166" fontId="2" fillId="2" borderId="15" xfId="0" applyNumberFormat="1" applyFont="1" applyFill="1" applyBorder="1" applyAlignment="1"/>
    <xf numFmtId="166" fontId="2" fillId="2" borderId="13" xfId="0" applyNumberFormat="1" applyFont="1" applyFill="1" applyBorder="1" applyAlignment="1"/>
    <xf numFmtId="166" fontId="2" fillId="2" borderId="17" xfId="0" applyNumberFormat="1" applyFont="1" applyFill="1" applyBorder="1" applyAlignment="1"/>
    <xf numFmtId="166" fontId="2" fillId="2" borderId="0" xfId="0" applyNumberFormat="1" applyFont="1" applyFill="1" applyBorder="1" applyAlignment="1"/>
    <xf numFmtId="166" fontId="2" fillId="2" borderId="12" xfId="0" applyNumberFormat="1" applyFont="1" applyFill="1" applyBorder="1" applyAlignment="1"/>
    <xf numFmtId="0" fontId="7" fillId="4" borderId="0" xfId="0" applyFont="1" applyFill="1"/>
    <xf numFmtId="0" fontId="12" fillId="2" borderId="0" xfId="0" applyFont="1" applyFill="1"/>
    <xf numFmtId="166" fontId="12" fillId="2" borderId="0" xfId="0" applyNumberFormat="1" applyFont="1" applyFill="1"/>
    <xf numFmtId="9" fontId="1" fillId="2" borderId="0" xfId="1" applyFont="1" applyFill="1"/>
    <xf numFmtId="0" fontId="7" fillId="4" borderId="0" xfId="0" applyFont="1" applyFill="1" applyAlignment="1">
      <alignment vertical="top"/>
    </xf>
    <xf numFmtId="0" fontId="0" fillId="4" borderId="0" xfId="0" applyFont="1" applyFill="1" applyAlignment="1">
      <alignment vertical="top"/>
    </xf>
    <xf numFmtId="2" fontId="0" fillId="2" borderId="14" xfId="0" applyNumberFormat="1" applyFont="1" applyFill="1" applyBorder="1" applyAlignment="1"/>
    <xf numFmtId="0" fontId="0" fillId="2" borderId="0" xfId="0" applyFont="1" applyFill="1" applyAlignment="1">
      <alignment vertical="top"/>
    </xf>
    <xf numFmtId="0" fontId="0" fillId="2" borderId="0" xfId="0" applyFont="1" applyFill="1" applyAlignment="1">
      <alignment wrapText="1"/>
    </xf>
    <xf numFmtId="0" fontId="0" fillId="2" borderId="0" xfId="0" applyFont="1" applyFill="1" applyAlignment="1">
      <alignment vertical="top" wrapText="1"/>
    </xf>
    <xf numFmtId="0" fontId="3" fillId="2" borderId="0" xfId="0" applyFont="1" applyFill="1" applyAlignment="1"/>
    <xf numFmtId="0" fontId="0" fillId="2" borderId="24" xfId="0" applyFont="1" applyFill="1" applyBorder="1" applyAlignment="1">
      <alignment vertical="top" wrapText="1"/>
    </xf>
    <xf numFmtId="0" fontId="3" fillId="2" borderId="10" xfId="0" applyFont="1" applyFill="1" applyBorder="1" applyAlignment="1">
      <alignment vertical="top" wrapText="1"/>
    </xf>
    <xf numFmtId="0" fontId="0" fillId="2" borderId="22" xfId="0" applyFont="1" applyFill="1" applyBorder="1" applyAlignment="1">
      <alignment vertical="top" wrapText="1"/>
    </xf>
    <xf numFmtId="0" fontId="0" fillId="2" borderId="11" xfId="0" applyFont="1" applyFill="1" applyBorder="1" applyAlignment="1">
      <alignment vertical="top" wrapText="1"/>
    </xf>
    <xf numFmtId="0" fontId="3" fillId="2" borderId="11" xfId="0" applyFont="1" applyFill="1" applyBorder="1" applyAlignment="1">
      <alignment vertical="top" wrapText="1"/>
    </xf>
    <xf numFmtId="0" fontId="0" fillId="2" borderId="14" xfId="0" applyFont="1" applyFill="1" applyBorder="1" applyAlignment="1">
      <alignment vertical="top" wrapText="1"/>
    </xf>
    <xf numFmtId="0" fontId="0" fillId="2" borderId="10" xfId="0" applyFont="1" applyFill="1" applyBorder="1" applyAlignment="1">
      <alignment vertical="top" wrapText="1"/>
    </xf>
    <xf numFmtId="0" fontId="3" fillId="2" borderId="13" xfId="0" applyFont="1" applyFill="1" applyBorder="1" applyAlignment="1">
      <alignment vertical="top" wrapText="1"/>
    </xf>
    <xf numFmtId="0" fontId="0" fillId="2" borderId="24" xfId="0" applyFont="1" applyFill="1" applyBorder="1" applyAlignment="1">
      <alignment vertical="top"/>
    </xf>
    <xf numFmtId="0" fontId="0" fillId="2" borderId="22" xfId="0" applyFont="1" applyFill="1" applyBorder="1" applyAlignment="1">
      <alignment vertical="top"/>
    </xf>
    <xf numFmtId="0" fontId="0" fillId="2" borderId="14" xfId="0" applyFont="1" applyFill="1" applyBorder="1" applyAlignment="1">
      <alignment vertical="top"/>
    </xf>
    <xf numFmtId="0" fontId="3" fillId="2" borderId="13" xfId="0" applyFont="1" applyFill="1" applyBorder="1" applyAlignment="1">
      <alignment vertical="top"/>
    </xf>
    <xf numFmtId="0" fontId="0" fillId="0" borderId="9" xfId="0" applyFont="1" applyBorder="1" applyAlignment="1"/>
    <xf numFmtId="0" fontId="7" fillId="2" borderId="0" xfId="0" applyFont="1" applyFill="1" applyAlignment="1"/>
    <xf numFmtId="0" fontId="0" fillId="2" borderId="0" xfId="0" applyFont="1" applyFill="1" applyAlignment="1">
      <alignment vertical="center"/>
    </xf>
    <xf numFmtId="0" fontId="7" fillId="4" borderId="0" xfId="0" applyFont="1" applyFill="1" applyAlignment="1">
      <alignment vertical="center"/>
    </xf>
    <xf numFmtId="0" fontId="13" fillId="4" borderId="0" xfId="0" applyFont="1" applyFill="1" applyAlignment="1">
      <alignment vertical="center"/>
    </xf>
    <xf numFmtId="0" fontId="3" fillId="0" borderId="0" xfId="0" applyFont="1" applyAlignment="1"/>
    <xf numFmtId="0" fontId="0" fillId="0" borderId="0" xfId="0" applyFont="1" applyAlignment="1"/>
    <xf numFmtId="0" fontId="0" fillId="0" borderId="9" xfId="0" applyFont="1" applyBorder="1" applyAlignment="1"/>
    <xf numFmtId="0" fontId="0" fillId="2" borderId="0" xfId="0" applyFont="1" applyFill="1" applyAlignment="1"/>
    <xf numFmtId="0" fontId="0" fillId="0" borderId="0" xfId="0" applyFont="1" applyAlignment="1">
      <alignment horizontal="right"/>
    </xf>
    <xf numFmtId="164" fontId="0" fillId="0" borderId="0" xfId="0" applyNumberFormat="1" applyFont="1" applyAlignment="1"/>
    <xf numFmtId="0" fontId="0" fillId="0" borderId="9" xfId="0" applyFont="1" applyBorder="1" applyAlignment="1">
      <alignment horizontal="right"/>
    </xf>
    <xf numFmtId="0" fontId="14" fillId="0" borderId="0" xfId="0" applyFont="1" applyAlignment="1"/>
    <xf numFmtId="0" fontId="0" fillId="0" borderId="19" xfId="0" applyFont="1" applyBorder="1" applyAlignment="1"/>
    <xf numFmtId="1" fontId="1" fillId="8" borderId="19" xfId="0" applyNumberFormat="1" applyFont="1" applyFill="1" applyBorder="1" applyAlignment="1" applyProtection="1">
      <alignment horizontal="center"/>
      <protection locked="0"/>
    </xf>
    <xf numFmtId="0" fontId="0" fillId="2" borderId="0" xfId="0" applyFont="1" applyFill="1" applyAlignment="1">
      <alignment horizontal="right"/>
    </xf>
    <xf numFmtId="0" fontId="0" fillId="0" borderId="25" xfId="0" applyFont="1" applyBorder="1" applyAlignment="1"/>
    <xf numFmtId="0" fontId="0" fillId="0" borderId="26" xfId="0" applyFont="1" applyBorder="1" applyAlignment="1"/>
    <xf numFmtId="0" fontId="0" fillId="0" borderId="18" xfId="0" applyFont="1" applyBorder="1" applyAlignment="1"/>
    <xf numFmtId="0" fontId="6" fillId="6" borderId="0" xfId="0" applyFont="1" applyFill="1" applyBorder="1" applyAlignment="1">
      <alignment horizontal="center"/>
    </xf>
    <xf numFmtId="0" fontId="0" fillId="0" borderId="0" xfId="0" applyFont="1" applyAlignment="1"/>
    <xf numFmtId="0" fontId="0" fillId="4" borderId="0" xfId="0" applyFont="1" applyFill="1" applyAlignment="1"/>
    <xf numFmtId="0" fontId="14" fillId="0" borderId="9" xfId="0" applyFont="1" applyBorder="1" applyAlignment="1"/>
    <xf numFmtId="0" fontId="14" fillId="0" borderId="9" xfId="0" applyFont="1" applyBorder="1" applyAlignment="1">
      <alignment horizontal="center"/>
    </xf>
    <xf numFmtId="166" fontId="1" fillId="2" borderId="0" xfId="0" applyNumberFormat="1" applyFont="1" applyFill="1"/>
    <xf numFmtId="0" fontId="1" fillId="2" borderId="0" xfId="0" applyFont="1" applyFill="1" applyBorder="1"/>
    <xf numFmtId="0" fontId="0" fillId="0" borderId="0" xfId="0" applyFont="1" applyAlignment="1"/>
    <xf numFmtId="0" fontId="0" fillId="0" borderId="9" xfId="0" applyFont="1" applyBorder="1" applyAlignment="1"/>
    <xf numFmtId="0" fontId="0" fillId="2" borderId="0" xfId="0" applyFont="1" applyFill="1" applyAlignment="1"/>
    <xf numFmtId="0" fontId="0" fillId="7" borderId="0" xfId="0" applyFont="1" applyFill="1" applyAlignment="1"/>
    <xf numFmtId="0" fontId="7" fillId="4" borderId="9" xfId="0" applyFont="1" applyFill="1" applyBorder="1" applyAlignment="1"/>
    <xf numFmtId="0" fontId="7" fillId="4" borderId="9" xfId="0" applyFont="1" applyFill="1" applyBorder="1" applyAlignment="1">
      <alignment vertical="top" wrapText="1"/>
    </xf>
    <xf numFmtId="0" fontId="2" fillId="5" borderId="22" xfId="0" applyFont="1" applyFill="1" applyBorder="1" applyAlignment="1"/>
    <xf numFmtId="0" fontId="0" fillId="5" borderId="0" xfId="0" applyFont="1" applyFill="1" applyAlignment="1"/>
    <xf numFmtId="0" fontId="2" fillId="7" borderId="22" xfId="0" applyFont="1" applyFill="1" applyBorder="1" applyAlignment="1"/>
    <xf numFmtId="0" fontId="0" fillId="7" borderId="0" xfId="0" applyFont="1" applyFill="1" applyAlignment="1"/>
    <xf numFmtId="0" fontId="2" fillId="2" borderId="15" xfId="0" applyFont="1" applyFill="1" applyBorder="1" applyAlignment="1"/>
    <xf numFmtId="0" fontId="0" fillId="0" borderId="15" xfId="0" applyFont="1" applyBorder="1" applyAlignment="1"/>
    <xf numFmtId="1" fontId="2" fillId="2" borderId="15" xfId="0" applyNumberFormat="1" applyFont="1" applyFill="1" applyBorder="1" applyAlignment="1">
      <alignment horizontal="right"/>
    </xf>
    <xf numFmtId="0" fontId="0" fillId="0" borderId="0" xfId="0" applyFont="1" applyAlignment="1"/>
    <xf numFmtId="1" fontId="0" fillId="2" borderId="15" xfId="0" applyNumberFormat="1" applyFont="1" applyFill="1" applyBorder="1" applyAlignment="1"/>
    <xf numFmtId="0" fontId="2" fillId="2" borderId="9" xfId="0" applyFont="1" applyFill="1" applyBorder="1" applyAlignment="1"/>
    <xf numFmtId="0" fontId="0" fillId="0" borderId="9" xfId="0" applyFont="1" applyBorder="1" applyAlignment="1"/>
    <xf numFmtId="0" fontId="2" fillId="2" borderId="21" xfId="0" applyFont="1" applyFill="1" applyBorder="1" applyAlignment="1"/>
    <xf numFmtId="0" fontId="0" fillId="0" borderId="21" xfId="0" applyFont="1" applyBorder="1" applyAlignment="1"/>
    <xf numFmtId="0" fontId="2" fillId="2" borderId="23" xfId="0" applyFont="1" applyFill="1" applyBorder="1" applyAlignment="1"/>
    <xf numFmtId="0" fontId="0" fillId="0" borderId="23" xfId="0" applyFont="1" applyBorder="1" applyAlignment="1"/>
    <xf numFmtId="0" fontId="11" fillId="4" borderId="9" xfId="0" applyFont="1" applyFill="1" applyBorder="1" applyAlignment="1">
      <alignment horizontal="center"/>
    </xf>
    <xf numFmtId="0" fontId="0" fillId="0" borderId="9" xfId="0" applyFont="1" applyBorder="1" applyAlignment="1">
      <alignment horizontal="center"/>
    </xf>
    <xf numFmtId="0" fontId="11" fillId="4" borderId="20" xfId="0" applyFont="1" applyFill="1" applyBorder="1" applyAlignment="1">
      <alignment horizontal="center"/>
    </xf>
    <xf numFmtId="0" fontId="0" fillId="0" borderId="15" xfId="0" applyFont="1" applyBorder="1" applyAlignment="1">
      <alignment horizontal="center"/>
    </xf>
    <xf numFmtId="0" fontId="0" fillId="2" borderId="0" xfId="0" applyFont="1" applyFill="1" applyAlignment="1"/>
    <xf numFmtId="0" fontId="0" fillId="0" borderId="0" xfId="0" applyFont="1" applyAlignment="1">
      <alignment horizontal="center" vertical="center" textRotation="90"/>
    </xf>
    <xf numFmtId="0" fontId="7" fillId="4" borderId="20" xfId="0" applyFont="1" applyFill="1" applyBorder="1" applyAlignment="1"/>
    <xf numFmtId="0" fontId="7" fillId="4" borderId="17" xfId="0" applyFont="1" applyFill="1" applyBorder="1" applyAlignment="1"/>
    <xf numFmtId="0" fontId="0" fillId="2" borderId="13" xfId="0" applyFont="1" applyFill="1" applyBorder="1" applyAlignment="1">
      <alignment vertical="top" wrapText="1"/>
    </xf>
    <xf numFmtId="0" fontId="11" fillId="7" borderId="9" xfId="0" applyFont="1" applyFill="1" applyBorder="1" applyAlignment="1">
      <alignment horizontal="center"/>
    </xf>
    <xf numFmtId="0" fontId="0" fillId="7" borderId="9" xfId="0" applyFont="1" applyFill="1" applyBorder="1" applyAlignment="1">
      <alignment horizontal="center"/>
    </xf>
    <xf numFmtId="0" fontId="0" fillId="7" borderId="0" xfId="0" applyFont="1" applyFill="1" applyBorder="1" applyAlignment="1"/>
    <xf numFmtId="0" fontId="0" fillId="7" borderId="9" xfId="0" applyFont="1" applyFill="1" applyBorder="1" applyAlignment="1"/>
    <xf numFmtId="0" fontId="0" fillId="3" borderId="19" xfId="0" applyFont="1" applyFill="1" applyBorder="1" applyAlignment="1" applyProtection="1">
      <alignment horizontal="center"/>
      <protection locked="0"/>
    </xf>
    <xf numFmtId="0" fontId="15" fillId="8" borderId="19" xfId="0" applyFont="1" applyFill="1" applyBorder="1" applyAlignment="1" applyProtection="1">
      <alignment horizontal="center"/>
      <protection locked="0"/>
    </xf>
    <xf numFmtId="1" fontId="2" fillId="8" borderId="15" xfId="0" applyNumberFormat="1" applyFont="1" applyFill="1" applyBorder="1" applyAlignment="1" applyProtection="1">
      <alignment horizontal="right"/>
      <protection locked="0"/>
    </xf>
    <xf numFmtId="1" fontId="0" fillId="8" borderId="15" xfId="0" applyNumberFormat="1" applyFont="1" applyFill="1" applyBorder="1" applyAlignment="1" applyProtection="1">
      <protection locked="0"/>
    </xf>
  </cellXfs>
  <cellStyles count="2">
    <cellStyle name="Normal" xfId="0" builtinId="0"/>
    <cellStyle name="Percent" xfId="1" builtinId="5"/>
  </cellStyles>
  <dxfs count="11">
    <dxf>
      <font>
        <color auto="1"/>
      </font>
      <fill>
        <patternFill>
          <bgColor theme="9" tint="0.39994506668294322"/>
        </patternFill>
      </fill>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Swimming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'Calorie Equations'!$B$5:$B$10</c:f>
              <c:numCache>
                <c:formatCode>General</c:formatCode>
                <c:ptCount val="6"/>
                <c:pt idx="0">
                  <c:v>0.25</c:v>
                </c:pt>
                <c:pt idx="1">
                  <c:v>0.83999999999999986</c:v>
                </c:pt>
                <c:pt idx="2">
                  <c:v>1.7</c:v>
                </c:pt>
                <c:pt idx="3">
                  <c:v>2.56</c:v>
                </c:pt>
                <c:pt idx="4">
                  <c:v>3.42</c:v>
                </c:pt>
                <c:pt idx="5">
                  <c:v>4.2799999999999994</c:v>
                </c:pt>
              </c:numCache>
            </c:numRef>
          </c:cat>
          <c:val>
            <c:numRef>
              <c:f>'Calorie Equations'!$C$5:$C$10</c:f>
              <c:numCache>
                <c:formatCode>General</c:formatCode>
                <c:ptCount val="6"/>
                <c:pt idx="0">
                  <c:v>1.999999999999999E-2</c:v>
                </c:pt>
                <c:pt idx="1">
                  <c:v>3.9999999999999994E-2</c:v>
                </c:pt>
                <c:pt idx="2">
                  <c:v>0.06</c:v>
                </c:pt>
                <c:pt idx="3">
                  <c:v>0.08</c:v>
                </c:pt>
                <c:pt idx="4">
                  <c:v>0.1</c:v>
                </c:pt>
                <c:pt idx="5">
                  <c:v>0.12000000000000001</c:v>
                </c:pt>
              </c:numCache>
            </c:numRef>
          </c:val>
          <c:smooth val="0"/>
          <c:extLst>
            <c:ext xmlns:c16="http://schemas.microsoft.com/office/drawing/2014/chart" uri="{C3380CC4-5D6E-409C-BE32-E72D297353CC}">
              <c16:uniqueId val="{00000001-5439-1044-B388-F9473F40612A}"/>
            </c:ext>
          </c:extLst>
        </c:ser>
        <c:dLbls>
          <c:showLegendKey val="0"/>
          <c:showVal val="0"/>
          <c:showCatName val="0"/>
          <c:showSerName val="0"/>
          <c:showPercent val="0"/>
          <c:showBubbleSize val="0"/>
        </c:dLbls>
        <c:smooth val="0"/>
        <c:axId val="2017515871"/>
        <c:axId val="2017517871"/>
      </c:lineChart>
      <c:catAx>
        <c:axId val="201751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517871"/>
        <c:crosses val="autoZero"/>
        <c:auto val="1"/>
        <c:lblAlgn val="ctr"/>
        <c:lblOffset val="100"/>
        <c:noMultiLvlLbl val="0"/>
      </c:catAx>
      <c:valAx>
        <c:axId val="2017517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515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9804143414112068E-2"/>
          <c:y val="0.11338582677165354"/>
          <c:w val="0.91883663328491705"/>
          <c:h val="0.74150114700229397"/>
        </c:manualLayout>
      </c:layout>
      <c:scatterChart>
        <c:scatterStyle val="smoothMarker"/>
        <c:varyColors val="0"/>
        <c:ser>
          <c:idx val="1"/>
          <c:order val="0"/>
          <c:tx>
            <c:v>Predicted</c:v>
          </c:tx>
          <c:spPr>
            <a:ln w="28575" cap="rnd">
              <a:solidFill>
                <a:schemeClr val="accent2"/>
              </a:solidFill>
              <a:round/>
            </a:ln>
            <a:effectLst/>
          </c:spPr>
          <c:marker>
            <c:symbol val="none"/>
          </c:marker>
          <c:xVal>
            <c:numRef>
              <c:f>'Calorie Equations'!$L$4:$L$12</c:f>
              <c:numCache>
                <c:formatCode>General</c:formatCode>
                <c:ptCount val="9"/>
                <c:pt idx="0">
                  <c:v>10</c:v>
                </c:pt>
                <c:pt idx="1">
                  <c:v>15</c:v>
                </c:pt>
                <c:pt idx="2">
                  <c:v>17.5</c:v>
                </c:pt>
                <c:pt idx="3">
                  <c:v>20</c:v>
                </c:pt>
                <c:pt idx="4">
                  <c:v>22.5</c:v>
                </c:pt>
                <c:pt idx="5">
                  <c:v>25</c:v>
                </c:pt>
                <c:pt idx="6">
                  <c:v>27.5</c:v>
                </c:pt>
                <c:pt idx="7">
                  <c:v>30</c:v>
                </c:pt>
                <c:pt idx="8">
                  <c:v>32.5</c:v>
                </c:pt>
              </c:numCache>
            </c:numRef>
          </c:xVal>
          <c:yVal>
            <c:numRef>
              <c:f>'Calorie Equations'!$N$4:$N$12</c:f>
              <c:numCache>
                <c:formatCode>General</c:formatCode>
                <c:ptCount val="9"/>
                <c:pt idx="0">
                  <c:v>2.7290322580645204E-2</c:v>
                </c:pt>
                <c:pt idx="1">
                  <c:v>8.1580645161290349E-2</c:v>
                </c:pt>
                <c:pt idx="2">
                  <c:v>0.10872580645161292</c:v>
                </c:pt>
                <c:pt idx="3">
                  <c:v>0.13587096774193549</c:v>
                </c:pt>
                <c:pt idx="4">
                  <c:v>0.16301612903225807</c:v>
                </c:pt>
                <c:pt idx="5">
                  <c:v>0.19016129032258064</c:v>
                </c:pt>
                <c:pt idx="6">
                  <c:v>0.21730645161290321</c:v>
                </c:pt>
                <c:pt idx="7">
                  <c:v>0.24445161290322578</c:v>
                </c:pt>
                <c:pt idx="8">
                  <c:v>0.27159677419354833</c:v>
                </c:pt>
              </c:numCache>
            </c:numRef>
          </c:yVal>
          <c:smooth val="1"/>
          <c:extLst>
            <c:ext xmlns:c16="http://schemas.microsoft.com/office/drawing/2014/chart" uri="{C3380CC4-5D6E-409C-BE32-E72D297353CC}">
              <c16:uniqueId val="{00000001-F71D-2648-8244-D9CB54045C14}"/>
            </c:ext>
          </c:extLst>
        </c:ser>
        <c:ser>
          <c:idx val="0"/>
          <c:order val="1"/>
          <c:spPr>
            <a:ln w="28575" cap="rnd">
              <a:solidFill>
                <a:schemeClr val="accent1"/>
              </a:solidFill>
              <a:round/>
            </a:ln>
            <a:effectLst/>
          </c:spPr>
          <c:marker>
            <c:symbol val="none"/>
          </c:marker>
          <c:xVal>
            <c:numRef>
              <c:f>'Calorie Equations'!$L$4:$L$12</c:f>
              <c:numCache>
                <c:formatCode>General</c:formatCode>
                <c:ptCount val="9"/>
                <c:pt idx="0">
                  <c:v>10</c:v>
                </c:pt>
                <c:pt idx="1">
                  <c:v>15</c:v>
                </c:pt>
                <c:pt idx="2">
                  <c:v>17.5</c:v>
                </c:pt>
                <c:pt idx="3">
                  <c:v>20</c:v>
                </c:pt>
                <c:pt idx="4">
                  <c:v>22.5</c:v>
                </c:pt>
                <c:pt idx="5">
                  <c:v>25</c:v>
                </c:pt>
                <c:pt idx="6">
                  <c:v>27.5</c:v>
                </c:pt>
                <c:pt idx="7">
                  <c:v>30</c:v>
                </c:pt>
                <c:pt idx="8">
                  <c:v>32.5</c:v>
                </c:pt>
              </c:numCache>
            </c:numRef>
          </c:xVal>
          <c:yVal>
            <c:numRef>
              <c:f>'Calorie Equations'!$M$4:$M$12</c:f>
              <c:numCache>
                <c:formatCode>General</c:formatCode>
                <c:ptCount val="9"/>
                <c:pt idx="0">
                  <c:v>0.06</c:v>
                </c:pt>
                <c:pt idx="1">
                  <c:v>0.08</c:v>
                </c:pt>
                <c:pt idx="2">
                  <c:v>0.09</c:v>
                </c:pt>
                <c:pt idx="3">
                  <c:v>0.12</c:v>
                </c:pt>
                <c:pt idx="4">
                  <c:v>0.15</c:v>
                </c:pt>
                <c:pt idx="5">
                  <c:v>0.18</c:v>
                </c:pt>
                <c:pt idx="6">
                  <c:v>0.21</c:v>
                </c:pt>
                <c:pt idx="7">
                  <c:v>0.25</c:v>
                </c:pt>
                <c:pt idx="8">
                  <c:v>0.3</c:v>
                </c:pt>
              </c:numCache>
            </c:numRef>
          </c:yVal>
          <c:smooth val="1"/>
          <c:extLst>
            <c:ext xmlns:c16="http://schemas.microsoft.com/office/drawing/2014/chart" uri="{C3380CC4-5D6E-409C-BE32-E72D297353CC}">
              <c16:uniqueId val="{00000004-F71D-2648-8244-D9CB54045C14}"/>
            </c:ext>
          </c:extLst>
        </c:ser>
        <c:dLbls>
          <c:showLegendKey val="0"/>
          <c:showVal val="0"/>
          <c:showCatName val="0"/>
          <c:showSerName val="0"/>
          <c:showPercent val="0"/>
          <c:showBubbleSize val="0"/>
        </c:dLbls>
        <c:axId val="2022403615"/>
        <c:axId val="2022620191"/>
      </c:scatterChart>
      <c:valAx>
        <c:axId val="202240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620191"/>
        <c:crosses val="autoZero"/>
        <c:crossBetween val="midCat"/>
      </c:valAx>
      <c:valAx>
        <c:axId val="202262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4036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0"/>
          <c:spPr>
            <a:ln w="28575" cap="rnd">
              <a:solidFill>
                <a:schemeClr val="accent2"/>
              </a:solidFill>
              <a:round/>
            </a:ln>
            <a:effectLst/>
          </c:spPr>
          <c:marker>
            <c:symbol val="none"/>
          </c:marker>
          <c:xVal>
            <c:numRef>
              <c:f>'Calorie Equations'!$W$3:$W$14</c:f>
              <c:numCache>
                <c:formatCode>General</c:formatCode>
                <c:ptCount val="12"/>
                <c:pt idx="0">
                  <c:v>2.3199999999999998</c:v>
                </c:pt>
                <c:pt idx="1">
                  <c:v>3.77</c:v>
                </c:pt>
                <c:pt idx="2">
                  <c:v>5.22</c:v>
                </c:pt>
                <c:pt idx="3">
                  <c:v>6.67</c:v>
                </c:pt>
                <c:pt idx="4">
                  <c:v>7.5</c:v>
                </c:pt>
                <c:pt idx="5">
                  <c:v>8.57</c:v>
                </c:pt>
                <c:pt idx="6">
                  <c:v>10</c:v>
                </c:pt>
                <c:pt idx="7">
                  <c:v>10.91</c:v>
                </c:pt>
                <c:pt idx="8">
                  <c:v>11.82</c:v>
                </c:pt>
                <c:pt idx="9">
                  <c:v>12.73</c:v>
                </c:pt>
                <c:pt idx="10">
                  <c:v>13.64</c:v>
                </c:pt>
                <c:pt idx="11">
                  <c:v>14.55</c:v>
                </c:pt>
              </c:numCache>
            </c:numRef>
          </c:xVal>
          <c:yVal>
            <c:numRef>
              <c:f>'Calorie Equations'!$X$3:$X$14</c:f>
              <c:numCache>
                <c:formatCode>General</c:formatCode>
                <c:ptCount val="12"/>
                <c:pt idx="0">
                  <c:v>2.9000000000000001E-2</c:v>
                </c:pt>
                <c:pt idx="1">
                  <c:v>0.03</c:v>
                </c:pt>
                <c:pt idx="2">
                  <c:v>0.06</c:v>
                </c:pt>
                <c:pt idx="3">
                  <c:v>8.8999999999999996E-2</c:v>
                </c:pt>
                <c:pt idx="4">
                  <c:v>0.09</c:v>
                </c:pt>
                <c:pt idx="5">
                  <c:v>0.1</c:v>
                </c:pt>
                <c:pt idx="6">
                  <c:v>0.11</c:v>
                </c:pt>
                <c:pt idx="7">
                  <c:v>0.13</c:v>
                </c:pt>
                <c:pt idx="8">
                  <c:v>0.15</c:v>
                </c:pt>
                <c:pt idx="9">
                  <c:v>0.17</c:v>
                </c:pt>
                <c:pt idx="10">
                  <c:v>0.19</c:v>
                </c:pt>
                <c:pt idx="11">
                  <c:v>0.21</c:v>
                </c:pt>
              </c:numCache>
            </c:numRef>
          </c:yVal>
          <c:smooth val="1"/>
          <c:extLst>
            <c:ext xmlns:c16="http://schemas.microsoft.com/office/drawing/2014/chart" uri="{C3380CC4-5D6E-409C-BE32-E72D297353CC}">
              <c16:uniqueId val="{00000001-65E0-6043-9EE3-242DB9AB5E0F}"/>
            </c:ext>
          </c:extLst>
        </c:ser>
        <c:ser>
          <c:idx val="0"/>
          <c:order val="1"/>
          <c:tx>
            <c:v>Predicted</c:v>
          </c:tx>
          <c:spPr>
            <a:ln w="28575" cap="rnd">
              <a:solidFill>
                <a:schemeClr val="accent1"/>
              </a:solidFill>
              <a:round/>
            </a:ln>
            <a:effectLst/>
          </c:spPr>
          <c:marker>
            <c:symbol val="none"/>
          </c:marker>
          <c:xVal>
            <c:numRef>
              <c:f>'Calorie Equations'!$W$3:$W$14</c:f>
              <c:numCache>
                <c:formatCode>General</c:formatCode>
                <c:ptCount val="12"/>
                <c:pt idx="0">
                  <c:v>2.3199999999999998</c:v>
                </c:pt>
                <c:pt idx="1">
                  <c:v>3.77</c:v>
                </c:pt>
                <c:pt idx="2">
                  <c:v>5.22</c:v>
                </c:pt>
                <c:pt idx="3">
                  <c:v>6.67</c:v>
                </c:pt>
                <c:pt idx="4">
                  <c:v>7.5</c:v>
                </c:pt>
                <c:pt idx="5">
                  <c:v>8.57</c:v>
                </c:pt>
                <c:pt idx="6">
                  <c:v>10</c:v>
                </c:pt>
                <c:pt idx="7">
                  <c:v>10.91</c:v>
                </c:pt>
                <c:pt idx="8">
                  <c:v>11.82</c:v>
                </c:pt>
                <c:pt idx="9">
                  <c:v>12.73</c:v>
                </c:pt>
                <c:pt idx="10">
                  <c:v>13.64</c:v>
                </c:pt>
                <c:pt idx="11">
                  <c:v>14.55</c:v>
                </c:pt>
              </c:numCache>
            </c:numRef>
          </c:xVal>
          <c:yVal>
            <c:numRef>
              <c:f>'Calorie Equations'!$Y$3:$Y$14</c:f>
              <c:numCache>
                <c:formatCode>General</c:formatCode>
                <c:ptCount val="12"/>
                <c:pt idx="0">
                  <c:v>1.6193276501190512E-2</c:v>
                </c:pt>
                <c:pt idx="1">
                  <c:v>3.7358277614129222E-2</c:v>
                </c:pt>
                <c:pt idx="2">
                  <c:v>5.8523278727067918E-2</c:v>
                </c:pt>
                <c:pt idx="3">
                  <c:v>7.9688279840006634E-2</c:v>
                </c:pt>
                <c:pt idx="4">
                  <c:v>9.1803418408102577E-2</c:v>
                </c:pt>
                <c:pt idx="5">
                  <c:v>0.10742172957420218</c:v>
                </c:pt>
                <c:pt idx="6">
                  <c:v>0.12829479963730725</c:v>
                </c:pt>
                <c:pt idx="7">
                  <c:v>0.14157766240473774</c:v>
                </c:pt>
                <c:pt idx="8">
                  <c:v>0.15486052517216825</c:v>
                </c:pt>
                <c:pt idx="9">
                  <c:v>0.16814338793959874</c:v>
                </c:pt>
                <c:pt idx="10">
                  <c:v>0.18142625070702925</c:v>
                </c:pt>
                <c:pt idx="11">
                  <c:v>0.19470911347445974</c:v>
                </c:pt>
              </c:numCache>
            </c:numRef>
          </c:yVal>
          <c:smooth val="1"/>
          <c:extLst>
            <c:ext xmlns:c16="http://schemas.microsoft.com/office/drawing/2014/chart" uri="{C3380CC4-5D6E-409C-BE32-E72D297353CC}">
              <c16:uniqueId val="{00000003-65E0-6043-9EE3-242DB9AB5E0F}"/>
            </c:ext>
          </c:extLst>
        </c:ser>
        <c:dLbls>
          <c:showLegendKey val="0"/>
          <c:showVal val="0"/>
          <c:showCatName val="0"/>
          <c:showSerName val="0"/>
          <c:showPercent val="0"/>
          <c:showBubbleSize val="0"/>
        </c:dLbls>
        <c:axId val="1953809295"/>
        <c:axId val="1986877311"/>
      </c:scatterChart>
      <c:valAx>
        <c:axId val="195380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877311"/>
        <c:crosses val="autoZero"/>
        <c:crossBetween val="midCat"/>
      </c:valAx>
      <c:valAx>
        <c:axId val="1986877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809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567266</xdr:colOff>
      <xdr:row>1</xdr:row>
      <xdr:rowOff>127000</xdr:rowOff>
    </xdr:from>
    <xdr:to>
      <xdr:col>3</xdr:col>
      <xdr:colOff>0</xdr:colOff>
      <xdr:row>5</xdr:row>
      <xdr:rowOff>59266</xdr:rowOff>
    </xdr:to>
    <xdr:sp macro="" textlink="">
      <xdr:nvSpPr>
        <xdr:cNvPr id="3" name="TextBox 2">
          <a:extLst>
            <a:ext uri="{FF2B5EF4-FFF2-40B4-BE49-F238E27FC236}">
              <a16:creationId xmlns:a16="http://schemas.microsoft.com/office/drawing/2014/main" id="{FC75FB95-A23F-B04F-8DBE-ED0D86E782BC}"/>
            </a:ext>
          </a:extLst>
        </xdr:cNvPr>
        <xdr:cNvSpPr txBox="1"/>
      </xdr:nvSpPr>
      <xdr:spPr>
        <a:xfrm>
          <a:off x="567266" y="296333"/>
          <a:ext cx="5985934"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goal of this workbook is to calculate a caloric intake schedule for training and racing.  By providing a few simple input values, predictions on caloric requirements and feeding intervals are calculated for the bike and run. </a:t>
          </a:r>
          <a:endParaRPr lang="en-US" sz="1100"/>
        </a:p>
      </xdr:txBody>
    </xdr:sp>
    <xdr:clientData/>
  </xdr:twoCellAnchor>
  <xdr:twoCellAnchor>
    <xdr:from>
      <xdr:col>6</xdr:col>
      <xdr:colOff>8467</xdr:colOff>
      <xdr:row>9</xdr:row>
      <xdr:rowOff>25401</xdr:rowOff>
    </xdr:from>
    <xdr:to>
      <xdr:col>7</xdr:col>
      <xdr:colOff>25401</xdr:colOff>
      <xdr:row>26</xdr:row>
      <xdr:rowOff>330201</xdr:rowOff>
    </xdr:to>
    <xdr:sp macro="" textlink="">
      <xdr:nvSpPr>
        <xdr:cNvPr id="4" name="TextBox 3">
          <a:extLst>
            <a:ext uri="{FF2B5EF4-FFF2-40B4-BE49-F238E27FC236}">
              <a16:creationId xmlns:a16="http://schemas.microsoft.com/office/drawing/2014/main" id="{03B3AFFD-7A40-5440-B503-582461627834}"/>
            </a:ext>
          </a:extLst>
        </xdr:cNvPr>
        <xdr:cNvSpPr txBox="1"/>
      </xdr:nvSpPr>
      <xdr:spPr>
        <a:xfrm>
          <a:off x="7763934" y="1456268"/>
          <a:ext cx="6341534" cy="4529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workbook represents my methods for predicting caloric needs in a race.  However, credit needs</a:t>
          </a:r>
          <a:r>
            <a:rPr lang="en-US" sz="1100" baseline="0"/>
            <a:t> to be given to Taren Gesell (</a:t>
          </a:r>
          <a:r>
            <a:rPr lang="en-US" sz="1100" u="sng" baseline="0">
              <a:solidFill>
                <a:srgbClr val="0070C0"/>
              </a:solidFill>
            </a:rPr>
            <a:t>triathlontaren.com/nutritionfoundations</a:t>
          </a:r>
          <a:r>
            <a:rPr lang="en-US" sz="1100" u="none" baseline="0">
              <a:solidFill>
                <a:schemeClr val="dk1"/>
              </a:solidFill>
            </a:rPr>
            <a:t>) for several components.  From his nutrition calculator, I've incorporated the following concepts: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baseline="0">
            <a:solidFill>
              <a:schemeClr val="dk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solidFill>
                <a:schemeClr val="dk1"/>
              </a:solidFill>
            </a:rPr>
            <a:t>1. Mandatory fueling 10 minutes into the bike/run and 10 minutes before T1/T2</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solidFill>
                <a:schemeClr val="dk1"/>
              </a:solidFill>
            </a:rPr>
            <a:t>2. Default time percentages devoted to each sport (Tables &amp; Calculations worksheet)</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solidFill>
                <a:schemeClr val="dk1"/>
              </a:solidFill>
            </a:rPr>
            <a:t>3. Accounting for pre-race caloric intake (20 minutes prior)</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solidFill>
                <a:schemeClr val="dk1"/>
              </a:solidFill>
            </a:rPr>
            <a:t>4. Additional calories consumed in T1 during a full iron distance race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baseline="0">
            <a:solidFill>
              <a:schemeClr val="dk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solidFill>
                <a:schemeClr val="dk1"/>
              </a:solidFill>
            </a:rPr>
            <a:t>The swim and run caloric expenditures are based on data published by Ivy and Portman (2004) and referenced by Taren (Gesell, 2020).  The bike caloric expeditures can be calculated from the same sources (called Standard in cell B11) or from my own power meter data which regresses calories on watts over a year's worth of my bike ride data.  The table at cell 'Calorie Equations!P13' can be modified to suit your own regression intercept and coefficients.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baseline="0">
            <a:solidFill>
              <a:schemeClr val="dk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solidFill>
                <a:schemeClr val="dk1"/>
              </a:solidFill>
            </a:rPr>
            <a:t>Bike calorie estimates using the 'Standard' method seem to be highly over estimated in my opinion.  This is why I have the other options for estimating bike caloric expenditures.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baseline="0">
            <a:solidFill>
              <a:schemeClr val="dk1"/>
            </a:solidFill>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baseline="0">
            <a:solidFill>
              <a:schemeClr val="dk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solidFill>
                <a:schemeClr val="dk1"/>
              </a:solidFill>
            </a:rPr>
            <a:t>REFERENCES</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solidFill>
                <a:schemeClr val="dk1"/>
              </a:solidFill>
            </a:rPr>
            <a:t>Gesell, T. 2020. "Triathlon Nutrition Foundations". "Triathlon Taren" Gesell (self published).</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solidFill>
                <a:schemeClr val="dk1"/>
              </a:solidFill>
            </a:rPr>
            <a:t>Ivy, J. and Portman, R.  2004. "The Performance Zone".  Basic Health Publications, Inc. Laguna   Beach CA.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baseline="0">
            <a:solidFill>
              <a:schemeClr val="dk1"/>
            </a:solidFill>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baseline="0">
            <a:solidFill>
              <a:schemeClr val="dk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solidFill>
                <a:schemeClr val="dk1"/>
              </a:solidFill>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18</xdr:row>
      <xdr:rowOff>31750</xdr:rowOff>
    </xdr:from>
    <xdr:to>
      <xdr:col>7</xdr:col>
      <xdr:colOff>279400</xdr:colOff>
      <xdr:row>42</xdr:row>
      <xdr:rowOff>139700</xdr:rowOff>
    </xdr:to>
    <xdr:graphicFrame macro="">
      <xdr:nvGraphicFramePr>
        <xdr:cNvPr id="2" name="Chart 1">
          <a:extLst>
            <a:ext uri="{FF2B5EF4-FFF2-40B4-BE49-F238E27FC236}">
              <a16:creationId xmlns:a16="http://schemas.microsoft.com/office/drawing/2014/main" id="{C206CFFE-B369-4A49-A28A-7DA0AA8DA6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12700</xdr:colOff>
      <xdr:row>18</xdr:row>
      <xdr:rowOff>95250</xdr:rowOff>
    </xdr:from>
    <xdr:to>
      <xdr:col>17</xdr:col>
      <xdr:colOff>774700</xdr:colOff>
      <xdr:row>43</xdr:row>
      <xdr:rowOff>0</xdr:rowOff>
    </xdr:to>
    <xdr:graphicFrame macro="">
      <xdr:nvGraphicFramePr>
        <xdr:cNvPr id="3" name="Chart 2">
          <a:extLst>
            <a:ext uri="{FF2B5EF4-FFF2-40B4-BE49-F238E27FC236}">
              <a16:creationId xmlns:a16="http://schemas.microsoft.com/office/drawing/2014/main" id="{7070E2CC-7A66-334C-8136-D5A9622074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50800</xdr:colOff>
      <xdr:row>18</xdr:row>
      <xdr:rowOff>82550</xdr:rowOff>
    </xdr:from>
    <xdr:to>
      <xdr:col>28</xdr:col>
      <xdr:colOff>609600</xdr:colOff>
      <xdr:row>42</xdr:row>
      <xdr:rowOff>114300</xdr:rowOff>
    </xdr:to>
    <xdr:graphicFrame macro="">
      <xdr:nvGraphicFramePr>
        <xdr:cNvPr id="4" name="Chart 3">
          <a:extLst>
            <a:ext uri="{FF2B5EF4-FFF2-40B4-BE49-F238E27FC236}">
              <a16:creationId xmlns:a16="http://schemas.microsoft.com/office/drawing/2014/main" id="{DFF35AA1-31B2-CD43-B84F-89B16BE567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C55C6D-1A9E-0342-8627-ED9F3F78AB5A}" name="Table1" displayName="Table1" ref="B14:B21" totalsRowShown="0" headerRowDxfId="10" dataDxfId="8" headerRowBorderDxfId="9">
  <autoFilter ref="B14:B21" xr:uid="{72ED09AF-52FA-114E-AE44-2FB852A51904}"/>
  <tableColumns count="1">
    <tableColumn id="1" xr3:uid="{A0298B4A-A28E-AA4E-AEB7-039EF892A65C}" name="Sport" dataDxfId="7"/>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B3EBA0-E905-F447-A955-931117125342}" name="Bike_Calculations" displayName="Bike_Calculations" ref="D14:D17" totalsRowShown="0" headerRowDxfId="6" dataDxfId="5">
  <autoFilter ref="D14:D17" xr:uid="{3A934E8E-785A-C943-8AA1-5C9CF0B0A389}"/>
  <tableColumns count="1">
    <tableColumn id="1" xr3:uid="{EFEC2D5D-30C4-064E-8B05-030E4002286E}" name="Bike_Calculations" dataDxfId="4"/>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5B5BE5-919F-7F43-BBC3-E33464025DC1}" name="Table3" displayName="Table3" ref="S8:T11" totalsRowShown="0" dataDxfId="3">
  <autoFilter ref="S8:T11" xr:uid="{91D9F9C3-8356-F144-96CA-2CC311EEA479}"/>
  <tableColumns count="2">
    <tableColumn id="1" xr3:uid="{0D38634A-DEF4-F54F-AAB9-78C442B435D6}" name="Bike Calculations" dataDxfId="2"/>
    <tableColumn id="2" xr3:uid="{392B3DC6-ADF9-6248-9236-6BD91FA5FC27}" name="kcal" dataDxfId="1"/>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2A9C59A-0B43-844A-81AC-1CD2EE2CC02C}" name="Table5" displayName="Table5" ref="P14:Q18" totalsRowShown="0">
  <autoFilter ref="P14:Q18" xr:uid="{BCEFBC02-8A0B-EB43-B8EE-E23665DC6F98}"/>
  <tableColumns count="2">
    <tableColumn id="1" xr3:uid="{7AC0346B-29E2-8743-AF86-618627217FC6}" name="Variable"/>
    <tableColumn id="2" xr3:uid="{60B9CBD1-81B3-4340-860F-4ABBF54E3FE3}" name="Coefficient"/>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DDC6D-7912-2842-B848-65A10F7935BC}">
  <dimension ref="A1:G39"/>
  <sheetViews>
    <sheetView showGridLines="0" zoomScale="150" zoomScaleNormal="150" workbookViewId="0">
      <selection activeCell="C11" sqref="C11"/>
    </sheetView>
  </sheetViews>
  <sheetFormatPr baseColWidth="10" defaultRowHeight="13" x14ac:dyDescent="0.15"/>
  <cols>
    <col min="1" max="1" width="4" style="183" customWidth="1"/>
    <col min="2" max="2" width="2.5" style="183" customWidth="1"/>
    <col min="3" max="3" width="75.5" style="139" customWidth="1"/>
    <col min="4" max="4" width="3" style="183" customWidth="1"/>
    <col min="5" max="5" width="1.6640625" style="183" customWidth="1"/>
    <col min="6" max="6" width="1.83203125" style="139" customWidth="1"/>
    <col min="7" max="7" width="83" style="139" customWidth="1"/>
    <col min="8" max="16384" width="10.83203125" style="183"/>
  </cols>
  <sheetData>
    <row r="1" spans="1:7" ht="20" customHeight="1" x14ac:dyDescent="0.15">
      <c r="A1" s="156"/>
      <c r="B1" s="159" t="s">
        <v>129</v>
      </c>
      <c r="C1" s="158"/>
      <c r="E1" s="157"/>
    </row>
    <row r="7" spans="1:7" x14ac:dyDescent="0.15">
      <c r="B7" s="105" t="s">
        <v>128</v>
      </c>
      <c r="C7" s="137"/>
    </row>
    <row r="8" spans="1:7" ht="6" customHeight="1" x14ac:dyDescent="0.15"/>
    <row r="9" spans="1:7" x14ac:dyDescent="0.15">
      <c r="B9" s="185" t="s">
        <v>136</v>
      </c>
      <c r="C9" s="185"/>
      <c r="G9" s="136" t="s">
        <v>145</v>
      </c>
    </row>
    <row r="10" spans="1:7" s="140" customFormat="1" ht="14" x14ac:dyDescent="0.15">
      <c r="B10" s="143">
        <v>1</v>
      </c>
      <c r="C10" s="144" t="s">
        <v>209</v>
      </c>
      <c r="E10" s="183"/>
      <c r="F10" s="139"/>
      <c r="G10" s="142"/>
    </row>
    <row r="11" spans="1:7" s="140" customFormat="1" ht="14" customHeight="1" x14ac:dyDescent="0.15">
      <c r="B11" s="145">
        <v>2</v>
      </c>
      <c r="C11" s="146" t="s">
        <v>130</v>
      </c>
      <c r="E11" s="183"/>
      <c r="F11" s="139"/>
      <c r="G11" s="183"/>
    </row>
    <row r="12" spans="1:7" s="140" customFormat="1" ht="13" customHeight="1" x14ac:dyDescent="0.15">
      <c r="B12" s="145">
        <v>3</v>
      </c>
      <c r="C12" s="146" t="s">
        <v>131</v>
      </c>
      <c r="F12" s="141"/>
      <c r="G12" s="139"/>
    </row>
    <row r="13" spans="1:7" s="140" customFormat="1" ht="14" x14ac:dyDescent="0.15">
      <c r="B13" s="145">
        <v>4</v>
      </c>
      <c r="C13" s="146" t="s">
        <v>132</v>
      </c>
      <c r="F13" s="141"/>
      <c r="G13" s="139"/>
    </row>
    <row r="14" spans="1:7" s="140" customFormat="1" ht="14" x14ac:dyDescent="0.15">
      <c r="B14" s="145">
        <v>5</v>
      </c>
      <c r="C14" s="146" t="s">
        <v>133</v>
      </c>
      <c r="F14" s="141"/>
      <c r="G14" s="139"/>
    </row>
    <row r="15" spans="1:7" s="140" customFormat="1" ht="14" x14ac:dyDescent="0.15">
      <c r="B15" s="145">
        <v>6</v>
      </c>
      <c r="C15" s="146" t="s">
        <v>134</v>
      </c>
      <c r="F15" s="141"/>
      <c r="G15" s="139"/>
    </row>
    <row r="16" spans="1:7" s="140" customFormat="1" ht="67" customHeight="1" x14ac:dyDescent="0.15">
      <c r="B16" s="145">
        <v>7</v>
      </c>
      <c r="C16" s="146" t="s">
        <v>170</v>
      </c>
      <c r="F16" s="141"/>
      <c r="G16" s="139"/>
    </row>
    <row r="17" spans="2:7" s="140" customFormat="1" ht="17" customHeight="1" x14ac:dyDescent="0.15">
      <c r="B17" s="145">
        <v>8</v>
      </c>
      <c r="C17" s="146" t="s">
        <v>171</v>
      </c>
      <c r="F17" s="141"/>
      <c r="G17" s="139"/>
    </row>
    <row r="18" spans="2:7" s="140" customFormat="1" ht="29" customHeight="1" x14ac:dyDescent="0.15">
      <c r="B18" s="145">
        <v>9</v>
      </c>
      <c r="C18" s="147" t="s">
        <v>172</v>
      </c>
      <c r="F18" s="141"/>
      <c r="G18" s="139"/>
    </row>
    <row r="19" spans="2:7" s="140" customFormat="1" ht="28" x14ac:dyDescent="0.15">
      <c r="B19" s="145">
        <v>10</v>
      </c>
      <c r="C19" s="147" t="s">
        <v>208</v>
      </c>
      <c r="F19" s="141"/>
      <c r="G19" s="139"/>
    </row>
    <row r="20" spans="2:7" s="140" customFormat="1" ht="14" x14ac:dyDescent="0.15">
      <c r="B20" s="145">
        <v>11</v>
      </c>
      <c r="C20" s="146" t="s">
        <v>135</v>
      </c>
      <c r="F20" s="141"/>
      <c r="G20" s="139"/>
    </row>
    <row r="21" spans="2:7" s="140" customFormat="1" ht="14" x14ac:dyDescent="0.15">
      <c r="B21" s="148">
        <v>12</v>
      </c>
      <c r="C21" s="150" t="s">
        <v>205</v>
      </c>
      <c r="F21" s="141"/>
      <c r="G21" s="139"/>
    </row>
    <row r="22" spans="2:7" s="140" customFormat="1" x14ac:dyDescent="0.15">
      <c r="B22" s="141"/>
      <c r="C22" s="141"/>
      <c r="F22" s="141"/>
      <c r="G22" s="139"/>
    </row>
    <row r="23" spans="2:7" x14ac:dyDescent="0.15">
      <c r="B23" s="186" t="s">
        <v>137</v>
      </c>
      <c r="C23" s="186"/>
    </row>
    <row r="24" spans="2:7" ht="14" x14ac:dyDescent="0.15">
      <c r="B24" s="143">
        <v>1</v>
      </c>
      <c r="C24" s="149" t="s">
        <v>138</v>
      </c>
    </row>
    <row r="25" spans="2:7" ht="28" x14ac:dyDescent="0.15">
      <c r="B25" s="145">
        <v>2</v>
      </c>
      <c r="C25" s="146" t="s">
        <v>139</v>
      </c>
    </row>
    <row r="26" spans="2:7" ht="27" customHeight="1" x14ac:dyDescent="0.15">
      <c r="B26" s="148">
        <v>3</v>
      </c>
      <c r="C26" s="150" t="s">
        <v>147</v>
      </c>
    </row>
    <row r="28" spans="2:7" ht="15" customHeight="1" x14ac:dyDescent="0.15">
      <c r="B28" s="185" t="s">
        <v>140</v>
      </c>
      <c r="C28" s="185"/>
    </row>
    <row r="29" spans="2:7" ht="43" customHeight="1" x14ac:dyDescent="0.15">
      <c r="B29" s="151">
        <v>1</v>
      </c>
      <c r="C29" s="144" t="s">
        <v>204</v>
      </c>
      <c r="D29" s="142"/>
    </row>
    <row r="30" spans="2:7" ht="18" customHeight="1" x14ac:dyDescent="0.15">
      <c r="B30" s="152">
        <v>2</v>
      </c>
      <c r="C30" s="147" t="s">
        <v>141</v>
      </c>
      <c r="D30" s="142"/>
    </row>
    <row r="31" spans="2:7" ht="14" x14ac:dyDescent="0.15">
      <c r="B31" s="152">
        <v>3</v>
      </c>
      <c r="C31" s="147" t="s">
        <v>142</v>
      </c>
    </row>
    <row r="32" spans="2:7" ht="28" x14ac:dyDescent="0.15">
      <c r="B32" s="152">
        <v>4</v>
      </c>
      <c r="C32" s="146" t="s">
        <v>143</v>
      </c>
    </row>
    <row r="33" spans="2:3" ht="14" x14ac:dyDescent="0.15">
      <c r="B33" s="152">
        <v>5</v>
      </c>
      <c r="C33" s="146" t="s">
        <v>144</v>
      </c>
    </row>
    <row r="34" spans="2:3" ht="14" x14ac:dyDescent="0.15">
      <c r="B34" s="152">
        <v>6</v>
      </c>
      <c r="C34" s="146" t="s">
        <v>146</v>
      </c>
    </row>
    <row r="35" spans="2:3" x14ac:dyDescent="0.15">
      <c r="B35" s="153"/>
      <c r="C35" s="154"/>
    </row>
    <row r="37" spans="2:3" x14ac:dyDescent="0.15">
      <c r="B37" s="208" t="s">
        <v>206</v>
      </c>
      <c r="C37" s="209"/>
    </row>
    <row r="38" spans="2:3" ht="29" customHeight="1" x14ac:dyDescent="0.15">
      <c r="B38" s="145">
        <v>1</v>
      </c>
      <c r="C38" s="147" t="s">
        <v>207</v>
      </c>
    </row>
    <row r="39" spans="2:3" x14ac:dyDescent="0.15">
      <c r="B39" s="148"/>
      <c r="C39" s="210"/>
    </row>
  </sheetData>
  <sheetProtection algorithmName="SHA-512" hashValue="CNYiMnqNyGp/KcYfY9c8Viwf/IFKZFwezm13+k/4NDVEMk2qJ91HDRGXCJ6ucSzDdLaDAsLhOy1gTIvxnNGNkA==" saltValue="4ngzHHDyG70MMHsWGIA17Q==" spinCount="100000" sheet="1" objects="1" scenarios="1" selectLockedCells="1" selectUnlockedCells="1"/>
  <mergeCells count="4">
    <mergeCell ref="B9:C9"/>
    <mergeCell ref="B23:C23"/>
    <mergeCell ref="B28:C28"/>
    <mergeCell ref="B37:C3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12"/>
  <sheetViews>
    <sheetView showGridLines="0" tabSelected="1" zoomScale="148" zoomScaleNormal="148" workbookViewId="0">
      <selection activeCell="K9" sqref="K9"/>
    </sheetView>
  </sheetViews>
  <sheetFormatPr baseColWidth="10" defaultColWidth="14.5" defaultRowHeight="15.75" customHeight="1" x14ac:dyDescent="0.15"/>
  <cols>
    <col min="1" max="1" width="17.5" style="86" customWidth="1"/>
    <col min="2" max="2" width="11.1640625" style="86" customWidth="1"/>
    <col min="3" max="3" width="7.33203125" style="86" customWidth="1"/>
    <col min="4" max="4" width="1" style="86" customWidth="1"/>
    <col min="5" max="5" width="13" style="86" customWidth="1"/>
    <col min="6" max="6" width="9.33203125" style="86" bestFit="1" customWidth="1"/>
    <col min="7" max="7" width="7.33203125" style="86" customWidth="1"/>
    <col min="8" max="8" width="7.1640625" style="86" customWidth="1"/>
    <col min="9" max="9" width="15" style="86" customWidth="1"/>
    <col min="10" max="10" width="1.83203125" style="86" customWidth="1"/>
    <col min="11" max="11" width="14.1640625" style="86" customWidth="1"/>
    <col min="12" max="12" width="14.5" style="86" customWidth="1"/>
    <col min="13" max="16384" width="14.5" style="86"/>
  </cols>
  <sheetData>
    <row r="1" spans="1:24" ht="19" customHeight="1" x14ac:dyDescent="0.2">
      <c r="A1" s="202" t="s">
        <v>113</v>
      </c>
      <c r="B1" s="203"/>
      <c r="C1" s="203"/>
      <c r="D1" s="203"/>
      <c r="E1" s="203"/>
      <c r="F1" s="203"/>
      <c r="G1" s="203"/>
      <c r="H1" s="203"/>
      <c r="I1" s="197"/>
      <c r="J1" s="197"/>
      <c r="K1" s="197"/>
      <c r="L1" s="197"/>
      <c r="M1" s="197"/>
      <c r="N1" s="197"/>
      <c r="O1" s="197"/>
      <c r="U1" s="85"/>
      <c r="V1" s="85"/>
      <c r="W1" s="85"/>
      <c r="X1" s="85"/>
    </row>
    <row r="2" spans="1:24" s="184" customFormat="1" ht="19" customHeight="1" x14ac:dyDescent="0.2">
      <c r="A2" s="211"/>
      <c r="B2" s="212"/>
      <c r="C2" s="212"/>
      <c r="D2" s="212"/>
      <c r="E2" s="212"/>
      <c r="F2" s="212"/>
      <c r="G2" s="212"/>
      <c r="H2" s="212"/>
      <c r="I2" s="213"/>
      <c r="J2" s="213"/>
      <c r="K2" s="214"/>
      <c r="L2" s="214"/>
      <c r="M2" s="214"/>
      <c r="N2" s="214"/>
      <c r="O2" s="214"/>
      <c r="U2" s="85"/>
      <c r="V2" s="85"/>
      <c r="W2" s="85"/>
      <c r="X2" s="85"/>
    </row>
    <row r="3" spans="1:24" ht="19" customHeight="1" x14ac:dyDescent="0.2">
      <c r="A3" s="202" t="s">
        <v>114</v>
      </c>
      <c r="B3" s="203"/>
      <c r="C3" s="203"/>
      <c r="D3" s="203"/>
      <c r="E3" s="203"/>
      <c r="F3" s="203"/>
      <c r="G3" s="203"/>
      <c r="H3" s="203"/>
      <c r="J3" s="85"/>
      <c r="K3" s="204" t="s">
        <v>115</v>
      </c>
      <c r="L3" s="205"/>
      <c r="M3" s="205"/>
      <c r="N3" s="205"/>
      <c r="O3" s="205"/>
      <c r="U3" s="85"/>
      <c r="V3" s="85"/>
      <c r="W3" s="85"/>
      <c r="X3" s="85"/>
    </row>
    <row r="4" spans="1:24" ht="15" customHeight="1" x14ac:dyDescent="0.2">
      <c r="A4" s="120" t="s">
        <v>81</v>
      </c>
      <c r="B4" s="121"/>
      <c r="C4" s="119"/>
      <c r="E4" s="62" t="s">
        <v>39</v>
      </c>
      <c r="F4" s="41" t="s">
        <v>33</v>
      </c>
      <c r="G4" s="41" t="s">
        <v>31</v>
      </c>
      <c r="H4" s="41" t="s">
        <v>34</v>
      </c>
      <c r="I4" s="85"/>
      <c r="J4" s="85"/>
      <c r="K4" s="116" t="s">
        <v>105</v>
      </c>
      <c r="L4" s="78"/>
      <c r="M4" s="78"/>
      <c r="N4" s="78"/>
      <c r="O4" s="78"/>
      <c r="U4" s="85"/>
      <c r="V4" s="85"/>
      <c r="W4" s="85"/>
      <c r="X4" s="85"/>
    </row>
    <row r="5" spans="1:24" ht="16" x14ac:dyDescent="0.2">
      <c r="A5" s="60" t="s">
        <v>0</v>
      </c>
      <c r="B5" s="94" t="s">
        <v>77</v>
      </c>
      <c r="C5" s="44"/>
      <c r="E5" s="42" t="s">
        <v>5</v>
      </c>
      <c r="F5" s="43">
        <f>INDEX('Tables &amp; Calculations'!$C$27:$F$33,MATCH($B$5,'Tables &amp; Calculations'!$B$27:$B$33,0),MATCH('Nutrition Plan'!E5,'Tables &amp; Calculations'!$C$26:$F$26,0))</f>
        <v>1.2</v>
      </c>
      <c r="G5" s="99"/>
      <c r="H5" s="43">
        <f>IF(G5="",F5,G5)</f>
        <v>1.2</v>
      </c>
      <c r="I5" s="85"/>
      <c r="J5" s="85"/>
      <c r="K5" s="117" t="s">
        <v>119</v>
      </c>
      <c r="L5" s="78" t="s">
        <v>120</v>
      </c>
      <c r="M5" s="118" t="s">
        <v>82</v>
      </c>
      <c r="N5" s="78" t="s">
        <v>80</v>
      </c>
      <c r="O5" s="118" t="s">
        <v>83</v>
      </c>
      <c r="U5" s="85"/>
      <c r="V5" s="85"/>
      <c r="W5" s="85"/>
      <c r="X5" s="85"/>
    </row>
    <row r="6" spans="1:24" ht="16" x14ac:dyDescent="0.2">
      <c r="A6" s="60" t="s">
        <v>74</v>
      </c>
      <c r="B6" s="95">
        <v>165</v>
      </c>
      <c r="C6" s="44"/>
      <c r="E6" s="42" t="s">
        <v>9</v>
      </c>
      <c r="F6" s="43">
        <f>INDEX('Tables &amp; Calculations'!$C$27:$F$33,MATCH($B$5,'Tables &amp; Calculations'!$B$27:$B$33,0),MATCH('Nutrition Plan'!E6,'Tables &amp; Calculations'!$C$26:$F$26,0))</f>
        <v>56</v>
      </c>
      <c r="G6" s="99"/>
      <c r="H6" s="43">
        <f t="shared" ref="H6:H7" si="0">IF(G6="",F6,G6)</f>
        <v>56</v>
      </c>
      <c r="I6" s="85"/>
      <c r="J6" s="85"/>
      <c r="K6" s="101"/>
      <c r="L6" s="101"/>
      <c r="M6" s="101"/>
      <c r="N6" s="72" t="str">
        <f>IF(K6=0,"",L6/K6)</f>
        <v/>
      </c>
      <c r="O6" s="73" t="str">
        <f>IF(M6=0,"",L6/(M6/60))</f>
        <v/>
      </c>
      <c r="U6" s="85"/>
      <c r="V6" s="85"/>
      <c r="W6" s="85"/>
      <c r="X6" s="85"/>
    </row>
    <row r="7" spans="1:24" ht="16" x14ac:dyDescent="0.2">
      <c r="A7" s="61" t="s">
        <v>32</v>
      </c>
      <c r="B7" s="96">
        <v>0.3</v>
      </c>
      <c r="C7" s="58"/>
      <c r="E7" s="46" t="s">
        <v>6</v>
      </c>
      <c r="F7" s="65">
        <f>INDEX('Tables &amp; Calculations'!$C$27:$F$33,MATCH($B$5,'Tables &amp; Calculations'!$B$27:$B$33,0),MATCH('Nutrition Plan'!E7,'Tables &amp; Calculations'!$C$26:$F$26,0))</f>
        <v>13.1</v>
      </c>
      <c r="G7" s="99"/>
      <c r="H7" s="65">
        <f t="shared" si="0"/>
        <v>13.1</v>
      </c>
      <c r="I7" s="85"/>
      <c r="J7" s="85"/>
      <c r="K7" s="116" t="s">
        <v>106</v>
      </c>
      <c r="L7" s="78"/>
      <c r="M7" s="78"/>
      <c r="N7" s="78"/>
      <c r="O7" s="78"/>
    </row>
    <row r="8" spans="1:24" ht="15" customHeight="1" x14ac:dyDescent="0.2">
      <c r="A8" s="58"/>
      <c r="B8" s="58"/>
      <c r="C8" s="58"/>
      <c r="E8" s="48" t="s">
        <v>15</v>
      </c>
      <c r="F8" s="50">
        <f>SUM(F5:F7)</f>
        <v>70.3</v>
      </c>
      <c r="G8" s="50"/>
      <c r="H8" s="50">
        <f>SUM(H5:H7)</f>
        <v>70.3</v>
      </c>
      <c r="I8" s="85"/>
      <c r="J8" s="85"/>
      <c r="K8" s="117" t="s">
        <v>119</v>
      </c>
      <c r="L8" s="78" t="s">
        <v>120</v>
      </c>
      <c r="M8" s="118" t="s">
        <v>82</v>
      </c>
      <c r="N8" s="78" t="s">
        <v>80</v>
      </c>
      <c r="O8" s="118" t="s">
        <v>83</v>
      </c>
    </row>
    <row r="9" spans="1:24" ht="14" customHeight="1" x14ac:dyDescent="0.2">
      <c r="A9" s="44"/>
      <c r="B9" s="88" t="s">
        <v>2</v>
      </c>
      <c r="C9" s="88" t="s">
        <v>3</v>
      </c>
      <c r="J9" s="85"/>
      <c r="K9" s="101"/>
      <c r="L9" s="101"/>
      <c r="M9" s="101"/>
      <c r="N9" s="72" t="str">
        <f>IF(K9=0,"",L9/K9)</f>
        <v/>
      </c>
      <c r="O9" s="73" t="str">
        <f>IF(M9=0,"",L9/(M9/60))</f>
        <v/>
      </c>
      <c r="U9" s="85"/>
      <c r="V9" s="85"/>
      <c r="W9" s="85"/>
      <c r="X9" s="85"/>
    </row>
    <row r="10" spans="1:24" ht="29" x14ac:dyDescent="0.2">
      <c r="A10" s="60" t="s">
        <v>71</v>
      </c>
      <c r="B10" s="97">
        <v>5</v>
      </c>
      <c r="C10" s="97">
        <v>45</v>
      </c>
      <c r="D10" s="85"/>
      <c r="E10" s="62" t="s">
        <v>38</v>
      </c>
      <c r="F10" s="41" t="s">
        <v>33</v>
      </c>
      <c r="G10" s="41" t="s">
        <v>31</v>
      </c>
      <c r="H10" s="41" t="s">
        <v>34</v>
      </c>
      <c r="I10" s="85"/>
      <c r="J10" s="85"/>
      <c r="K10" s="116" t="s">
        <v>107</v>
      </c>
      <c r="L10" s="78"/>
      <c r="M10" s="78"/>
      <c r="N10" s="78"/>
      <c r="O10" s="78"/>
      <c r="U10" s="85"/>
      <c r="V10" s="85"/>
      <c r="W10" s="85"/>
      <c r="X10" s="85"/>
    </row>
    <row r="11" spans="1:24" ht="16" x14ac:dyDescent="0.2">
      <c r="A11" s="58"/>
      <c r="B11" s="58"/>
      <c r="C11" s="44"/>
      <c r="D11" s="85"/>
      <c r="E11" s="42" t="s">
        <v>5</v>
      </c>
      <c r="F11" s="45">
        <f>INDEX('Tables &amp; Calculations'!C38:E44, MATCH('Nutrition Plan'!$B$5,'Tables &amp; Calculations'!B38:$B$44, 0), MATCH('Nutrition Plan'!E11, 'Tables &amp; Calculations'!$C$37:$E$37,0))*$F$14</f>
        <v>43.125</v>
      </c>
      <c r="G11" s="99"/>
      <c r="H11" s="45">
        <f>IF(G11="",F11,G11)</f>
        <v>43.125</v>
      </c>
      <c r="I11" s="85"/>
      <c r="J11" s="85"/>
      <c r="K11" s="117" t="s">
        <v>119</v>
      </c>
      <c r="L11" s="78" t="s">
        <v>120</v>
      </c>
      <c r="M11" s="118" t="s">
        <v>82</v>
      </c>
      <c r="N11" s="78" t="s">
        <v>80</v>
      </c>
      <c r="O11" s="118" t="s">
        <v>83</v>
      </c>
      <c r="U11" s="85"/>
      <c r="V11" s="85"/>
      <c r="W11" s="85"/>
      <c r="X11" s="85"/>
    </row>
    <row r="12" spans="1:24" ht="16" x14ac:dyDescent="0.2">
      <c r="A12" s="170" t="s">
        <v>161</v>
      </c>
      <c r="B12" s="215" t="s">
        <v>163</v>
      </c>
      <c r="C12" s="163"/>
      <c r="D12" s="85"/>
      <c r="E12" s="42" t="s">
        <v>9</v>
      </c>
      <c r="F12" s="45">
        <f>INDEX('Tables &amp; Calculations'!C39:E45, MATCH('Nutrition Plan'!$B$5,'Tables &amp; Calculations'!B39:$B$44, 0), MATCH('Nutrition Plan'!E12, 'Tables &amp; Calculations'!$C$37:$E$37,0))*$F$14</f>
        <v>172.5</v>
      </c>
      <c r="G12" s="99"/>
      <c r="H12" s="45">
        <f t="shared" ref="H12:H13" si="1">IF(G12="",F12,G12)</f>
        <v>172.5</v>
      </c>
      <c r="I12" s="85"/>
      <c r="J12" s="85"/>
      <c r="K12" s="102"/>
      <c r="L12" s="102"/>
      <c r="M12" s="102"/>
      <c r="N12" s="74" t="str">
        <f>IF(K12&lt;=0,"",L12/K12)</f>
        <v/>
      </c>
      <c r="O12" s="67" t="str">
        <f>IF(M12&lt;=0,"",L12/(M12/60))</f>
        <v/>
      </c>
      <c r="U12" s="85"/>
      <c r="V12" s="85"/>
      <c r="W12" s="85"/>
      <c r="X12" s="85"/>
    </row>
    <row r="13" spans="1:24" ht="13" x14ac:dyDescent="0.15">
      <c r="A13" s="170" t="s">
        <v>166</v>
      </c>
      <c r="B13" s="216">
        <v>2400</v>
      </c>
      <c r="C13" s="163" t="s">
        <v>167</v>
      </c>
      <c r="D13" s="85"/>
      <c r="E13" s="46" t="s">
        <v>6</v>
      </c>
      <c r="F13" s="47">
        <f>INDEX('Tables &amp; Calculations'!C40:E46, MATCH('Nutrition Plan'!$B$5,'Tables &amp; Calculations'!B40:$B$44, 0), MATCH('Nutrition Plan'!E13, 'Tables &amp; Calculations'!$C$37:$E$37,0))*$F$14</f>
        <v>129.375</v>
      </c>
      <c r="G13" s="99"/>
      <c r="H13" s="47">
        <f t="shared" si="1"/>
        <v>129.375</v>
      </c>
      <c r="I13" s="85"/>
      <c r="J13" s="85"/>
      <c r="U13" s="85"/>
      <c r="V13" s="85"/>
      <c r="W13" s="85"/>
      <c r="X13" s="85"/>
    </row>
    <row r="14" spans="1:24" ht="16" x14ac:dyDescent="0.2">
      <c r="A14" s="163"/>
      <c r="B14" s="163"/>
      <c r="C14" s="163"/>
      <c r="D14" s="85"/>
      <c r="E14" s="48" t="s">
        <v>37</v>
      </c>
      <c r="F14" s="138">
        <f>C10+(B10*60)</f>
        <v>345</v>
      </c>
      <c r="G14" s="49"/>
      <c r="H14" s="63">
        <f>SUM(H11:H13)</f>
        <v>345</v>
      </c>
      <c r="I14" s="85"/>
      <c r="J14" s="85"/>
      <c r="K14" s="91"/>
      <c r="L14" s="91"/>
      <c r="M14" s="91"/>
      <c r="N14" s="91"/>
      <c r="O14" s="91"/>
      <c r="U14" s="85"/>
      <c r="V14" s="85"/>
      <c r="W14" s="85"/>
      <c r="X14" s="85"/>
    </row>
    <row r="15" spans="1:24" ht="16" x14ac:dyDescent="0.2">
      <c r="A15" s="59" t="s">
        <v>72</v>
      </c>
      <c r="B15" s="103"/>
      <c r="C15" s="44"/>
      <c r="D15" s="85"/>
      <c r="E15" s="87"/>
      <c r="F15" s="85"/>
      <c r="G15" s="85"/>
      <c r="H15" s="85"/>
      <c r="I15" s="85"/>
      <c r="J15" s="85"/>
      <c r="K15" s="91"/>
      <c r="L15" s="91"/>
      <c r="M15" s="91"/>
      <c r="N15" s="91"/>
      <c r="O15" s="91"/>
      <c r="U15" s="85"/>
      <c r="V15" s="85"/>
      <c r="W15" s="85"/>
      <c r="X15" s="85"/>
    </row>
    <row r="16" spans="1:24" ht="16" x14ac:dyDescent="0.2">
      <c r="A16" s="59"/>
      <c r="B16" s="98">
        <v>0</v>
      </c>
      <c r="C16" s="57" t="s">
        <v>117</v>
      </c>
      <c r="D16" s="85"/>
      <c r="E16" s="62" t="s">
        <v>40</v>
      </c>
      <c r="F16" s="50" t="s">
        <v>35</v>
      </c>
      <c r="G16" s="85"/>
      <c r="H16" s="85"/>
      <c r="I16" s="85"/>
      <c r="J16" s="85"/>
      <c r="K16" s="91"/>
      <c r="L16" s="91"/>
      <c r="M16" s="91"/>
      <c r="N16" s="91"/>
      <c r="O16" s="91"/>
      <c r="U16" s="85"/>
      <c r="V16" s="85"/>
      <c r="W16" s="85"/>
      <c r="X16" s="85"/>
    </row>
    <row r="17" spans="1:24" ht="16" x14ac:dyDescent="0.2">
      <c r="A17" s="59" t="s">
        <v>73</v>
      </c>
      <c r="B17" s="169"/>
      <c r="C17" s="44"/>
      <c r="D17" s="85"/>
      <c r="E17" s="42" t="s">
        <v>5</v>
      </c>
      <c r="F17" s="43">
        <f>IF(H11=0,0,H5/(H11/60))</f>
        <v>1.6695652173913043</v>
      </c>
      <c r="G17" s="85"/>
      <c r="H17" s="85"/>
      <c r="I17" s="85"/>
      <c r="J17" s="85"/>
      <c r="K17" s="91"/>
      <c r="L17" s="91"/>
      <c r="M17" s="91"/>
      <c r="N17" s="91"/>
      <c r="O17" s="91"/>
      <c r="U17" s="85"/>
      <c r="V17" s="85"/>
      <c r="W17" s="85"/>
      <c r="X17" s="85"/>
    </row>
    <row r="18" spans="1:24" ht="13" x14ac:dyDescent="0.15">
      <c r="A18" s="59"/>
      <c r="B18" s="98">
        <v>0</v>
      </c>
      <c r="C18" s="57" t="s">
        <v>117</v>
      </c>
      <c r="D18" s="85"/>
      <c r="E18" s="42" t="s">
        <v>9</v>
      </c>
      <c r="F18" s="43">
        <f>IF(H12=0,0,H6/(H12/60))</f>
        <v>19.478260869565219</v>
      </c>
      <c r="G18" s="85"/>
      <c r="H18" s="85"/>
      <c r="I18" s="85"/>
      <c r="J18" s="85"/>
      <c r="U18" s="85"/>
      <c r="V18" s="85"/>
      <c r="W18" s="85"/>
      <c r="X18" s="85"/>
    </row>
    <row r="19" spans="1:24" ht="13" x14ac:dyDescent="0.15">
      <c r="A19" s="60" t="s">
        <v>69</v>
      </c>
      <c r="B19" s="103"/>
      <c r="C19" s="44"/>
      <c r="D19" s="85"/>
      <c r="E19" s="42" t="s">
        <v>6</v>
      </c>
      <c r="F19" s="43">
        <f>IF(H13=0,0,H7/(H13/60))</f>
        <v>6.0753623188405799</v>
      </c>
      <c r="G19" s="85"/>
      <c r="H19" s="85"/>
      <c r="I19" s="85"/>
      <c r="J19" s="85"/>
      <c r="U19" s="85"/>
      <c r="V19" s="85"/>
      <c r="W19" s="85"/>
      <c r="X19" s="85"/>
    </row>
    <row r="20" spans="1:24" ht="13" x14ac:dyDescent="0.15">
      <c r="A20" s="59"/>
      <c r="B20" s="98">
        <v>0</v>
      </c>
      <c r="C20" s="57" t="s">
        <v>117</v>
      </c>
      <c r="D20" s="85"/>
      <c r="E20" s="85"/>
      <c r="F20" s="85"/>
      <c r="G20" s="85"/>
      <c r="H20" s="85"/>
      <c r="I20" s="85"/>
      <c r="J20" s="85"/>
      <c r="U20" s="85"/>
      <c r="V20" s="85"/>
      <c r="W20" s="85"/>
      <c r="X20" s="85"/>
    </row>
    <row r="21" spans="1:24" ht="13" x14ac:dyDescent="0.15">
      <c r="A21" s="59" t="s">
        <v>79</v>
      </c>
      <c r="B21" s="103"/>
      <c r="C21" s="44"/>
      <c r="D21" s="85"/>
      <c r="E21" s="62" t="s">
        <v>118</v>
      </c>
      <c r="F21" s="56" t="s">
        <v>35</v>
      </c>
      <c r="G21" s="56" t="s">
        <v>31</v>
      </c>
      <c r="H21" s="56" t="s">
        <v>34</v>
      </c>
      <c r="I21" s="66" t="str">
        <f>TEXT(B7*100, "##0") &amp; "% (replacement)"</f>
        <v>30% (replacement)</v>
      </c>
      <c r="J21" s="85"/>
      <c r="K21" s="85"/>
      <c r="L21" s="85"/>
      <c r="M21" s="85"/>
      <c r="N21" s="85"/>
      <c r="O21" s="85"/>
      <c r="P21" s="85"/>
      <c r="Q21" s="85"/>
      <c r="R21" s="85"/>
      <c r="S21" s="85"/>
      <c r="T21" s="85"/>
      <c r="U21" s="85"/>
      <c r="V21" s="85"/>
      <c r="W21" s="85"/>
      <c r="X21" s="85"/>
    </row>
    <row r="22" spans="1:24" ht="13" x14ac:dyDescent="0.15">
      <c r="A22" s="59"/>
      <c r="B22" s="98"/>
      <c r="C22" s="57" t="s">
        <v>117</v>
      </c>
      <c r="D22" s="85"/>
      <c r="E22" s="42" t="s">
        <v>5</v>
      </c>
      <c r="F22" s="51">
        <f>IF(F17=0,0,('Calorie Equations'!F10)*$B$6*H11)</f>
        <v>421.90116279069758</v>
      </c>
      <c r="G22" s="100"/>
      <c r="H22" s="51">
        <f t="shared" ref="H22:H24" si="2">IF(G22="",F22,G22)</f>
        <v>421.90116279069758</v>
      </c>
      <c r="I22" s="52">
        <f>H22*$B$7</f>
        <v>126.57034883720927</v>
      </c>
      <c r="J22" s="85"/>
      <c r="K22" s="85"/>
      <c r="L22" s="85"/>
      <c r="M22" s="85"/>
      <c r="N22" s="85"/>
      <c r="O22" s="85"/>
      <c r="P22" s="85"/>
      <c r="Q22" s="85"/>
      <c r="R22" s="85"/>
      <c r="S22" s="85"/>
      <c r="T22" s="85"/>
      <c r="U22" s="85"/>
      <c r="V22" s="85"/>
      <c r="W22" s="85"/>
      <c r="X22" s="85"/>
    </row>
    <row r="23" spans="1:24" ht="13" x14ac:dyDescent="0.15">
      <c r="A23" s="60" t="s">
        <v>70</v>
      </c>
      <c r="B23" s="169"/>
      <c r="C23" s="44"/>
      <c r="D23" s="85"/>
      <c r="E23" s="42" t="s">
        <v>9</v>
      </c>
      <c r="F23" s="51">
        <f>IF(F18=0,0,VLOOKUP($B$12,Table3[],2,FALSE))</f>
        <v>3237.2999999999997</v>
      </c>
      <c r="G23" s="100"/>
      <c r="H23" s="51">
        <f t="shared" si="2"/>
        <v>3237.2999999999997</v>
      </c>
      <c r="I23" s="52">
        <f>H23*$B$7</f>
        <v>971.18999999999983</v>
      </c>
      <c r="J23" s="85"/>
      <c r="K23" s="85"/>
      <c r="L23" s="85"/>
      <c r="M23" s="85"/>
      <c r="N23" s="85"/>
      <c r="O23" s="85"/>
      <c r="P23" s="85"/>
      <c r="Q23" s="85"/>
      <c r="R23" s="85"/>
      <c r="S23" s="85"/>
      <c r="T23" s="85"/>
      <c r="U23" s="85"/>
      <c r="V23" s="85"/>
      <c r="W23" s="85"/>
      <c r="X23" s="85"/>
    </row>
    <row r="24" spans="1:24" ht="13" x14ac:dyDescent="0.15">
      <c r="A24" s="60"/>
      <c r="B24" s="98">
        <v>0</v>
      </c>
      <c r="C24" s="57" t="s">
        <v>117</v>
      </c>
      <c r="D24" s="85"/>
      <c r="E24" s="42" t="s">
        <v>6</v>
      </c>
      <c r="F24" s="51">
        <f>IF(F19=0,0,('Calorie Equations'!AB10))*$B$6*H13</f>
        <v>1645.9987499999997</v>
      </c>
      <c r="G24" s="100"/>
      <c r="H24" s="51">
        <f t="shared" si="2"/>
        <v>1645.9987499999997</v>
      </c>
      <c r="I24" s="52">
        <f>H24*$B$7</f>
        <v>493.79962499999988</v>
      </c>
      <c r="J24" s="85"/>
      <c r="K24" s="85"/>
      <c r="L24" s="85"/>
      <c r="M24" s="85"/>
      <c r="N24" s="85"/>
      <c r="O24" s="85"/>
      <c r="P24" s="85"/>
      <c r="Q24" s="85"/>
      <c r="R24" s="85"/>
      <c r="S24" s="85"/>
      <c r="T24" s="85"/>
      <c r="U24" s="85"/>
      <c r="V24" s="85"/>
      <c r="W24" s="85"/>
      <c r="X24" s="85"/>
    </row>
    <row r="25" spans="1:24" ht="13" x14ac:dyDescent="0.15">
      <c r="A25" s="44"/>
      <c r="B25" s="44"/>
      <c r="C25" s="44"/>
      <c r="D25" s="85"/>
      <c r="E25" s="48" t="s">
        <v>15</v>
      </c>
      <c r="F25" s="64">
        <f>SUM(F22:F24)</f>
        <v>5305.1999127906965</v>
      </c>
      <c r="G25" s="53"/>
      <c r="H25" s="54">
        <f>SUM(H22:H24)</f>
        <v>5305.1999127906965</v>
      </c>
      <c r="I25" s="55">
        <f>SUM(I22:I24)</f>
        <v>1591.5599738372089</v>
      </c>
      <c r="J25" s="85"/>
      <c r="K25" s="85"/>
      <c r="L25" s="85"/>
      <c r="M25" s="85"/>
      <c r="N25" s="85"/>
      <c r="O25" s="85"/>
      <c r="P25" s="85"/>
      <c r="Q25" s="85"/>
      <c r="R25" s="85"/>
      <c r="S25" s="85"/>
      <c r="T25" s="85"/>
      <c r="U25" s="85"/>
      <c r="V25" s="85"/>
      <c r="W25" s="85"/>
      <c r="X25" s="85"/>
    </row>
    <row r="26" spans="1:24" ht="13" x14ac:dyDescent="0.15">
      <c r="A26" s="85"/>
      <c r="B26" s="85"/>
      <c r="C26" s="85"/>
      <c r="D26" s="85"/>
      <c r="F26" s="85"/>
      <c r="G26" s="85"/>
      <c r="H26" s="85"/>
      <c r="I26" s="85"/>
      <c r="J26" s="85"/>
      <c r="K26" s="85"/>
      <c r="L26" s="85"/>
      <c r="M26" s="85"/>
      <c r="N26" s="85"/>
      <c r="O26" s="85"/>
      <c r="P26" s="85"/>
      <c r="Q26" s="85"/>
      <c r="R26" s="85"/>
      <c r="S26" s="85"/>
      <c r="T26" s="85"/>
      <c r="U26" s="85"/>
      <c r="V26" s="85"/>
      <c r="W26" s="85"/>
      <c r="X26" s="85"/>
    </row>
    <row r="27" spans="1:24" ht="20" x14ac:dyDescent="0.2">
      <c r="A27" s="202" t="s">
        <v>116</v>
      </c>
      <c r="B27" s="203"/>
      <c r="C27" s="203"/>
      <c r="D27" s="203"/>
      <c r="E27" s="203"/>
      <c r="F27" s="203"/>
      <c r="G27" s="203"/>
      <c r="H27" s="203"/>
      <c r="I27" s="197"/>
      <c r="J27" s="197"/>
      <c r="K27" s="197"/>
      <c r="L27" s="197"/>
      <c r="M27" s="197"/>
      <c r="N27" s="197"/>
      <c r="O27" s="197"/>
      <c r="P27" s="85"/>
      <c r="Q27" s="85"/>
      <c r="R27" s="85"/>
      <c r="S27" s="85"/>
      <c r="T27" s="85"/>
      <c r="U27" s="85"/>
      <c r="V27" s="85"/>
      <c r="W27" s="85"/>
      <c r="X27" s="85"/>
    </row>
    <row r="28" spans="1:24" ht="16" x14ac:dyDescent="0.2">
      <c r="A28" s="89" t="s">
        <v>122</v>
      </c>
      <c r="B28" s="89"/>
      <c r="C28" s="90"/>
      <c r="D28" s="89"/>
      <c r="E28" s="89"/>
      <c r="F28" s="91"/>
      <c r="G28" s="91"/>
      <c r="H28" s="91"/>
      <c r="I28" s="91"/>
      <c r="J28" s="91"/>
      <c r="K28" s="85"/>
      <c r="L28" s="85"/>
      <c r="M28" s="85"/>
      <c r="N28" s="85"/>
      <c r="O28" s="85"/>
      <c r="P28" s="85"/>
      <c r="Q28" s="85"/>
      <c r="R28" s="85"/>
      <c r="S28" s="85"/>
      <c r="T28" s="85"/>
      <c r="U28" s="85"/>
      <c r="V28" s="85"/>
      <c r="W28" s="85"/>
      <c r="X28" s="85"/>
    </row>
    <row r="29" spans="1:24" ht="16" x14ac:dyDescent="0.2">
      <c r="A29" s="77" t="s">
        <v>123</v>
      </c>
      <c r="B29" s="109" t="s">
        <v>121</v>
      </c>
      <c r="C29" s="217">
        <v>0</v>
      </c>
      <c r="D29" s="218"/>
      <c r="E29" s="126">
        <f>C29*'Nutrition Plan'!B16</f>
        <v>0</v>
      </c>
      <c r="F29" s="91"/>
      <c r="G29" s="91"/>
      <c r="H29" s="91"/>
      <c r="I29" s="91"/>
      <c r="J29" s="91"/>
      <c r="K29" s="91"/>
      <c r="L29" s="85"/>
      <c r="M29" s="85"/>
      <c r="N29" s="85"/>
      <c r="O29" s="85"/>
      <c r="P29" s="85"/>
      <c r="Q29" s="85"/>
      <c r="R29" s="85"/>
      <c r="S29" s="85"/>
      <c r="T29" s="85"/>
      <c r="U29" s="85"/>
      <c r="V29" s="85"/>
      <c r="W29" s="85"/>
      <c r="X29" s="85"/>
    </row>
    <row r="30" spans="1:24" ht="7" customHeight="1" x14ac:dyDescent="0.2">
      <c r="A30" s="91"/>
      <c r="B30" s="91"/>
      <c r="C30" s="92"/>
      <c r="D30" s="91"/>
      <c r="E30" s="91"/>
      <c r="F30" s="91"/>
      <c r="L30" s="85"/>
      <c r="M30" s="85"/>
      <c r="N30" s="85"/>
      <c r="O30" s="85"/>
      <c r="P30" s="85"/>
      <c r="Q30" s="85"/>
      <c r="R30" s="85"/>
      <c r="S30" s="85"/>
      <c r="T30" s="85"/>
      <c r="U30" s="85"/>
      <c r="V30" s="85"/>
      <c r="W30" s="85"/>
      <c r="X30" s="85"/>
    </row>
    <row r="31" spans="1:24" ht="16" x14ac:dyDescent="0.2">
      <c r="A31" s="104" t="s">
        <v>104</v>
      </c>
      <c r="B31" s="105"/>
      <c r="C31" s="111"/>
      <c r="D31" s="89"/>
      <c r="E31" s="104"/>
      <c r="F31" s="91"/>
      <c r="L31" s="85"/>
      <c r="M31" s="85"/>
      <c r="N31" s="85"/>
      <c r="O31" s="85"/>
      <c r="P31" s="85"/>
      <c r="Q31" s="85"/>
      <c r="R31" s="85"/>
      <c r="S31" s="85"/>
      <c r="T31" s="85"/>
      <c r="U31" s="85"/>
      <c r="V31" s="85"/>
      <c r="W31" s="85"/>
      <c r="X31" s="85"/>
    </row>
    <row r="32" spans="1:24" ht="16" x14ac:dyDescent="0.2">
      <c r="A32" s="107">
        <f>ROUND('Nutrition Plan'!H11,2)</f>
        <v>43.13</v>
      </c>
      <c r="B32" s="109" t="s">
        <v>121</v>
      </c>
      <c r="C32" s="206">
        <v>0</v>
      </c>
      <c r="D32" s="206"/>
      <c r="E32" s="127">
        <v>0</v>
      </c>
      <c r="F32" s="91"/>
      <c r="L32" s="85"/>
      <c r="M32" s="85"/>
      <c r="N32" s="85"/>
      <c r="O32" s="85"/>
      <c r="P32" s="85"/>
      <c r="Q32" s="85"/>
      <c r="R32" s="85"/>
      <c r="S32" s="85"/>
      <c r="T32" s="85"/>
      <c r="U32" s="85"/>
      <c r="V32" s="85"/>
      <c r="W32" s="85"/>
      <c r="X32" s="85"/>
    </row>
    <row r="33" spans="1:24" ht="7" customHeight="1" x14ac:dyDescent="0.2">
      <c r="A33" s="91"/>
      <c r="B33" s="91"/>
      <c r="C33" s="92"/>
      <c r="D33" s="91"/>
      <c r="E33" s="91"/>
      <c r="F33" s="91"/>
      <c r="L33" s="85"/>
      <c r="M33" s="85"/>
      <c r="N33" s="85"/>
      <c r="O33" s="85"/>
      <c r="P33" s="85"/>
      <c r="Q33" s="85"/>
      <c r="R33" s="85"/>
      <c r="S33" s="85"/>
      <c r="T33" s="85"/>
      <c r="U33" s="85"/>
      <c r="V33" s="85"/>
      <c r="W33" s="85"/>
      <c r="X33" s="85"/>
    </row>
    <row r="34" spans="1:24" ht="16" x14ac:dyDescent="0.2">
      <c r="A34" s="104" t="s">
        <v>13</v>
      </c>
      <c r="B34" s="105"/>
      <c r="C34" s="106"/>
      <c r="D34" s="104"/>
      <c r="E34" s="104"/>
      <c r="F34" s="91"/>
      <c r="L34" s="85"/>
      <c r="M34" s="85"/>
      <c r="N34" s="85"/>
      <c r="O34" s="85"/>
      <c r="P34" s="85"/>
      <c r="Q34" s="85"/>
      <c r="R34" s="85"/>
      <c r="S34" s="85"/>
      <c r="T34" s="85"/>
      <c r="U34" s="85"/>
      <c r="V34" s="85"/>
      <c r="W34" s="85"/>
      <c r="X34" s="85"/>
    </row>
    <row r="35" spans="1:24" ht="16" x14ac:dyDescent="0.2">
      <c r="A35" s="108" t="s">
        <v>112</v>
      </c>
      <c r="B35" s="109" t="s">
        <v>121</v>
      </c>
      <c r="C35" s="193">
        <f>IF('Nutrition Plan'!$B$5='Tables &amp; Calculations'!$B$33,1,0)</f>
        <v>0</v>
      </c>
      <c r="D35" s="195"/>
      <c r="E35" s="127">
        <f xml:space="preserve"> D35*'Nutrition Plan'!B18</f>
        <v>0</v>
      </c>
      <c r="F35" s="91"/>
      <c r="L35" s="85"/>
      <c r="M35" s="85"/>
      <c r="N35" s="85"/>
      <c r="O35" s="85"/>
      <c r="P35" s="85"/>
      <c r="Q35" s="85"/>
      <c r="R35" s="85"/>
      <c r="S35" s="85"/>
      <c r="T35" s="85"/>
      <c r="U35" s="85"/>
      <c r="V35" s="85"/>
      <c r="W35" s="85"/>
      <c r="X35" s="85"/>
    </row>
    <row r="36" spans="1:24" ht="7" customHeight="1" x14ac:dyDescent="0.2">
      <c r="A36" s="91"/>
      <c r="B36" s="91"/>
      <c r="C36" s="92"/>
      <c r="D36" s="91"/>
      <c r="E36" s="93"/>
      <c r="F36" s="91"/>
      <c r="L36" s="85"/>
      <c r="M36" s="85"/>
      <c r="N36" s="85"/>
      <c r="O36" s="85"/>
      <c r="P36" s="85"/>
      <c r="Q36" s="85"/>
      <c r="R36" s="85"/>
      <c r="S36" s="85"/>
      <c r="T36" s="85"/>
      <c r="U36" s="85"/>
      <c r="V36" s="85"/>
      <c r="W36" s="85"/>
      <c r="X36" s="85"/>
    </row>
    <row r="37" spans="1:24" ht="16" x14ac:dyDescent="0.2">
      <c r="A37" s="104" t="s">
        <v>124</v>
      </c>
      <c r="B37" s="105"/>
      <c r="C37" s="111"/>
      <c r="D37" s="89"/>
      <c r="E37" s="89"/>
      <c r="F37" s="91"/>
      <c r="L37" s="85"/>
      <c r="M37" s="85"/>
      <c r="N37" s="85"/>
      <c r="O37" s="85"/>
      <c r="P37" s="85"/>
      <c r="Q37" s="85"/>
      <c r="R37" s="85"/>
      <c r="S37" s="85"/>
      <c r="T37" s="85"/>
      <c r="U37" s="85"/>
      <c r="V37" s="85"/>
      <c r="W37" s="85"/>
      <c r="X37" s="85"/>
    </row>
    <row r="38" spans="1:24" ht="16" x14ac:dyDescent="0.2">
      <c r="A38" s="107">
        <v>10</v>
      </c>
      <c r="B38" s="109" t="s">
        <v>121</v>
      </c>
      <c r="C38" s="196">
        <f>IF('Nutrition Plan'!B5='Tables &amp; Calculations'!B33,0,1)</f>
        <v>1</v>
      </c>
      <c r="D38" s="197"/>
      <c r="E38" s="128">
        <f>C38*'Nutrition Plan'!B20</f>
        <v>0</v>
      </c>
      <c r="F38" s="113" t="s">
        <v>103</v>
      </c>
      <c r="G38" s="114"/>
      <c r="H38" s="114"/>
      <c r="I38" s="114"/>
      <c r="J38" s="114"/>
      <c r="K38" s="114"/>
      <c r="L38" s="85"/>
      <c r="M38" s="85"/>
      <c r="N38" s="85"/>
      <c r="O38" s="85"/>
      <c r="P38" s="85"/>
      <c r="Q38" s="85"/>
      <c r="R38" s="85"/>
      <c r="S38" s="85"/>
      <c r="T38" s="85"/>
      <c r="U38" s="85"/>
      <c r="V38" s="85"/>
      <c r="W38" s="85"/>
      <c r="X38" s="85"/>
    </row>
    <row r="39" spans="1:24" ht="16" x14ac:dyDescent="0.2">
      <c r="A39" s="107">
        <f>ROUND('Nutrition Plan'!H12-('Nutrition Plan'!A38+'Nutrition Plan'!A40),2)</f>
        <v>152.5</v>
      </c>
      <c r="B39" s="109" t="s">
        <v>121</v>
      </c>
      <c r="C39" s="191">
        <f>IF(OR('Nutrition Plan'!I23&lt;=0, B20&lt;=0), 0, CEILING((('Nutrition Plan'!$I$23+I22-E29)-'Nutrition Plan'!$E$38-'Nutrition Plan'!$E$40)/'Nutrition Plan'!$B$20,1))</f>
        <v>0</v>
      </c>
      <c r="D39" s="192"/>
      <c r="E39" s="129">
        <f>C39*'Nutrition Plan'!$B$20</f>
        <v>0</v>
      </c>
      <c r="F39" s="187" t="str">
        <f>IF(OR(A39&lt;=0,C39&lt;= 0), "", "Consume "&amp;TEXT(ROUND('Nutrition Plan'!B20,0), "#0") &amp;" kcal every "&amp;TEXT(ROUND(A39/C39,0), "#0") &amp; " minutes") &amp; " for a total of "&amp; TEXT(C41, "#0")&amp;" servings"</f>
        <v xml:space="preserve"> for a total of 2 servings</v>
      </c>
      <c r="G39" s="188"/>
      <c r="H39" s="188"/>
      <c r="I39" s="188"/>
      <c r="J39" s="188"/>
      <c r="K39" s="188"/>
      <c r="L39" s="85"/>
      <c r="M39" s="85"/>
      <c r="N39" s="85"/>
      <c r="O39" s="85"/>
      <c r="P39" s="85"/>
      <c r="Q39" s="85"/>
      <c r="R39" s="85"/>
      <c r="S39" s="85"/>
      <c r="T39" s="85"/>
      <c r="U39" s="85"/>
      <c r="V39" s="85"/>
      <c r="W39" s="85"/>
      <c r="X39" s="85"/>
    </row>
    <row r="40" spans="1:24" ht="16" x14ac:dyDescent="0.2">
      <c r="A40" s="107">
        <v>10</v>
      </c>
      <c r="B40" s="109" t="s">
        <v>121</v>
      </c>
      <c r="C40" s="191">
        <v>1</v>
      </c>
      <c r="D40" s="192"/>
      <c r="E40" s="129">
        <f>C40*'Nutrition Plan'!$B$20</f>
        <v>0</v>
      </c>
      <c r="F40" s="189"/>
      <c r="G40" s="190"/>
      <c r="H40" s="190"/>
      <c r="I40" s="190"/>
      <c r="J40" s="190"/>
      <c r="K40" s="190"/>
      <c r="L40" s="85"/>
      <c r="M40" s="85"/>
      <c r="N40" s="85"/>
      <c r="O40" s="85"/>
      <c r="P40" s="85"/>
      <c r="Q40" s="85"/>
      <c r="R40" s="85"/>
      <c r="S40" s="85"/>
      <c r="T40" s="85"/>
      <c r="U40" s="85"/>
      <c r="V40" s="85"/>
      <c r="W40" s="85"/>
      <c r="X40" s="85"/>
    </row>
    <row r="41" spans="1:24" ht="16" x14ac:dyDescent="0.2">
      <c r="A41" s="123"/>
      <c r="B41" s="124" t="s">
        <v>24</v>
      </c>
      <c r="C41" s="200">
        <f>SUM(C38:C40)</f>
        <v>2</v>
      </c>
      <c r="D41" s="201"/>
      <c r="E41" s="130">
        <f>SUM(E38:E40)</f>
        <v>0</v>
      </c>
      <c r="F41" s="112"/>
      <c r="L41" s="85"/>
      <c r="M41" s="85"/>
      <c r="N41" s="85"/>
      <c r="O41" s="85"/>
      <c r="P41" s="85"/>
      <c r="Q41" s="85"/>
      <c r="R41" s="85"/>
      <c r="S41" s="85"/>
      <c r="T41" s="85"/>
      <c r="U41" s="85"/>
      <c r="V41" s="85"/>
      <c r="W41" s="85"/>
      <c r="X41" s="85"/>
    </row>
    <row r="42" spans="1:24" ht="7" customHeight="1" x14ac:dyDescent="0.2">
      <c r="A42" s="91"/>
      <c r="B42" s="122"/>
      <c r="C42" s="125"/>
      <c r="D42" s="122"/>
      <c r="E42" s="122"/>
      <c r="F42" s="91"/>
      <c r="L42" s="85"/>
      <c r="M42" s="85"/>
      <c r="N42" s="85"/>
      <c r="O42" s="85"/>
      <c r="P42" s="85"/>
      <c r="Q42" s="85"/>
      <c r="R42" s="85"/>
      <c r="S42" s="85"/>
      <c r="T42" s="85"/>
      <c r="U42" s="85"/>
      <c r="V42" s="85"/>
      <c r="W42" s="85"/>
      <c r="X42" s="85"/>
    </row>
    <row r="43" spans="1:24" ht="16" x14ac:dyDescent="0.2">
      <c r="A43" s="104" t="s">
        <v>14</v>
      </c>
      <c r="B43" s="105"/>
      <c r="C43" s="106"/>
      <c r="D43" s="104"/>
      <c r="E43" s="104"/>
      <c r="F43" s="91"/>
      <c r="L43" s="85"/>
      <c r="M43" s="85"/>
      <c r="N43" s="85"/>
      <c r="O43" s="85"/>
      <c r="P43" s="85"/>
      <c r="Q43" s="85"/>
      <c r="R43" s="85"/>
      <c r="S43" s="85"/>
      <c r="T43" s="85"/>
      <c r="U43" s="85"/>
      <c r="V43" s="85"/>
      <c r="W43" s="85"/>
      <c r="X43" s="85"/>
    </row>
    <row r="44" spans="1:24" ht="16" x14ac:dyDescent="0.2">
      <c r="A44" s="110"/>
      <c r="B44" s="109" t="s">
        <v>121</v>
      </c>
      <c r="C44" s="79" t="s">
        <v>16</v>
      </c>
      <c r="D44" s="77">
        <v>0</v>
      </c>
      <c r="E44" s="127">
        <f>D44*'Nutrition Plan'!B22</f>
        <v>0</v>
      </c>
      <c r="F44" s="91"/>
      <c r="L44" s="85"/>
      <c r="M44" s="85"/>
      <c r="N44" s="85"/>
      <c r="O44" s="85"/>
      <c r="P44" s="85"/>
      <c r="Q44" s="85"/>
      <c r="R44" s="85"/>
      <c r="S44" s="85"/>
      <c r="T44" s="85"/>
      <c r="U44" s="85"/>
      <c r="V44" s="85"/>
      <c r="W44" s="85"/>
      <c r="X44" s="85"/>
    </row>
    <row r="45" spans="1:24" ht="7" customHeight="1" x14ac:dyDescent="0.2">
      <c r="A45" s="91"/>
      <c r="B45" s="91"/>
      <c r="C45" s="92"/>
      <c r="D45" s="91"/>
      <c r="E45" s="91"/>
      <c r="F45" s="91"/>
      <c r="L45" s="85"/>
      <c r="M45" s="85"/>
      <c r="N45" s="85"/>
      <c r="O45" s="85"/>
      <c r="P45" s="85"/>
      <c r="Q45" s="85"/>
      <c r="R45" s="85"/>
      <c r="S45" s="85"/>
      <c r="T45" s="85"/>
      <c r="U45" s="85"/>
      <c r="V45" s="85"/>
      <c r="W45" s="85"/>
      <c r="X45" s="85"/>
    </row>
    <row r="46" spans="1:24" ht="16" x14ac:dyDescent="0.2">
      <c r="A46" s="104" t="s">
        <v>84</v>
      </c>
      <c r="B46" s="105"/>
      <c r="C46" s="106"/>
      <c r="D46" s="104"/>
      <c r="E46" s="104"/>
      <c r="F46" s="91"/>
      <c r="L46" s="85"/>
      <c r="M46" s="85"/>
      <c r="N46" s="85"/>
      <c r="O46" s="85"/>
      <c r="P46" s="85"/>
      <c r="Q46" s="85"/>
      <c r="R46" s="85"/>
      <c r="S46" s="85"/>
      <c r="T46" s="85"/>
      <c r="U46" s="85"/>
      <c r="V46" s="85"/>
      <c r="W46" s="85"/>
      <c r="X46" s="85"/>
    </row>
    <row r="47" spans="1:24" ht="16" x14ac:dyDescent="0.2">
      <c r="A47" s="107">
        <v>10</v>
      </c>
      <c r="B47" s="109" t="s">
        <v>121</v>
      </c>
      <c r="C47" s="193">
        <v>1</v>
      </c>
      <c r="D47" s="192"/>
      <c r="E47" s="127">
        <f>C47*'Nutrition Plan'!B24</f>
        <v>0</v>
      </c>
      <c r="F47" s="75" t="s">
        <v>103</v>
      </c>
      <c r="G47" s="114"/>
      <c r="H47" s="114"/>
      <c r="I47" s="114"/>
      <c r="J47" s="114"/>
      <c r="K47" s="114"/>
      <c r="L47" s="85"/>
      <c r="M47" s="85"/>
      <c r="N47" s="85"/>
      <c r="O47" s="85"/>
      <c r="P47" s="85"/>
      <c r="Q47" s="85"/>
      <c r="R47" s="85"/>
      <c r="S47" s="85"/>
      <c r="T47" s="85"/>
      <c r="U47" s="85"/>
      <c r="V47" s="85"/>
      <c r="W47" s="85"/>
      <c r="X47" s="85"/>
    </row>
    <row r="48" spans="1:24" ht="16" x14ac:dyDescent="0.2">
      <c r="A48" s="107">
        <f>'Nutrition Plan'!H13-'Nutrition Plan'!A47-'Nutrition Plan'!A49</f>
        <v>109.375</v>
      </c>
      <c r="B48" s="109" t="s">
        <v>121</v>
      </c>
      <c r="C48" s="191">
        <f>IF(OR( 'Nutrition Plan'!I24=0,B24=0),0,CEILING(('Nutrition Plan'!$I$24-'Nutrition Plan'!$E$47-'Nutrition Plan'!$E$49)/'Nutrition Plan'!$B$24,1))</f>
        <v>0</v>
      </c>
      <c r="D48" s="192"/>
      <c r="E48" s="127">
        <f>C48*'Nutrition Plan'!B24</f>
        <v>0</v>
      </c>
      <c r="F48" s="187" t="str">
        <f>IF(OR(A48&lt;=0, C48&lt;=0), "", "Consume "&amp;TEXT(ROUND('Nutrition Plan'!B24,0), "#0") &amp;" kcal every "&amp;TEXT(ROUND(A48/C48,0), "#0") &amp; " minutes") &amp; " for a total of "&amp; TEXT(C50, "#0")&amp;" servings"</f>
        <v xml:space="preserve"> for a total of 2 servings</v>
      </c>
      <c r="G48" s="194"/>
      <c r="H48" s="194"/>
      <c r="I48" s="194"/>
      <c r="J48" s="194"/>
      <c r="K48" s="194"/>
      <c r="L48" s="85"/>
      <c r="M48" s="85"/>
      <c r="N48" s="85"/>
      <c r="O48" s="85"/>
      <c r="P48" s="85"/>
      <c r="Q48" s="85"/>
      <c r="R48" s="85"/>
      <c r="S48" s="85"/>
      <c r="T48" s="85"/>
      <c r="U48" s="85"/>
      <c r="V48" s="85"/>
      <c r="W48" s="85"/>
      <c r="X48" s="85"/>
    </row>
    <row r="49" spans="1:24" ht="16" x14ac:dyDescent="0.2">
      <c r="A49" s="107">
        <v>10</v>
      </c>
      <c r="B49" s="109" t="s">
        <v>121</v>
      </c>
      <c r="C49" s="193">
        <v>1</v>
      </c>
      <c r="D49" s="192"/>
      <c r="E49" s="127">
        <f>C49*'Nutrition Plan'!B24</f>
        <v>0</v>
      </c>
      <c r="F49" s="122"/>
      <c r="L49" s="85"/>
      <c r="M49" s="85"/>
      <c r="N49" s="85"/>
      <c r="O49" s="85"/>
      <c r="P49" s="85"/>
      <c r="Q49" s="85"/>
      <c r="R49" s="85"/>
      <c r="S49" s="85"/>
      <c r="T49" s="85"/>
      <c r="U49" s="85"/>
      <c r="V49" s="85"/>
      <c r="W49" s="85"/>
      <c r="X49" s="85"/>
    </row>
    <row r="50" spans="1:24" ht="17" thickBot="1" x14ac:dyDescent="0.25">
      <c r="A50" s="115"/>
      <c r="B50" s="68" t="s">
        <v>25</v>
      </c>
      <c r="C50" s="198">
        <f>SUM(C47:C49)</f>
        <v>2</v>
      </c>
      <c r="D50" s="199"/>
      <c r="E50" s="131">
        <f>SUM(E47:E49)</f>
        <v>0</v>
      </c>
      <c r="F50" s="112"/>
      <c r="L50" s="85"/>
      <c r="M50" s="85"/>
      <c r="N50" s="85"/>
      <c r="O50" s="85"/>
      <c r="P50" s="85"/>
      <c r="Q50" s="85"/>
      <c r="R50" s="85"/>
      <c r="S50" s="85"/>
      <c r="T50" s="85"/>
      <c r="U50" s="85"/>
      <c r="V50" s="85"/>
      <c r="W50" s="85"/>
      <c r="X50" s="85"/>
    </row>
    <row r="51" spans="1:24" ht="13" x14ac:dyDescent="0.15">
      <c r="A51" s="85"/>
      <c r="B51" s="85"/>
      <c r="C51" s="85"/>
      <c r="D51" s="85"/>
      <c r="E51" s="85"/>
      <c r="F51" s="85"/>
      <c r="G51" s="85"/>
      <c r="H51" s="85"/>
      <c r="I51" s="85"/>
      <c r="J51" s="85"/>
      <c r="K51" s="85"/>
      <c r="L51" s="85"/>
      <c r="M51" s="85"/>
      <c r="N51" s="85"/>
      <c r="O51" s="85"/>
      <c r="P51" s="85"/>
      <c r="Q51" s="85"/>
      <c r="R51" s="85"/>
      <c r="S51" s="85"/>
      <c r="T51" s="85"/>
      <c r="U51" s="85"/>
      <c r="V51" s="85"/>
      <c r="W51" s="85"/>
      <c r="X51" s="85"/>
    </row>
    <row r="52" spans="1:24" ht="13" x14ac:dyDescent="0.15">
      <c r="A52" s="132" t="s">
        <v>125</v>
      </c>
      <c r="B52" s="132"/>
      <c r="C52" s="132"/>
      <c r="D52" s="132"/>
      <c r="E52" s="132"/>
      <c r="F52" s="85"/>
      <c r="G52" s="85"/>
      <c r="H52" s="85"/>
      <c r="I52" s="85"/>
      <c r="J52" s="85"/>
      <c r="K52" s="85"/>
      <c r="L52" s="85"/>
      <c r="M52" s="85"/>
      <c r="N52" s="85"/>
      <c r="O52" s="85"/>
      <c r="P52" s="85"/>
      <c r="Q52" s="85"/>
      <c r="R52" s="85"/>
      <c r="S52" s="85"/>
      <c r="T52" s="85"/>
      <c r="U52" s="85"/>
      <c r="V52" s="85"/>
      <c r="W52" s="85"/>
      <c r="X52" s="85"/>
    </row>
    <row r="53" spans="1:24" ht="13" x14ac:dyDescent="0.15">
      <c r="A53" s="133" t="s">
        <v>126</v>
      </c>
      <c r="B53" s="133"/>
      <c r="C53" s="133"/>
      <c r="D53" s="133"/>
      <c r="E53" s="134">
        <f>$H$25</f>
        <v>5305.1999127906965</v>
      </c>
      <c r="F53" s="85"/>
      <c r="G53" s="85"/>
      <c r="H53" s="85"/>
      <c r="I53" s="85"/>
      <c r="J53" s="85"/>
      <c r="K53" s="85"/>
      <c r="L53" s="85"/>
      <c r="M53" s="85"/>
      <c r="N53" s="85"/>
      <c r="O53" s="85"/>
      <c r="P53" s="85"/>
      <c r="Q53" s="85"/>
      <c r="R53" s="85"/>
      <c r="S53" s="85"/>
      <c r="T53" s="85"/>
      <c r="U53" s="85"/>
      <c r="V53" s="85"/>
      <c r="W53" s="85"/>
      <c r="X53" s="85"/>
    </row>
    <row r="54" spans="1:24" ht="13" x14ac:dyDescent="0.15">
      <c r="A54" s="57" t="s">
        <v>127</v>
      </c>
      <c r="B54" s="44"/>
      <c r="C54" s="44"/>
      <c r="D54" s="44"/>
      <c r="E54" s="134">
        <f>SUM(E29,E35,E41,E44,E50)</f>
        <v>0</v>
      </c>
      <c r="F54" s="85"/>
      <c r="G54" s="85"/>
      <c r="H54" s="85"/>
      <c r="I54" s="85"/>
      <c r="J54" s="85"/>
      <c r="K54" s="85"/>
      <c r="L54" s="85"/>
      <c r="M54" s="85"/>
      <c r="N54" s="85"/>
      <c r="O54" s="85"/>
      <c r="P54" s="85"/>
      <c r="Q54" s="85"/>
      <c r="R54" s="85"/>
      <c r="S54" s="85"/>
      <c r="T54" s="85"/>
      <c r="U54" s="85"/>
      <c r="V54" s="85"/>
      <c r="W54" s="85"/>
      <c r="X54" s="85"/>
    </row>
    <row r="55" spans="1:24" ht="13" x14ac:dyDescent="0.15">
      <c r="A55" s="44" t="s">
        <v>197</v>
      </c>
      <c r="B55" s="44"/>
      <c r="C55" s="44"/>
      <c r="D55" s="44"/>
      <c r="E55" s="135">
        <f>E54/E53</f>
        <v>0</v>
      </c>
      <c r="F55" s="85"/>
      <c r="G55" s="85"/>
      <c r="H55" s="85"/>
      <c r="I55" s="85"/>
      <c r="J55" s="85"/>
      <c r="K55" s="85"/>
      <c r="L55" s="85"/>
      <c r="M55" s="85"/>
      <c r="N55" s="85"/>
      <c r="O55" s="85"/>
      <c r="P55" s="85"/>
      <c r="Q55" s="85"/>
      <c r="R55" s="85"/>
      <c r="S55" s="85"/>
      <c r="T55" s="85"/>
      <c r="U55" s="85"/>
      <c r="V55" s="85"/>
      <c r="W55" s="85"/>
      <c r="X55" s="85"/>
    </row>
    <row r="56" spans="1:24" ht="13" x14ac:dyDescent="0.15">
      <c r="A56" s="44" t="s">
        <v>200</v>
      </c>
      <c r="B56" s="44"/>
      <c r="C56" s="44"/>
      <c r="D56" s="44"/>
      <c r="E56" s="134">
        <f>E53-E54</f>
        <v>5305.1999127906965</v>
      </c>
      <c r="F56" s="85"/>
      <c r="G56" s="85"/>
      <c r="H56" s="85"/>
      <c r="I56" s="85"/>
      <c r="J56" s="85"/>
      <c r="K56" s="85"/>
      <c r="L56" s="85"/>
      <c r="M56" s="85"/>
      <c r="N56" s="85"/>
      <c r="O56" s="85"/>
      <c r="P56" s="85"/>
      <c r="Q56" s="85"/>
      <c r="R56" s="85"/>
      <c r="S56" s="85"/>
      <c r="T56" s="85"/>
      <c r="U56" s="85"/>
      <c r="V56" s="85"/>
      <c r="W56" s="85"/>
      <c r="X56" s="85"/>
    </row>
    <row r="57" spans="1:24" ht="13" x14ac:dyDescent="0.15">
      <c r="A57" s="44" t="s">
        <v>201</v>
      </c>
      <c r="B57" s="44"/>
      <c r="C57" s="44"/>
      <c r="D57" s="44"/>
      <c r="E57" s="134">
        <f>0.5*E56</f>
        <v>2652.5999563953483</v>
      </c>
      <c r="F57" s="85"/>
      <c r="G57" s="85"/>
      <c r="H57" s="85"/>
      <c r="I57" s="85"/>
      <c r="J57" s="85"/>
      <c r="K57" s="85"/>
      <c r="L57" s="85"/>
      <c r="M57" s="85"/>
      <c r="N57" s="85"/>
      <c r="O57" s="85"/>
      <c r="P57" s="85"/>
      <c r="Q57" s="85"/>
      <c r="R57" s="85"/>
      <c r="S57" s="85"/>
      <c r="T57" s="85"/>
      <c r="U57" s="85"/>
      <c r="V57" s="85"/>
      <c r="W57" s="85"/>
      <c r="X57" s="85"/>
    </row>
    <row r="58" spans="1:24" ht="13" x14ac:dyDescent="0.15">
      <c r="A58" s="44"/>
      <c r="B58" s="44"/>
      <c r="C58" s="44"/>
      <c r="D58" s="44"/>
      <c r="E58" s="135"/>
      <c r="F58" s="85"/>
      <c r="G58" s="85"/>
      <c r="H58" s="85"/>
      <c r="I58" s="85"/>
      <c r="J58" s="85"/>
      <c r="K58" s="85"/>
      <c r="L58" s="85"/>
      <c r="M58" s="85"/>
      <c r="N58" s="85"/>
      <c r="O58" s="85"/>
      <c r="P58" s="85"/>
      <c r="Q58" s="85"/>
      <c r="R58" s="85"/>
      <c r="S58" s="85"/>
      <c r="T58" s="85"/>
      <c r="U58" s="85"/>
      <c r="V58" s="85"/>
      <c r="W58" s="85"/>
      <c r="X58" s="85"/>
    </row>
    <row r="59" spans="1:24" ht="13" x14ac:dyDescent="0.15">
      <c r="A59" s="44"/>
      <c r="B59" s="44"/>
      <c r="C59" s="44"/>
      <c r="D59" s="44"/>
      <c r="E59" s="135"/>
      <c r="F59" s="85"/>
      <c r="G59" s="85"/>
      <c r="H59" s="85"/>
      <c r="I59" s="85"/>
      <c r="J59" s="85"/>
      <c r="K59" s="85"/>
      <c r="L59" s="85"/>
      <c r="M59" s="85"/>
      <c r="N59" s="85"/>
      <c r="O59" s="85"/>
      <c r="P59" s="85"/>
      <c r="Q59" s="85"/>
      <c r="R59" s="85"/>
      <c r="S59" s="85"/>
      <c r="T59" s="85"/>
      <c r="U59" s="85"/>
      <c r="V59" s="85"/>
      <c r="W59" s="85"/>
      <c r="X59" s="85"/>
    </row>
    <row r="60" spans="1:24" ht="13" x14ac:dyDescent="0.15">
      <c r="A60" s="44"/>
      <c r="B60" s="44"/>
      <c r="C60" s="44"/>
      <c r="D60" s="44"/>
      <c r="E60" s="135"/>
      <c r="F60" s="85"/>
      <c r="G60" s="85"/>
      <c r="H60" s="85"/>
      <c r="I60" s="85"/>
      <c r="J60" s="85"/>
      <c r="K60" s="85"/>
      <c r="L60" s="85"/>
      <c r="M60" s="85"/>
      <c r="N60" s="85"/>
      <c r="O60" s="85"/>
      <c r="P60" s="85"/>
      <c r="Q60" s="85"/>
      <c r="R60" s="85"/>
      <c r="S60" s="85"/>
      <c r="T60" s="85"/>
      <c r="U60" s="85"/>
      <c r="V60" s="85"/>
      <c r="W60" s="85"/>
      <c r="X60" s="85"/>
    </row>
    <row r="61" spans="1:24" ht="13" x14ac:dyDescent="0.15">
      <c r="A61" s="44"/>
      <c r="B61" s="44"/>
      <c r="C61" s="44"/>
      <c r="D61" s="44"/>
      <c r="E61" s="135"/>
      <c r="F61" s="85"/>
      <c r="G61" s="85"/>
      <c r="H61" s="85"/>
      <c r="I61" s="85"/>
      <c r="J61" s="85"/>
      <c r="K61" s="85"/>
      <c r="L61" s="85"/>
      <c r="M61" s="85"/>
      <c r="N61" s="85"/>
      <c r="O61" s="85"/>
      <c r="P61" s="85"/>
      <c r="Q61" s="85"/>
      <c r="R61" s="85"/>
      <c r="S61" s="85"/>
      <c r="T61" s="85"/>
      <c r="U61" s="85"/>
      <c r="V61" s="85"/>
      <c r="W61" s="85"/>
      <c r="X61" s="85"/>
    </row>
    <row r="62" spans="1:24" ht="13" x14ac:dyDescent="0.15">
      <c r="A62" s="44" t="s">
        <v>198</v>
      </c>
      <c r="B62" s="44"/>
      <c r="C62" s="44"/>
      <c r="D62" s="44"/>
      <c r="E62" s="134">
        <f>SUM(K6,K9,K12)</f>
        <v>0</v>
      </c>
      <c r="F62" s="85"/>
      <c r="G62" s="85"/>
      <c r="H62" s="85"/>
      <c r="I62" s="85"/>
      <c r="J62" s="85"/>
      <c r="K62" s="85"/>
      <c r="L62" s="85"/>
      <c r="M62" s="85"/>
      <c r="N62" s="85"/>
      <c r="O62" s="85"/>
      <c r="P62" s="85"/>
      <c r="Q62" s="85"/>
      <c r="R62" s="85"/>
      <c r="S62" s="85"/>
      <c r="T62" s="85"/>
      <c r="U62" s="85"/>
      <c r="V62" s="85"/>
      <c r="W62" s="85"/>
      <c r="X62" s="85"/>
    </row>
    <row r="63" spans="1:24" ht="13" x14ac:dyDescent="0.15">
      <c r="A63" s="44" t="s">
        <v>199</v>
      </c>
      <c r="B63" s="180"/>
      <c r="C63" s="180"/>
      <c r="D63" s="44"/>
      <c r="E63" s="134">
        <f>SUM(L6,L9,L12)</f>
        <v>0</v>
      </c>
      <c r="F63" s="85"/>
      <c r="G63" s="85"/>
      <c r="H63" s="85"/>
      <c r="I63" s="85"/>
      <c r="J63" s="85"/>
      <c r="K63" s="85"/>
      <c r="L63" s="85"/>
      <c r="M63" s="85"/>
      <c r="N63" s="85"/>
      <c r="O63" s="85"/>
      <c r="P63" s="85"/>
      <c r="Q63" s="85"/>
      <c r="R63" s="85"/>
      <c r="S63" s="85"/>
      <c r="T63" s="85"/>
      <c r="U63" s="85"/>
      <c r="V63" s="85"/>
      <c r="W63" s="85"/>
      <c r="X63" s="85"/>
    </row>
    <row r="64" spans="1:24" ht="13" x14ac:dyDescent="0.15">
      <c r="A64" s="180" t="s">
        <v>196</v>
      </c>
      <c r="B64" s="44"/>
      <c r="C64" s="44"/>
      <c r="D64" s="44"/>
      <c r="E64" s="135">
        <f>IF(E63=0,0, E63/E62)</f>
        <v>0</v>
      </c>
      <c r="F64" s="85"/>
      <c r="G64" s="85"/>
      <c r="H64" s="85"/>
      <c r="I64" s="85"/>
      <c r="J64" s="85"/>
      <c r="K64" s="85"/>
      <c r="L64" s="85"/>
      <c r="M64" s="85"/>
      <c r="N64" s="85"/>
      <c r="O64" s="85"/>
      <c r="P64" s="85"/>
      <c r="Q64" s="85"/>
      <c r="R64" s="85"/>
      <c r="S64" s="85"/>
      <c r="T64" s="85"/>
      <c r="U64" s="85"/>
      <c r="V64" s="85"/>
      <c r="W64" s="85"/>
      <c r="X64" s="85"/>
    </row>
    <row r="65" spans="1:24" ht="13" x14ac:dyDescent="0.15">
      <c r="A65" s="44" t="s">
        <v>202</v>
      </c>
      <c r="B65" s="44"/>
      <c r="C65" s="44"/>
      <c r="D65" s="44"/>
      <c r="E65" s="179">
        <f>E62-E63</f>
        <v>0</v>
      </c>
      <c r="F65" s="85"/>
      <c r="G65" s="85"/>
      <c r="H65" s="85"/>
      <c r="I65" s="85"/>
      <c r="J65" s="85"/>
      <c r="K65" s="85"/>
      <c r="L65" s="85"/>
      <c r="M65" s="85"/>
      <c r="N65" s="85"/>
      <c r="O65" s="85"/>
      <c r="P65" s="85"/>
      <c r="Q65" s="85"/>
      <c r="R65" s="85"/>
      <c r="S65" s="85"/>
      <c r="T65" s="85"/>
      <c r="U65" s="85"/>
      <c r="V65" s="85"/>
      <c r="W65" s="85"/>
      <c r="X65" s="85"/>
    </row>
    <row r="66" spans="1:24" ht="13" x14ac:dyDescent="0.15">
      <c r="A66" s="44" t="s">
        <v>203</v>
      </c>
      <c r="B66" s="44"/>
      <c r="C66" s="44"/>
      <c r="D66" s="44"/>
      <c r="E66" s="179">
        <f>ROUND(0.5*E65,0)</f>
        <v>0</v>
      </c>
      <c r="F66" s="85"/>
      <c r="G66" s="85"/>
      <c r="H66" s="85"/>
      <c r="I66" s="85"/>
      <c r="J66" s="85"/>
      <c r="K66" s="85"/>
      <c r="L66" s="85"/>
      <c r="M66" s="85"/>
      <c r="N66" s="85"/>
      <c r="O66" s="85"/>
      <c r="P66" s="85"/>
      <c r="Q66" s="85"/>
      <c r="R66" s="85"/>
      <c r="S66" s="85"/>
      <c r="T66" s="85"/>
      <c r="U66" s="85"/>
      <c r="V66" s="85"/>
      <c r="W66" s="85"/>
      <c r="X66" s="85"/>
    </row>
    <row r="67" spans="1:24" ht="13" x14ac:dyDescent="0.15">
      <c r="A67" s="44"/>
      <c r="B67" s="44"/>
      <c r="C67" s="44"/>
      <c r="D67" s="44"/>
      <c r="E67" s="44"/>
      <c r="F67" s="85"/>
      <c r="G67" s="85"/>
      <c r="H67" s="85"/>
      <c r="I67" s="85"/>
      <c r="J67" s="85"/>
      <c r="K67" s="85"/>
      <c r="L67" s="85"/>
      <c r="M67" s="85"/>
      <c r="N67" s="85"/>
      <c r="O67" s="85"/>
      <c r="P67" s="85"/>
      <c r="Q67" s="85"/>
      <c r="R67" s="85"/>
      <c r="S67" s="85"/>
      <c r="T67" s="85"/>
      <c r="U67" s="85"/>
      <c r="V67" s="85"/>
      <c r="W67" s="85"/>
      <c r="X67" s="85"/>
    </row>
    <row r="68" spans="1:24" ht="13" x14ac:dyDescent="0.15">
      <c r="A68" s="44"/>
      <c r="B68" s="44"/>
      <c r="C68" s="44"/>
      <c r="D68" s="44"/>
      <c r="E68" s="44"/>
      <c r="F68" s="85"/>
      <c r="G68" s="85"/>
      <c r="H68" s="85"/>
      <c r="I68" s="85"/>
      <c r="J68" s="85"/>
      <c r="K68" s="85"/>
      <c r="L68" s="85"/>
      <c r="M68" s="85"/>
      <c r="N68" s="85"/>
      <c r="O68" s="85"/>
      <c r="P68" s="85"/>
      <c r="Q68" s="85"/>
      <c r="R68" s="85"/>
      <c r="S68" s="85"/>
      <c r="T68" s="85"/>
      <c r="U68" s="85"/>
      <c r="V68" s="85"/>
      <c r="W68" s="85"/>
      <c r="X68" s="85"/>
    </row>
    <row r="69" spans="1:24" ht="13" x14ac:dyDescent="0.15">
      <c r="A69" s="44"/>
      <c r="B69" s="44"/>
      <c r="C69" s="44"/>
      <c r="D69" s="44"/>
      <c r="E69" s="44"/>
      <c r="F69" s="85"/>
      <c r="G69" s="85"/>
      <c r="H69" s="85"/>
      <c r="I69" s="85"/>
      <c r="J69" s="85"/>
      <c r="K69" s="85"/>
      <c r="L69" s="85"/>
      <c r="M69" s="85"/>
      <c r="N69" s="85"/>
      <c r="O69" s="85"/>
      <c r="P69" s="85"/>
      <c r="Q69" s="85"/>
      <c r="R69" s="85"/>
      <c r="S69" s="85"/>
      <c r="T69" s="85"/>
      <c r="U69" s="85"/>
      <c r="V69" s="85"/>
      <c r="W69" s="85"/>
      <c r="X69" s="85"/>
    </row>
    <row r="70" spans="1:24" ht="13" x14ac:dyDescent="0.15">
      <c r="A70" s="44"/>
      <c r="B70" s="44"/>
      <c r="C70" s="44"/>
      <c r="D70" s="44"/>
      <c r="E70" s="44"/>
      <c r="F70" s="85"/>
      <c r="G70" s="85"/>
      <c r="H70" s="85"/>
      <c r="I70" s="85"/>
      <c r="J70" s="85"/>
      <c r="K70" s="85"/>
      <c r="L70" s="85"/>
      <c r="M70" s="85"/>
      <c r="N70" s="85"/>
      <c r="O70" s="85"/>
      <c r="P70" s="85"/>
      <c r="Q70" s="85"/>
      <c r="R70" s="85"/>
      <c r="S70" s="85"/>
      <c r="T70" s="85"/>
      <c r="U70" s="85"/>
      <c r="V70" s="85"/>
      <c r="W70" s="85"/>
      <c r="X70" s="85"/>
    </row>
    <row r="71" spans="1:24" ht="13" x14ac:dyDescent="0.15">
      <c r="A71" s="85"/>
      <c r="B71" s="85"/>
      <c r="C71" s="85"/>
      <c r="D71" s="85"/>
      <c r="E71" s="85"/>
      <c r="F71" s="85"/>
      <c r="G71" s="85"/>
      <c r="H71" s="85"/>
      <c r="I71" s="85"/>
      <c r="J71" s="85"/>
      <c r="K71" s="85"/>
      <c r="L71" s="85"/>
      <c r="M71" s="85"/>
      <c r="N71" s="85"/>
      <c r="O71" s="85"/>
      <c r="P71" s="85"/>
      <c r="Q71" s="85"/>
      <c r="R71" s="85"/>
      <c r="S71" s="85"/>
      <c r="T71" s="85"/>
      <c r="U71" s="85"/>
      <c r="V71" s="85"/>
      <c r="W71" s="85"/>
      <c r="X71" s="85"/>
    </row>
    <row r="72" spans="1:24" ht="13" x14ac:dyDescent="0.15">
      <c r="A72" s="85"/>
      <c r="B72" s="85"/>
      <c r="C72" s="85"/>
      <c r="D72" s="85"/>
      <c r="E72" s="85"/>
      <c r="F72" s="85"/>
      <c r="G72" s="85"/>
      <c r="H72" s="85"/>
      <c r="I72" s="85"/>
      <c r="J72" s="85"/>
      <c r="K72" s="85"/>
      <c r="L72" s="85"/>
      <c r="M72" s="85"/>
      <c r="N72" s="85"/>
      <c r="O72" s="85"/>
      <c r="P72" s="85"/>
      <c r="Q72" s="85"/>
      <c r="R72" s="85"/>
      <c r="S72" s="85"/>
      <c r="T72" s="85"/>
      <c r="U72" s="85"/>
      <c r="V72" s="85"/>
      <c r="W72" s="85"/>
      <c r="X72" s="85"/>
    </row>
    <row r="73" spans="1:24" ht="13" x14ac:dyDescent="0.15">
      <c r="A73" s="85"/>
      <c r="B73" s="85"/>
      <c r="C73" s="85"/>
      <c r="D73" s="85"/>
      <c r="E73" s="85"/>
      <c r="F73" s="85"/>
      <c r="G73" s="85"/>
      <c r="H73" s="85"/>
      <c r="I73" s="85"/>
      <c r="J73" s="85"/>
      <c r="K73" s="85"/>
      <c r="L73" s="85"/>
      <c r="M73" s="85"/>
      <c r="N73" s="85"/>
      <c r="O73" s="85"/>
      <c r="P73" s="85"/>
      <c r="Q73" s="85"/>
      <c r="R73" s="85"/>
      <c r="S73" s="85"/>
      <c r="T73" s="85"/>
      <c r="U73" s="85"/>
      <c r="V73" s="85"/>
      <c r="W73" s="85"/>
      <c r="X73" s="85"/>
    </row>
    <row r="74" spans="1:24" ht="13" x14ac:dyDescent="0.15">
      <c r="A74" s="85"/>
      <c r="B74" s="85"/>
      <c r="C74" s="85"/>
      <c r="D74" s="85"/>
      <c r="E74" s="85"/>
      <c r="F74" s="85"/>
      <c r="G74" s="85"/>
      <c r="H74" s="85"/>
      <c r="I74" s="85"/>
      <c r="J74" s="85"/>
      <c r="K74" s="85"/>
      <c r="L74" s="85"/>
      <c r="M74" s="85"/>
      <c r="N74" s="85"/>
      <c r="O74" s="85"/>
      <c r="P74" s="85"/>
      <c r="Q74" s="85"/>
      <c r="R74" s="85"/>
      <c r="S74" s="85"/>
      <c r="T74" s="85"/>
      <c r="U74" s="85"/>
      <c r="V74" s="85"/>
      <c r="W74" s="85"/>
      <c r="X74" s="85"/>
    </row>
    <row r="75" spans="1:24" ht="13" x14ac:dyDescent="0.15">
      <c r="A75" s="85"/>
      <c r="B75" s="85"/>
      <c r="C75" s="85"/>
      <c r="D75" s="85"/>
      <c r="E75" s="85"/>
      <c r="F75" s="85"/>
      <c r="G75" s="85"/>
      <c r="H75" s="85"/>
      <c r="I75" s="85"/>
      <c r="J75" s="85"/>
      <c r="K75" s="85"/>
      <c r="L75" s="85"/>
      <c r="M75" s="85"/>
      <c r="N75" s="85"/>
      <c r="O75" s="85"/>
      <c r="P75" s="85"/>
      <c r="Q75" s="85"/>
      <c r="R75" s="85"/>
      <c r="S75" s="85"/>
      <c r="T75" s="85"/>
      <c r="U75" s="85"/>
      <c r="V75" s="85"/>
      <c r="W75" s="85"/>
      <c r="X75" s="85"/>
    </row>
    <row r="76" spans="1:24" ht="13" x14ac:dyDescent="0.15">
      <c r="A76" s="85"/>
      <c r="B76" s="85"/>
      <c r="C76" s="85"/>
      <c r="D76" s="85"/>
      <c r="E76" s="85"/>
      <c r="F76" s="85"/>
      <c r="G76" s="85"/>
      <c r="H76" s="85"/>
      <c r="I76" s="85"/>
      <c r="J76" s="85"/>
      <c r="K76" s="85"/>
      <c r="L76" s="85"/>
      <c r="M76" s="85"/>
      <c r="N76" s="85"/>
      <c r="O76" s="85"/>
      <c r="P76" s="85"/>
      <c r="Q76" s="85"/>
      <c r="R76" s="85"/>
      <c r="S76" s="85"/>
      <c r="T76" s="85"/>
      <c r="U76" s="85"/>
      <c r="V76" s="85"/>
      <c r="W76" s="85"/>
      <c r="X76" s="85"/>
    </row>
    <row r="77" spans="1:24" ht="13" x14ac:dyDescent="0.15">
      <c r="A77" s="85"/>
      <c r="B77" s="85"/>
      <c r="C77" s="85"/>
      <c r="D77" s="85"/>
      <c r="E77" s="85"/>
      <c r="F77" s="85"/>
      <c r="G77" s="85"/>
      <c r="H77" s="85"/>
      <c r="I77" s="85"/>
      <c r="J77" s="85"/>
      <c r="K77" s="85"/>
      <c r="L77" s="85"/>
      <c r="M77" s="85"/>
      <c r="N77" s="85"/>
      <c r="O77" s="85"/>
      <c r="P77" s="85"/>
      <c r="Q77" s="85"/>
      <c r="R77" s="85"/>
      <c r="S77" s="85"/>
      <c r="T77" s="85"/>
      <c r="U77" s="85"/>
      <c r="V77" s="85"/>
      <c r="W77" s="85"/>
      <c r="X77" s="85"/>
    </row>
    <row r="78" spans="1:24" ht="13" x14ac:dyDescent="0.15">
      <c r="A78" s="85"/>
      <c r="B78" s="85"/>
      <c r="C78" s="85"/>
      <c r="D78" s="85"/>
      <c r="E78" s="85"/>
      <c r="F78" s="85"/>
      <c r="G78" s="85"/>
      <c r="H78" s="85"/>
      <c r="I78" s="85"/>
      <c r="J78" s="85"/>
      <c r="K78" s="85"/>
      <c r="L78" s="85"/>
      <c r="M78" s="85"/>
      <c r="N78" s="85"/>
      <c r="O78" s="85"/>
      <c r="P78" s="85"/>
      <c r="Q78" s="85"/>
      <c r="R78" s="85"/>
      <c r="S78" s="85"/>
      <c r="T78" s="85"/>
      <c r="U78" s="85"/>
      <c r="V78" s="85"/>
      <c r="W78" s="85"/>
      <c r="X78" s="85"/>
    </row>
    <row r="79" spans="1:24" ht="13" x14ac:dyDescent="0.15">
      <c r="A79" s="85"/>
      <c r="B79" s="85"/>
      <c r="C79" s="85"/>
      <c r="D79" s="85"/>
      <c r="E79" s="85"/>
      <c r="F79" s="85"/>
      <c r="G79" s="85"/>
      <c r="H79" s="85"/>
      <c r="I79" s="85"/>
      <c r="J79" s="85"/>
      <c r="K79" s="85"/>
      <c r="L79" s="85"/>
      <c r="M79" s="85"/>
      <c r="N79" s="85"/>
      <c r="O79" s="85"/>
      <c r="P79" s="85"/>
      <c r="Q79" s="85"/>
      <c r="R79" s="85"/>
      <c r="S79" s="85"/>
      <c r="T79" s="85"/>
      <c r="U79" s="85"/>
      <c r="V79" s="85"/>
      <c r="W79" s="85"/>
      <c r="X79" s="85"/>
    </row>
    <row r="80" spans="1:24" ht="13" x14ac:dyDescent="0.15">
      <c r="A80" s="85"/>
      <c r="B80" s="85"/>
      <c r="C80" s="85"/>
      <c r="D80" s="85"/>
      <c r="E80" s="85"/>
      <c r="F80" s="85"/>
      <c r="G80" s="85"/>
      <c r="H80" s="85"/>
      <c r="I80" s="85"/>
      <c r="J80" s="85"/>
      <c r="K80" s="85"/>
      <c r="L80" s="85"/>
      <c r="M80" s="85"/>
      <c r="N80" s="85"/>
      <c r="O80" s="85"/>
      <c r="P80" s="85"/>
      <c r="Q80" s="85"/>
      <c r="R80" s="85"/>
      <c r="S80" s="85"/>
      <c r="T80" s="85"/>
      <c r="U80" s="85"/>
      <c r="V80" s="85"/>
      <c r="W80" s="85"/>
      <c r="X80" s="85"/>
    </row>
    <row r="81" spans="1:24" ht="13" x14ac:dyDescent="0.15">
      <c r="A81" s="85"/>
      <c r="B81" s="85"/>
      <c r="C81" s="85"/>
      <c r="D81" s="85"/>
      <c r="E81" s="85"/>
      <c r="F81" s="85"/>
      <c r="G81" s="85"/>
      <c r="H81" s="85"/>
      <c r="I81" s="85"/>
      <c r="J81" s="85"/>
      <c r="K81" s="85"/>
      <c r="L81" s="85"/>
      <c r="M81" s="85"/>
      <c r="N81" s="85"/>
      <c r="O81" s="85"/>
      <c r="P81" s="85"/>
      <c r="Q81" s="85"/>
      <c r="R81" s="85"/>
      <c r="S81" s="85"/>
      <c r="T81" s="85"/>
      <c r="U81" s="85"/>
      <c r="V81" s="85"/>
      <c r="W81" s="85"/>
      <c r="X81" s="85"/>
    </row>
    <row r="82" spans="1:24" ht="13" x14ac:dyDescent="0.15">
      <c r="A82" s="85"/>
      <c r="B82" s="85"/>
      <c r="C82" s="85"/>
      <c r="D82" s="85"/>
      <c r="E82" s="85"/>
      <c r="F82" s="85"/>
      <c r="G82" s="85"/>
      <c r="H82" s="85"/>
      <c r="I82" s="85"/>
      <c r="J82" s="85"/>
      <c r="K82" s="85"/>
      <c r="L82" s="85"/>
      <c r="M82" s="85"/>
      <c r="N82" s="85"/>
      <c r="O82" s="85"/>
      <c r="P82" s="85"/>
      <c r="Q82" s="85"/>
      <c r="R82" s="85"/>
      <c r="S82" s="85"/>
      <c r="T82" s="85"/>
      <c r="U82" s="85"/>
      <c r="V82" s="85"/>
      <c r="W82" s="85"/>
      <c r="X82" s="85"/>
    </row>
    <row r="83" spans="1:24" ht="13" x14ac:dyDescent="0.15">
      <c r="A83" s="85"/>
      <c r="B83" s="85"/>
      <c r="C83" s="85"/>
      <c r="D83" s="85"/>
      <c r="E83" s="85"/>
      <c r="F83" s="85"/>
      <c r="G83" s="85"/>
      <c r="H83" s="85"/>
      <c r="I83" s="85"/>
      <c r="J83" s="85"/>
      <c r="K83" s="85"/>
      <c r="L83" s="85"/>
      <c r="M83" s="85"/>
      <c r="N83" s="85"/>
      <c r="O83" s="85"/>
      <c r="P83" s="85"/>
      <c r="Q83" s="85"/>
      <c r="R83" s="85"/>
      <c r="S83" s="85"/>
      <c r="T83" s="85"/>
      <c r="U83" s="85"/>
      <c r="V83" s="85"/>
      <c r="W83" s="85"/>
      <c r="X83" s="85"/>
    </row>
    <row r="84" spans="1:24" ht="13" x14ac:dyDescent="0.15">
      <c r="A84" s="85"/>
      <c r="B84" s="85"/>
      <c r="C84" s="85"/>
      <c r="D84" s="85"/>
      <c r="E84" s="85"/>
      <c r="F84" s="85"/>
      <c r="G84" s="85"/>
      <c r="H84" s="85"/>
      <c r="I84" s="85"/>
      <c r="J84" s="85"/>
      <c r="K84" s="85"/>
      <c r="L84" s="85"/>
      <c r="M84" s="85"/>
      <c r="N84" s="85"/>
      <c r="O84" s="85"/>
      <c r="P84" s="85"/>
      <c r="Q84" s="85"/>
      <c r="R84" s="85"/>
      <c r="S84" s="85"/>
      <c r="T84" s="85"/>
      <c r="U84" s="85"/>
      <c r="V84" s="85"/>
      <c r="W84" s="85"/>
      <c r="X84" s="85"/>
    </row>
    <row r="85" spans="1:24" ht="13" x14ac:dyDescent="0.15">
      <c r="A85" s="85"/>
      <c r="B85" s="85"/>
      <c r="C85" s="85"/>
      <c r="D85" s="85"/>
      <c r="E85" s="85"/>
      <c r="F85" s="85"/>
      <c r="G85" s="85"/>
      <c r="H85" s="85"/>
      <c r="I85" s="85"/>
      <c r="J85" s="85"/>
      <c r="K85" s="85"/>
      <c r="L85" s="85"/>
      <c r="M85" s="85"/>
      <c r="N85" s="85"/>
      <c r="O85" s="85"/>
      <c r="P85" s="85"/>
      <c r="Q85" s="85"/>
      <c r="R85" s="85"/>
      <c r="S85" s="85"/>
      <c r="T85" s="85"/>
      <c r="U85" s="85"/>
      <c r="V85" s="85"/>
      <c r="W85" s="85"/>
      <c r="X85" s="85"/>
    </row>
    <row r="86" spans="1:24" ht="13" x14ac:dyDescent="0.15">
      <c r="A86" s="85"/>
      <c r="B86" s="85"/>
      <c r="C86" s="85"/>
      <c r="D86" s="85"/>
      <c r="E86" s="85"/>
      <c r="F86" s="85"/>
      <c r="G86" s="85"/>
      <c r="H86" s="85"/>
      <c r="I86" s="85"/>
      <c r="J86" s="85"/>
      <c r="K86" s="85"/>
      <c r="L86" s="85"/>
      <c r="M86" s="85"/>
      <c r="N86" s="85"/>
      <c r="O86" s="85"/>
      <c r="P86" s="85"/>
      <c r="Q86" s="85"/>
      <c r="R86" s="85"/>
      <c r="S86" s="85"/>
      <c r="T86" s="85"/>
      <c r="U86" s="85"/>
      <c r="V86" s="85"/>
      <c r="W86" s="85"/>
      <c r="X86" s="85"/>
    </row>
    <row r="87" spans="1:24" ht="13" x14ac:dyDescent="0.15">
      <c r="A87" s="85"/>
      <c r="B87" s="85"/>
      <c r="C87" s="85"/>
      <c r="D87" s="85"/>
      <c r="E87" s="85"/>
      <c r="F87" s="85"/>
      <c r="G87" s="85"/>
      <c r="H87" s="85"/>
      <c r="I87" s="85"/>
      <c r="J87" s="85"/>
      <c r="K87" s="85"/>
      <c r="L87" s="85"/>
      <c r="M87" s="85"/>
      <c r="N87" s="85"/>
      <c r="O87" s="85"/>
      <c r="P87" s="85"/>
      <c r="Q87" s="85"/>
      <c r="R87" s="85"/>
      <c r="S87" s="85"/>
      <c r="T87" s="85"/>
      <c r="U87" s="85"/>
      <c r="V87" s="85"/>
      <c r="W87" s="85"/>
      <c r="X87" s="85"/>
    </row>
    <row r="88" spans="1:24" ht="13" x14ac:dyDescent="0.15">
      <c r="A88" s="85"/>
      <c r="B88" s="85"/>
      <c r="C88" s="85"/>
      <c r="D88" s="85"/>
      <c r="E88" s="85"/>
      <c r="F88" s="85"/>
      <c r="G88" s="85"/>
      <c r="H88" s="85"/>
      <c r="I88" s="85"/>
      <c r="J88" s="85"/>
      <c r="K88" s="85"/>
      <c r="L88" s="85"/>
      <c r="M88" s="85"/>
      <c r="N88" s="85"/>
      <c r="O88" s="85"/>
      <c r="P88" s="85"/>
      <c r="Q88" s="85"/>
      <c r="R88" s="85"/>
      <c r="S88" s="85"/>
      <c r="T88" s="85"/>
      <c r="U88" s="85"/>
      <c r="V88" s="85"/>
      <c r="W88" s="85"/>
      <c r="X88" s="85"/>
    </row>
    <row r="89" spans="1:24" ht="13" x14ac:dyDescent="0.15">
      <c r="A89" s="85"/>
      <c r="B89" s="85"/>
      <c r="C89" s="85"/>
      <c r="D89" s="85"/>
      <c r="E89" s="85"/>
      <c r="F89" s="85"/>
      <c r="G89" s="85"/>
      <c r="H89" s="85"/>
      <c r="I89" s="85"/>
      <c r="J89" s="85"/>
      <c r="K89" s="85"/>
      <c r="L89" s="85"/>
      <c r="M89" s="85"/>
      <c r="N89" s="85"/>
      <c r="O89" s="85"/>
      <c r="P89" s="85"/>
      <c r="Q89" s="85"/>
      <c r="R89" s="85"/>
      <c r="S89" s="85"/>
      <c r="T89" s="85"/>
      <c r="U89" s="85"/>
      <c r="V89" s="85"/>
      <c r="W89" s="85"/>
      <c r="X89" s="85"/>
    </row>
    <row r="90" spans="1:24" ht="13" x14ac:dyDescent="0.15">
      <c r="A90" s="85"/>
      <c r="B90" s="85"/>
      <c r="C90" s="85"/>
      <c r="D90" s="85"/>
      <c r="E90" s="85"/>
      <c r="F90" s="85"/>
      <c r="G90" s="85"/>
      <c r="H90" s="85"/>
      <c r="I90" s="85"/>
      <c r="J90" s="85"/>
      <c r="K90" s="85"/>
      <c r="L90" s="85"/>
      <c r="M90" s="85"/>
      <c r="N90" s="85"/>
      <c r="O90" s="85"/>
      <c r="P90" s="85"/>
      <c r="Q90" s="85"/>
      <c r="R90" s="85"/>
      <c r="S90" s="85"/>
      <c r="T90" s="85"/>
      <c r="U90" s="85"/>
      <c r="V90" s="85"/>
      <c r="W90" s="85"/>
      <c r="X90" s="85"/>
    </row>
    <row r="91" spans="1:24" ht="13" x14ac:dyDescent="0.15">
      <c r="A91" s="85"/>
      <c r="B91" s="85"/>
      <c r="C91" s="85"/>
      <c r="D91" s="85"/>
      <c r="E91" s="85"/>
      <c r="F91" s="85"/>
      <c r="G91" s="85"/>
      <c r="H91" s="85"/>
      <c r="I91" s="85"/>
      <c r="J91" s="85"/>
      <c r="K91" s="85"/>
      <c r="L91" s="85"/>
      <c r="M91" s="85"/>
      <c r="N91" s="85"/>
      <c r="O91" s="85"/>
      <c r="P91" s="85"/>
      <c r="Q91" s="85"/>
      <c r="R91" s="85"/>
      <c r="S91" s="85"/>
      <c r="T91" s="85"/>
      <c r="U91" s="85"/>
      <c r="V91" s="85"/>
      <c r="W91" s="85"/>
      <c r="X91" s="85"/>
    </row>
    <row r="92" spans="1:24" ht="13" x14ac:dyDescent="0.15">
      <c r="A92" s="85"/>
      <c r="B92" s="85"/>
      <c r="C92" s="85"/>
      <c r="D92" s="85"/>
      <c r="E92" s="85"/>
      <c r="F92" s="85"/>
      <c r="G92" s="85"/>
      <c r="H92" s="85"/>
      <c r="I92" s="85"/>
      <c r="J92" s="85"/>
      <c r="K92" s="85"/>
      <c r="L92" s="85"/>
      <c r="M92" s="85"/>
      <c r="N92" s="85"/>
      <c r="O92" s="85"/>
      <c r="P92" s="85"/>
      <c r="Q92" s="85"/>
      <c r="R92" s="85"/>
      <c r="S92" s="85"/>
      <c r="T92" s="85"/>
      <c r="U92" s="85"/>
      <c r="V92" s="85"/>
      <c r="W92" s="85"/>
      <c r="X92" s="85"/>
    </row>
    <row r="93" spans="1:24" ht="13" x14ac:dyDescent="0.15">
      <c r="A93" s="85"/>
      <c r="B93" s="85"/>
      <c r="C93" s="85"/>
      <c r="D93" s="85"/>
      <c r="E93" s="85"/>
      <c r="F93" s="85"/>
      <c r="G93" s="85"/>
      <c r="H93" s="85"/>
      <c r="I93" s="85"/>
      <c r="J93" s="85"/>
      <c r="K93" s="85"/>
      <c r="L93" s="85"/>
      <c r="M93" s="85"/>
      <c r="N93" s="85"/>
      <c r="O93" s="85"/>
      <c r="P93" s="85"/>
      <c r="Q93" s="85"/>
      <c r="R93" s="85"/>
      <c r="S93" s="85"/>
      <c r="T93" s="85"/>
      <c r="U93" s="85"/>
      <c r="V93" s="85"/>
      <c r="W93" s="85"/>
      <c r="X93" s="85"/>
    </row>
    <row r="94" spans="1:24" ht="13" x14ac:dyDescent="0.15">
      <c r="A94" s="85"/>
      <c r="B94" s="85"/>
      <c r="C94" s="85"/>
      <c r="D94" s="85"/>
      <c r="E94" s="85"/>
      <c r="F94" s="85"/>
      <c r="G94" s="85"/>
      <c r="H94" s="85"/>
      <c r="I94" s="85"/>
      <c r="J94" s="85"/>
      <c r="K94" s="85"/>
      <c r="L94" s="85"/>
      <c r="M94" s="85"/>
      <c r="N94" s="85"/>
      <c r="O94" s="85"/>
      <c r="P94" s="85"/>
      <c r="Q94" s="85"/>
      <c r="R94" s="85"/>
      <c r="S94" s="85"/>
      <c r="T94" s="85"/>
      <c r="U94" s="85"/>
      <c r="V94" s="85"/>
      <c r="W94" s="85"/>
      <c r="X94" s="85"/>
    </row>
    <row r="95" spans="1:24" ht="13" x14ac:dyDescent="0.15">
      <c r="A95" s="85"/>
      <c r="B95" s="85"/>
      <c r="C95" s="85"/>
      <c r="D95" s="85"/>
      <c r="E95" s="85"/>
      <c r="F95" s="85"/>
      <c r="G95" s="85"/>
      <c r="H95" s="85"/>
      <c r="I95" s="85"/>
      <c r="J95" s="85"/>
      <c r="K95" s="85"/>
      <c r="L95" s="85"/>
      <c r="M95" s="85"/>
      <c r="N95" s="85"/>
      <c r="O95" s="85"/>
      <c r="P95" s="85"/>
      <c r="Q95" s="85"/>
      <c r="R95" s="85"/>
      <c r="S95" s="85"/>
      <c r="T95" s="85"/>
      <c r="U95" s="85"/>
      <c r="V95" s="85"/>
      <c r="W95" s="85"/>
      <c r="X95" s="85"/>
    </row>
    <row r="96" spans="1:24" ht="13" x14ac:dyDescent="0.15">
      <c r="A96" s="85"/>
      <c r="B96" s="85"/>
      <c r="C96" s="85"/>
      <c r="D96" s="85"/>
      <c r="E96" s="85"/>
      <c r="F96" s="85"/>
      <c r="G96" s="85"/>
      <c r="H96" s="85"/>
      <c r="I96" s="85"/>
      <c r="J96" s="85"/>
      <c r="K96" s="85"/>
      <c r="L96" s="85"/>
      <c r="M96" s="85"/>
      <c r="N96" s="85"/>
      <c r="O96" s="85"/>
      <c r="P96" s="85"/>
      <c r="Q96" s="85"/>
      <c r="R96" s="85"/>
      <c r="S96" s="85"/>
      <c r="T96" s="85"/>
      <c r="U96" s="85"/>
      <c r="V96" s="85"/>
      <c r="W96" s="85"/>
      <c r="X96" s="85"/>
    </row>
    <row r="97" spans="1:24" ht="13" x14ac:dyDescent="0.15">
      <c r="A97" s="85"/>
      <c r="B97" s="85"/>
      <c r="C97" s="85"/>
      <c r="D97" s="85"/>
      <c r="E97" s="85"/>
      <c r="F97" s="85"/>
      <c r="G97" s="85"/>
      <c r="H97" s="85"/>
      <c r="I97" s="85"/>
      <c r="J97" s="85"/>
      <c r="K97" s="85"/>
      <c r="L97" s="85"/>
      <c r="M97" s="85"/>
      <c r="N97" s="85"/>
      <c r="O97" s="85"/>
      <c r="P97" s="85"/>
      <c r="Q97" s="85"/>
      <c r="R97" s="85"/>
      <c r="S97" s="85"/>
      <c r="T97" s="85"/>
      <c r="U97" s="85"/>
      <c r="V97" s="85"/>
      <c r="W97" s="85"/>
      <c r="X97" s="85"/>
    </row>
    <row r="98" spans="1:24" ht="13" x14ac:dyDescent="0.15">
      <c r="A98" s="85"/>
      <c r="B98" s="85"/>
      <c r="C98" s="85"/>
      <c r="D98" s="85"/>
      <c r="E98" s="85"/>
      <c r="F98" s="85"/>
      <c r="G98" s="85"/>
      <c r="H98" s="85"/>
      <c r="I98" s="85"/>
      <c r="J98" s="85"/>
      <c r="K98" s="85"/>
      <c r="L98" s="85"/>
      <c r="M98" s="85"/>
      <c r="N98" s="85"/>
      <c r="O98" s="85"/>
      <c r="P98" s="85"/>
      <c r="Q98" s="85"/>
      <c r="R98" s="85"/>
      <c r="S98" s="85"/>
      <c r="T98" s="85"/>
      <c r="U98" s="85"/>
      <c r="V98" s="85"/>
      <c r="W98" s="85"/>
      <c r="X98" s="85"/>
    </row>
    <row r="99" spans="1:24" ht="13" x14ac:dyDescent="0.15">
      <c r="A99" s="85"/>
      <c r="B99" s="85"/>
      <c r="C99" s="85"/>
      <c r="D99" s="85"/>
      <c r="E99" s="85"/>
      <c r="F99" s="85"/>
      <c r="G99" s="85"/>
      <c r="H99" s="85"/>
      <c r="I99" s="85"/>
      <c r="J99" s="85"/>
      <c r="K99" s="85"/>
      <c r="L99" s="85"/>
      <c r="M99" s="85"/>
      <c r="N99" s="85"/>
      <c r="O99" s="85"/>
      <c r="P99" s="85"/>
      <c r="Q99" s="85"/>
      <c r="R99" s="85"/>
      <c r="S99" s="85"/>
      <c r="T99" s="85"/>
      <c r="U99" s="85"/>
      <c r="V99" s="85"/>
      <c r="W99" s="85"/>
      <c r="X99" s="85"/>
    </row>
    <row r="100" spans="1:24" ht="13" x14ac:dyDescent="0.15">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row>
    <row r="101" spans="1:24" ht="13" x14ac:dyDescent="0.15">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row>
    <row r="102" spans="1:24" ht="13" x14ac:dyDescent="0.15">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row>
    <row r="103" spans="1:24" ht="13" x14ac:dyDescent="0.15">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row>
    <row r="104" spans="1:24" ht="13" x14ac:dyDescent="0.15">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row>
    <row r="105" spans="1:24" ht="13" x14ac:dyDescent="0.15">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row>
    <row r="106" spans="1:24" ht="13" x14ac:dyDescent="0.15">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row>
    <row r="107" spans="1:24" ht="13" x14ac:dyDescent="0.15">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row>
    <row r="108" spans="1:24" ht="13" x14ac:dyDescent="0.15">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row>
    <row r="109" spans="1:24" ht="13" x14ac:dyDescent="0.15">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row>
    <row r="110" spans="1:24" ht="13" x14ac:dyDescent="0.15">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row>
    <row r="111" spans="1:24" ht="13" x14ac:dyDescent="0.15">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row>
    <row r="112" spans="1:24" ht="13" x14ac:dyDescent="0.15">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row>
    <row r="113" spans="1:24" ht="13" x14ac:dyDescent="0.15">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row>
    <row r="114" spans="1:24" ht="13" x14ac:dyDescent="0.15">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row>
    <row r="115" spans="1:24" ht="13" x14ac:dyDescent="0.15">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row>
    <row r="116" spans="1:24" ht="13" x14ac:dyDescent="0.15">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row>
    <row r="117" spans="1:24" ht="13" x14ac:dyDescent="0.15">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row>
    <row r="118" spans="1:24" ht="13" x14ac:dyDescent="0.15">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row>
    <row r="119" spans="1:24" ht="13" x14ac:dyDescent="0.15">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row>
    <row r="120" spans="1:24" ht="13" x14ac:dyDescent="0.15">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row>
    <row r="121" spans="1:24" ht="13" x14ac:dyDescent="0.15">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row>
    <row r="122" spans="1:24" ht="13" x14ac:dyDescent="0.15">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row>
    <row r="123" spans="1:24" ht="13" x14ac:dyDescent="0.15">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row>
    <row r="124" spans="1:24" ht="13" x14ac:dyDescent="0.15">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row>
    <row r="125" spans="1:24" ht="13" x14ac:dyDescent="0.15">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row>
    <row r="126" spans="1:24" ht="13" x14ac:dyDescent="0.15">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row>
    <row r="127" spans="1:24" ht="13" x14ac:dyDescent="0.15">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row>
    <row r="128" spans="1:24" ht="13" x14ac:dyDescent="0.15">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row>
    <row r="129" spans="1:24" ht="13" x14ac:dyDescent="0.15">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row>
    <row r="130" spans="1:24" ht="13" x14ac:dyDescent="0.15">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row>
    <row r="131" spans="1:24" ht="13" x14ac:dyDescent="0.15">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row>
    <row r="132" spans="1:24" ht="13" x14ac:dyDescent="0.15">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row>
    <row r="133" spans="1:24" ht="13" x14ac:dyDescent="0.15">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row>
    <row r="134" spans="1:24" ht="13" x14ac:dyDescent="0.15">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row>
    <row r="135" spans="1:24" ht="13" x14ac:dyDescent="0.15">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row>
    <row r="136" spans="1:24" ht="13" x14ac:dyDescent="0.15">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row>
    <row r="137" spans="1:24" ht="13" x14ac:dyDescent="0.15">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row>
    <row r="138" spans="1:24" ht="13" x14ac:dyDescent="0.15">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row>
    <row r="139" spans="1:24" ht="13" x14ac:dyDescent="0.15">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row>
    <row r="140" spans="1:24" ht="13" x14ac:dyDescent="0.15">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row>
    <row r="141" spans="1:24" ht="13" x14ac:dyDescent="0.15">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row>
    <row r="142" spans="1:24" ht="13" x14ac:dyDescent="0.15">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row>
    <row r="143" spans="1:24" ht="13" x14ac:dyDescent="0.15">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row>
    <row r="144" spans="1:24" ht="13" x14ac:dyDescent="0.15">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row>
    <row r="145" spans="1:24" ht="13" x14ac:dyDescent="0.1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row>
    <row r="146" spans="1:24" ht="13" x14ac:dyDescent="0.15">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row>
    <row r="147" spans="1:24" ht="13" x14ac:dyDescent="0.15">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row>
    <row r="148" spans="1:24" ht="13" x14ac:dyDescent="0.15">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row>
    <row r="149" spans="1:24" ht="13" x14ac:dyDescent="0.15">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row>
    <row r="150" spans="1:24" ht="13" x14ac:dyDescent="0.15">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row>
    <row r="151" spans="1:24" ht="13" x14ac:dyDescent="0.15">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row>
    <row r="152" spans="1:24" ht="13" x14ac:dyDescent="0.15">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row>
    <row r="153" spans="1:24" ht="13" x14ac:dyDescent="0.15">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row>
    <row r="154" spans="1:24" ht="13" x14ac:dyDescent="0.15">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row>
    <row r="155" spans="1:24" ht="13" x14ac:dyDescent="0.15">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row>
    <row r="156" spans="1:24" ht="13" x14ac:dyDescent="0.15">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row>
    <row r="157" spans="1:24" ht="13" x14ac:dyDescent="0.15">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row>
    <row r="158" spans="1:24" ht="13" x14ac:dyDescent="0.15">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row>
    <row r="159" spans="1:24" ht="13" x14ac:dyDescent="0.15">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row>
    <row r="160" spans="1:24" ht="13" x14ac:dyDescent="0.15">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row>
    <row r="161" spans="1:24" ht="13" x14ac:dyDescent="0.15">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row>
    <row r="162" spans="1:24" ht="13" x14ac:dyDescent="0.15">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row>
    <row r="163" spans="1:24" ht="13" x14ac:dyDescent="0.15">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row>
    <row r="164" spans="1:24" ht="13" x14ac:dyDescent="0.15">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row>
    <row r="165" spans="1:24" ht="13" x14ac:dyDescent="0.1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row>
    <row r="166" spans="1:24" ht="13" x14ac:dyDescent="0.15">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row>
    <row r="167" spans="1:24" ht="13" x14ac:dyDescent="0.15">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row>
    <row r="168" spans="1:24" ht="13" x14ac:dyDescent="0.15">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row>
    <row r="169" spans="1:24" ht="13" x14ac:dyDescent="0.15">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row>
    <row r="170" spans="1:24" ht="13" x14ac:dyDescent="0.15">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row>
    <row r="171" spans="1:24" ht="13" x14ac:dyDescent="0.15">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row>
    <row r="172" spans="1:24" ht="13" x14ac:dyDescent="0.15">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row>
    <row r="173" spans="1:24" ht="13" x14ac:dyDescent="0.15">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row>
    <row r="174" spans="1:24" ht="13" x14ac:dyDescent="0.15">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row>
    <row r="175" spans="1:24" ht="13" x14ac:dyDescent="0.15">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row>
    <row r="176" spans="1:24" ht="13" x14ac:dyDescent="0.15">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row>
    <row r="177" spans="1:24" ht="13" x14ac:dyDescent="0.15">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row>
    <row r="178" spans="1:24" ht="13" x14ac:dyDescent="0.15">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row>
    <row r="179" spans="1:24" ht="13" x14ac:dyDescent="0.15">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row>
    <row r="180" spans="1:24" ht="13" x14ac:dyDescent="0.15">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row>
    <row r="181" spans="1:24" ht="13" x14ac:dyDescent="0.15">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row>
    <row r="182" spans="1:24" ht="13" x14ac:dyDescent="0.15">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row>
    <row r="183" spans="1:24" ht="13" x14ac:dyDescent="0.15">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row>
    <row r="184" spans="1:24" ht="13" x14ac:dyDescent="0.15">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row>
    <row r="185" spans="1:24" ht="13" x14ac:dyDescent="0.15">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row>
    <row r="186" spans="1:24" ht="13" x14ac:dyDescent="0.15">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row>
    <row r="187" spans="1:24" ht="13" x14ac:dyDescent="0.15">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row>
    <row r="188" spans="1:24" ht="13" x14ac:dyDescent="0.15">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row>
    <row r="189" spans="1:24" ht="13" x14ac:dyDescent="0.15">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row>
    <row r="190" spans="1:24" ht="13" x14ac:dyDescent="0.15">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row>
    <row r="191" spans="1:24" ht="13" x14ac:dyDescent="0.15">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row>
    <row r="192" spans="1:24" ht="13" x14ac:dyDescent="0.15">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row>
    <row r="193" spans="1:24" ht="13" x14ac:dyDescent="0.15">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row>
    <row r="194" spans="1:24" ht="13" x14ac:dyDescent="0.15">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row>
    <row r="195" spans="1:24" ht="13" x14ac:dyDescent="0.15">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row>
    <row r="196" spans="1:24" ht="13" x14ac:dyDescent="0.15">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row>
    <row r="197" spans="1:24" ht="13" x14ac:dyDescent="0.15">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row>
    <row r="198" spans="1:24" ht="13" x14ac:dyDescent="0.15">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row>
    <row r="199" spans="1:24" ht="13" x14ac:dyDescent="0.15">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row>
    <row r="200" spans="1:24" ht="13" x14ac:dyDescent="0.15">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row>
    <row r="201" spans="1:24" ht="13" x14ac:dyDescent="0.15">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row>
    <row r="202" spans="1:24" ht="13" x14ac:dyDescent="0.15">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row>
    <row r="203" spans="1:24" ht="13" x14ac:dyDescent="0.15">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row>
    <row r="204" spans="1:24" ht="13" x14ac:dyDescent="0.15">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row>
    <row r="205" spans="1:24" ht="13" x14ac:dyDescent="0.15">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row>
    <row r="206" spans="1:24" ht="13" x14ac:dyDescent="0.15">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row>
    <row r="207" spans="1:24" ht="13" x14ac:dyDescent="0.15">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row>
    <row r="208" spans="1:24" ht="13" x14ac:dyDescent="0.15">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row>
    <row r="209" spans="1:24" ht="13" x14ac:dyDescent="0.15">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row>
    <row r="210" spans="1:24" ht="13" x14ac:dyDescent="0.15">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row>
    <row r="211" spans="1:24" ht="13" x14ac:dyDescent="0.15">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row>
    <row r="212" spans="1:24" ht="13" x14ac:dyDescent="0.15">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row>
    <row r="213" spans="1:24" ht="13" x14ac:dyDescent="0.15">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row>
    <row r="214" spans="1:24" ht="13" x14ac:dyDescent="0.15">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row>
    <row r="215" spans="1:24" ht="13" x14ac:dyDescent="0.15">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row>
    <row r="216" spans="1:24" ht="13" x14ac:dyDescent="0.15">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row>
    <row r="217" spans="1:24" ht="13" x14ac:dyDescent="0.15">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row>
    <row r="218" spans="1:24" ht="13" x14ac:dyDescent="0.15">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row>
    <row r="219" spans="1:24" ht="13" x14ac:dyDescent="0.15">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row>
    <row r="220" spans="1:24" ht="13" x14ac:dyDescent="0.15">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row>
    <row r="221" spans="1:24" ht="13" x14ac:dyDescent="0.15">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row>
    <row r="222" spans="1:24" ht="13" x14ac:dyDescent="0.15">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row>
    <row r="223" spans="1:24" ht="13" x14ac:dyDescent="0.15">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row>
    <row r="224" spans="1:24" ht="13" x14ac:dyDescent="0.15">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row>
    <row r="225" spans="1:24" ht="13" x14ac:dyDescent="0.15">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row>
    <row r="226" spans="1:24" ht="13" x14ac:dyDescent="0.15">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row>
    <row r="227" spans="1:24" ht="13" x14ac:dyDescent="0.15">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row>
    <row r="228" spans="1:24" ht="13" x14ac:dyDescent="0.15">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row>
    <row r="229" spans="1:24" ht="13" x14ac:dyDescent="0.15">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row>
    <row r="230" spans="1:24" ht="13" x14ac:dyDescent="0.15">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row>
    <row r="231" spans="1:24" ht="13" x14ac:dyDescent="0.15">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row>
    <row r="232" spans="1:24" ht="13" x14ac:dyDescent="0.15">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row>
    <row r="233" spans="1:24" ht="13" x14ac:dyDescent="0.15">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row>
    <row r="234" spans="1:24" ht="13" x14ac:dyDescent="0.15">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row>
    <row r="235" spans="1:24" ht="13" x14ac:dyDescent="0.15">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row>
    <row r="236" spans="1:24" ht="13" x14ac:dyDescent="0.15">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row>
    <row r="237" spans="1:24" ht="13" x14ac:dyDescent="0.15">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row>
    <row r="238" spans="1:24" ht="13" x14ac:dyDescent="0.15">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row>
    <row r="239" spans="1:24" ht="13" x14ac:dyDescent="0.15">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row>
    <row r="240" spans="1:24" ht="13" x14ac:dyDescent="0.15">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row>
    <row r="241" spans="1:24" ht="13" x14ac:dyDescent="0.15">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row>
    <row r="242" spans="1:24" ht="13" x14ac:dyDescent="0.15">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row>
    <row r="243" spans="1:24" ht="13" x14ac:dyDescent="0.15">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row>
    <row r="244" spans="1:24" ht="13" x14ac:dyDescent="0.15">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row>
    <row r="245" spans="1:24" ht="13" x14ac:dyDescent="0.15">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row>
    <row r="246" spans="1:24" ht="13" x14ac:dyDescent="0.15">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row>
    <row r="247" spans="1:24" ht="13" x14ac:dyDescent="0.15">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row>
    <row r="248" spans="1:24" ht="13" x14ac:dyDescent="0.15">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row>
    <row r="249" spans="1:24" ht="13" x14ac:dyDescent="0.15">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row>
    <row r="250" spans="1:24" ht="13" x14ac:dyDescent="0.15">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row>
    <row r="251" spans="1:24" ht="13" x14ac:dyDescent="0.15">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row>
    <row r="252" spans="1:24" ht="13" x14ac:dyDescent="0.15">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row>
    <row r="253" spans="1:24" ht="13" x14ac:dyDescent="0.15">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row>
    <row r="254" spans="1:24" ht="13" x14ac:dyDescent="0.15">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row>
    <row r="255" spans="1:24" ht="13" x14ac:dyDescent="0.15">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row>
    <row r="256" spans="1:24" ht="13" x14ac:dyDescent="0.15">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row>
    <row r="257" spans="1:24" ht="13" x14ac:dyDescent="0.15">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row>
    <row r="258" spans="1:24" ht="13" x14ac:dyDescent="0.15">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row>
    <row r="259" spans="1:24" ht="13" x14ac:dyDescent="0.15">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row>
    <row r="260" spans="1:24" ht="13" x14ac:dyDescent="0.15">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row>
    <row r="261" spans="1:24" ht="13" x14ac:dyDescent="0.15">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row>
    <row r="262" spans="1:24" ht="13" x14ac:dyDescent="0.15">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row>
    <row r="263" spans="1:24" ht="13" x14ac:dyDescent="0.15">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row>
    <row r="264" spans="1:24" ht="13" x14ac:dyDescent="0.15">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row>
    <row r="265" spans="1:24" ht="13" x14ac:dyDescent="0.1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row>
    <row r="266" spans="1:24" ht="13" x14ac:dyDescent="0.15">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row>
    <row r="267" spans="1:24" ht="13" x14ac:dyDescent="0.15">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row>
    <row r="268" spans="1:24" ht="13" x14ac:dyDescent="0.15">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row>
    <row r="269" spans="1:24" ht="13" x14ac:dyDescent="0.15">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row>
    <row r="270" spans="1:24" ht="13" x14ac:dyDescent="0.15">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row>
    <row r="271" spans="1:24" ht="13" x14ac:dyDescent="0.15">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row>
    <row r="272" spans="1:24" ht="13" x14ac:dyDescent="0.15">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row>
    <row r="273" spans="1:24" ht="13" x14ac:dyDescent="0.15">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row>
    <row r="274" spans="1:24" ht="13" x14ac:dyDescent="0.15">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row>
    <row r="275" spans="1:24" ht="13" x14ac:dyDescent="0.1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row>
    <row r="276" spans="1:24" ht="13" x14ac:dyDescent="0.15">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row>
    <row r="277" spans="1:24" ht="13" x14ac:dyDescent="0.15">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row>
    <row r="278" spans="1:24" ht="13" x14ac:dyDescent="0.15">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row>
    <row r="279" spans="1:24" ht="13" x14ac:dyDescent="0.15">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row>
    <row r="280" spans="1:24" ht="13" x14ac:dyDescent="0.15">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row>
    <row r="281" spans="1:24" ht="13" x14ac:dyDescent="0.15">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row>
    <row r="282" spans="1:24" ht="13" x14ac:dyDescent="0.15">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row>
    <row r="283" spans="1:24" ht="13" x14ac:dyDescent="0.15">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row>
    <row r="284" spans="1:24" ht="13" x14ac:dyDescent="0.15">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row>
    <row r="285" spans="1:24" ht="13" x14ac:dyDescent="0.1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row>
    <row r="286" spans="1:24" ht="13" x14ac:dyDescent="0.15">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row>
    <row r="287" spans="1:24" ht="13" x14ac:dyDescent="0.15">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row>
    <row r="288" spans="1:24" ht="13" x14ac:dyDescent="0.15">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row>
    <row r="289" spans="1:24" ht="13" x14ac:dyDescent="0.15">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row>
    <row r="290" spans="1:24" ht="13" x14ac:dyDescent="0.15">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row>
    <row r="291" spans="1:24" ht="13" x14ac:dyDescent="0.15">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row>
    <row r="292" spans="1:24" ht="13" x14ac:dyDescent="0.15">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row>
    <row r="293" spans="1:24" ht="13" x14ac:dyDescent="0.15">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row>
    <row r="294" spans="1:24" ht="13" x14ac:dyDescent="0.15">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row>
    <row r="295" spans="1:24" ht="13" x14ac:dyDescent="0.1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row>
    <row r="296" spans="1:24" ht="13" x14ac:dyDescent="0.15">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row>
    <row r="297" spans="1:24" ht="13" x14ac:dyDescent="0.15">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row>
    <row r="298" spans="1:24" ht="13" x14ac:dyDescent="0.15">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row>
    <row r="299" spans="1:24" ht="13" x14ac:dyDescent="0.15">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row>
    <row r="300" spans="1:24" ht="13" x14ac:dyDescent="0.15">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row>
    <row r="301" spans="1:24" ht="13" x14ac:dyDescent="0.15">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row>
    <row r="302" spans="1:24" ht="13" x14ac:dyDescent="0.15">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row>
    <row r="303" spans="1:24" ht="13" x14ac:dyDescent="0.15">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row>
    <row r="304" spans="1:24" ht="13" x14ac:dyDescent="0.15">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row>
    <row r="305" spans="1:24" ht="13" x14ac:dyDescent="0.1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row>
    <row r="306" spans="1:24" ht="13" x14ac:dyDescent="0.15">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row>
    <row r="307" spans="1:24" ht="13" x14ac:dyDescent="0.15">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row>
    <row r="308" spans="1:24" ht="13" x14ac:dyDescent="0.15">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row>
    <row r="309" spans="1:24" ht="13" x14ac:dyDescent="0.15">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row>
    <row r="310" spans="1:24" ht="13" x14ac:dyDescent="0.15">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row>
    <row r="311" spans="1:24" ht="13" x14ac:dyDescent="0.15">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row>
    <row r="312" spans="1:24" ht="13" x14ac:dyDescent="0.15">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row>
    <row r="313" spans="1:24" ht="13" x14ac:dyDescent="0.15">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row>
    <row r="314" spans="1:24" ht="13" x14ac:dyDescent="0.15">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row>
    <row r="315" spans="1:24" ht="13" x14ac:dyDescent="0.1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row>
    <row r="316" spans="1:24" ht="13" x14ac:dyDescent="0.15">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row>
    <row r="317" spans="1:24" ht="13" x14ac:dyDescent="0.15">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row>
    <row r="318" spans="1:24" ht="13" x14ac:dyDescent="0.15">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row>
    <row r="319" spans="1:24" ht="13" x14ac:dyDescent="0.15">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row>
    <row r="320" spans="1:24" ht="13" x14ac:dyDescent="0.15">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row>
    <row r="321" spans="1:24" ht="13" x14ac:dyDescent="0.15">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row>
    <row r="322" spans="1:24" ht="13" x14ac:dyDescent="0.15">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row>
    <row r="323" spans="1:24" ht="13" x14ac:dyDescent="0.15">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row>
    <row r="324" spans="1:24" ht="13" x14ac:dyDescent="0.15">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row>
    <row r="325" spans="1:24" ht="13" x14ac:dyDescent="0.1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row>
    <row r="326" spans="1:24" ht="13" x14ac:dyDescent="0.15">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row>
    <row r="327" spans="1:24" ht="13" x14ac:dyDescent="0.15">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row>
    <row r="328" spans="1:24" ht="13" x14ac:dyDescent="0.15">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row>
    <row r="329" spans="1:24" ht="13" x14ac:dyDescent="0.15">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row>
    <row r="330" spans="1:24" ht="13" x14ac:dyDescent="0.15">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row>
    <row r="331" spans="1:24" ht="13" x14ac:dyDescent="0.15">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row>
    <row r="332" spans="1:24" ht="13" x14ac:dyDescent="0.15">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row>
    <row r="333" spans="1:24" ht="13" x14ac:dyDescent="0.15">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row>
    <row r="334" spans="1:24" ht="13" x14ac:dyDescent="0.15">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row>
    <row r="335" spans="1:24" ht="13" x14ac:dyDescent="0.1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row>
    <row r="336" spans="1:24" ht="13" x14ac:dyDescent="0.15">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row>
    <row r="337" spans="1:24" ht="13" x14ac:dyDescent="0.15">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row>
    <row r="338" spans="1:24" ht="13" x14ac:dyDescent="0.15">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row>
    <row r="339" spans="1:24" ht="13" x14ac:dyDescent="0.15">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row>
    <row r="340" spans="1:24" ht="13" x14ac:dyDescent="0.15">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row>
    <row r="341" spans="1:24" ht="13" x14ac:dyDescent="0.15">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row>
    <row r="342" spans="1:24" ht="13" x14ac:dyDescent="0.15">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row>
    <row r="343" spans="1:24" ht="13" x14ac:dyDescent="0.15">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row>
    <row r="344" spans="1:24" ht="13" x14ac:dyDescent="0.15">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row>
    <row r="345" spans="1:24" ht="13" x14ac:dyDescent="0.1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row>
    <row r="346" spans="1:24" ht="13" x14ac:dyDescent="0.15">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row>
    <row r="347" spans="1:24" ht="13" x14ac:dyDescent="0.15">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row>
    <row r="348" spans="1:24" ht="13" x14ac:dyDescent="0.15">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row>
    <row r="349" spans="1:24" ht="13" x14ac:dyDescent="0.15">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row>
    <row r="350" spans="1:24" ht="13" x14ac:dyDescent="0.15">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row>
    <row r="351" spans="1:24" ht="13" x14ac:dyDescent="0.15">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row>
    <row r="352" spans="1:24" ht="13" x14ac:dyDescent="0.15">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row>
    <row r="353" spans="1:24" ht="13" x14ac:dyDescent="0.15">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row>
    <row r="354" spans="1:24" ht="13" x14ac:dyDescent="0.15">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row>
    <row r="355" spans="1:24" ht="13" x14ac:dyDescent="0.1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row>
    <row r="356" spans="1:24" ht="13" x14ac:dyDescent="0.15">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row>
    <row r="357" spans="1:24" ht="13" x14ac:dyDescent="0.15">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row>
    <row r="358" spans="1:24" ht="13" x14ac:dyDescent="0.15">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row>
    <row r="359" spans="1:24" ht="13" x14ac:dyDescent="0.15">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row>
    <row r="360" spans="1:24" ht="13" x14ac:dyDescent="0.15">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row>
    <row r="361" spans="1:24" ht="13" x14ac:dyDescent="0.15">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row>
    <row r="362" spans="1:24" ht="13" x14ac:dyDescent="0.15">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row>
    <row r="363" spans="1:24" ht="13" x14ac:dyDescent="0.15">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row>
    <row r="364" spans="1:24" ht="13" x14ac:dyDescent="0.15">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row>
    <row r="365" spans="1:24" ht="13" x14ac:dyDescent="0.1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row>
    <row r="366" spans="1:24" ht="13" x14ac:dyDescent="0.15">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row>
    <row r="367" spans="1:24" ht="13" x14ac:dyDescent="0.15">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row>
    <row r="368" spans="1:24" ht="13" x14ac:dyDescent="0.15">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row>
    <row r="369" spans="1:24" ht="13" x14ac:dyDescent="0.15">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row>
    <row r="370" spans="1:24" ht="13" x14ac:dyDescent="0.15">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row>
    <row r="371" spans="1:24" ht="13" x14ac:dyDescent="0.15">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row>
    <row r="372" spans="1:24" ht="13" x14ac:dyDescent="0.15">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row>
    <row r="373" spans="1:24" ht="13" x14ac:dyDescent="0.15">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row>
    <row r="374" spans="1:24" ht="13" x14ac:dyDescent="0.15">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row>
    <row r="375" spans="1:24" ht="13" x14ac:dyDescent="0.1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row>
    <row r="376" spans="1:24" ht="13" x14ac:dyDescent="0.15">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row>
    <row r="377" spans="1:24" ht="13" x14ac:dyDescent="0.15">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row>
    <row r="378" spans="1:24" ht="13" x14ac:dyDescent="0.15">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row>
    <row r="379" spans="1:24" ht="13" x14ac:dyDescent="0.15">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row>
    <row r="380" spans="1:24" ht="13" x14ac:dyDescent="0.15">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row>
    <row r="381" spans="1:24" ht="13" x14ac:dyDescent="0.15">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row>
    <row r="382" spans="1:24" ht="13" x14ac:dyDescent="0.15">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row>
    <row r="383" spans="1:24" ht="13" x14ac:dyDescent="0.15">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row>
    <row r="384" spans="1:24" ht="13" x14ac:dyDescent="0.15">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row>
    <row r="385" spans="1:24" ht="13" x14ac:dyDescent="0.1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row>
    <row r="386" spans="1:24" ht="13" x14ac:dyDescent="0.15">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row>
    <row r="387" spans="1:24" ht="13" x14ac:dyDescent="0.15">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row>
    <row r="388" spans="1:24" ht="13" x14ac:dyDescent="0.15">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row>
    <row r="389" spans="1:24" ht="13" x14ac:dyDescent="0.15">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row>
    <row r="390" spans="1:24" ht="13" x14ac:dyDescent="0.15">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row>
    <row r="391" spans="1:24" ht="13" x14ac:dyDescent="0.15">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row>
    <row r="392" spans="1:24" ht="13" x14ac:dyDescent="0.15">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row>
    <row r="393" spans="1:24" ht="13" x14ac:dyDescent="0.15">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row>
    <row r="394" spans="1:24" ht="13" x14ac:dyDescent="0.15">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row>
    <row r="395" spans="1:24" ht="13" x14ac:dyDescent="0.1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row>
    <row r="396" spans="1:24" ht="13" x14ac:dyDescent="0.15">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row>
    <row r="397" spans="1:24" ht="13" x14ac:dyDescent="0.15">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row>
    <row r="398" spans="1:24" ht="13" x14ac:dyDescent="0.15">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row>
    <row r="399" spans="1:24" ht="13" x14ac:dyDescent="0.15">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row>
    <row r="400" spans="1:24" ht="13" x14ac:dyDescent="0.15">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row>
    <row r="401" spans="1:24" ht="13" x14ac:dyDescent="0.15">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row>
    <row r="402" spans="1:24" ht="13" x14ac:dyDescent="0.15">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row>
    <row r="403" spans="1:24" ht="13" x14ac:dyDescent="0.15">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row>
    <row r="404" spans="1:24" ht="13" x14ac:dyDescent="0.15">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row>
    <row r="405" spans="1:24" ht="13" x14ac:dyDescent="0.1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row>
    <row r="406" spans="1:24" ht="13" x14ac:dyDescent="0.15">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row>
    <row r="407" spans="1:24" ht="13" x14ac:dyDescent="0.15">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row>
    <row r="408" spans="1:24" ht="13" x14ac:dyDescent="0.15">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row>
    <row r="409" spans="1:24" ht="13" x14ac:dyDescent="0.15">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row>
    <row r="410" spans="1:24" ht="13" x14ac:dyDescent="0.15">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row>
    <row r="411" spans="1:24" ht="13" x14ac:dyDescent="0.15">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row>
    <row r="412" spans="1:24" ht="13" x14ac:dyDescent="0.15">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row>
    <row r="413" spans="1:24" ht="13" x14ac:dyDescent="0.15">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row>
    <row r="414" spans="1:24" ht="13" x14ac:dyDescent="0.15">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row>
    <row r="415" spans="1:24" ht="13" x14ac:dyDescent="0.1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row>
    <row r="416" spans="1:24" ht="13" x14ac:dyDescent="0.15">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row>
    <row r="417" spans="1:24" ht="13" x14ac:dyDescent="0.15">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row>
    <row r="418" spans="1:24" ht="13" x14ac:dyDescent="0.15">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row>
    <row r="419" spans="1:24" ht="13" x14ac:dyDescent="0.15">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row>
    <row r="420" spans="1:24" ht="13" x14ac:dyDescent="0.15">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row>
    <row r="421" spans="1:24" ht="13" x14ac:dyDescent="0.15">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row>
    <row r="422" spans="1:24" ht="13" x14ac:dyDescent="0.15">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row>
    <row r="423" spans="1:24" ht="13" x14ac:dyDescent="0.15">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row>
    <row r="424" spans="1:24" ht="13" x14ac:dyDescent="0.15">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row>
    <row r="425" spans="1:24" ht="13" x14ac:dyDescent="0.15">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row>
    <row r="426" spans="1:24" ht="13" x14ac:dyDescent="0.15">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row>
    <row r="427" spans="1:24" ht="13" x14ac:dyDescent="0.15">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row>
    <row r="428" spans="1:24" ht="13" x14ac:dyDescent="0.15">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row>
    <row r="429" spans="1:24" ht="13" x14ac:dyDescent="0.15">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row>
    <row r="430" spans="1:24" ht="13" x14ac:dyDescent="0.15">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row>
    <row r="431" spans="1:24" ht="13" x14ac:dyDescent="0.15">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row>
    <row r="432" spans="1:24" ht="13" x14ac:dyDescent="0.15">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row>
    <row r="433" spans="1:24" ht="13" x14ac:dyDescent="0.15">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row>
    <row r="434" spans="1:24" ht="13" x14ac:dyDescent="0.15">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row>
    <row r="435" spans="1:24" ht="13" x14ac:dyDescent="0.15">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row>
    <row r="436" spans="1:24" ht="13" x14ac:dyDescent="0.15">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row>
    <row r="437" spans="1:24" ht="13" x14ac:dyDescent="0.15">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row>
    <row r="438" spans="1:24" ht="13" x14ac:dyDescent="0.15">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row>
    <row r="439" spans="1:24" ht="13" x14ac:dyDescent="0.15">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row>
    <row r="440" spans="1:24" ht="13" x14ac:dyDescent="0.15">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row>
    <row r="441" spans="1:24" ht="13" x14ac:dyDescent="0.15">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row>
    <row r="442" spans="1:24" ht="13" x14ac:dyDescent="0.15">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row>
    <row r="443" spans="1:24" ht="13" x14ac:dyDescent="0.15">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row>
    <row r="444" spans="1:24" ht="13" x14ac:dyDescent="0.15">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row>
    <row r="445" spans="1:24" ht="13" x14ac:dyDescent="0.15">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row>
    <row r="446" spans="1:24" ht="13" x14ac:dyDescent="0.15">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row>
    <row r="447" spans="1:24" ht="13" x14ac:dyDescent="0.15">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row>
    <row r="448" spans="1:24" ht="13" x14ac:dyDescent="0.15">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row>
    <row r="449" spans="1:24" ht="13" x14ac:dyDescent="0.15">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row>
    <row r="450" spans="1:24" ht="13" x14ac:dyDescent="0.15">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row>
    <row r="451" spans="1:24" ht="13" x14ac:dyDescent="0.15">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row>
    <row r="452" spans="1:24" ht="13" x14ac:dyDescent="0.15">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row>
    <row r="453" spans="1:24" ht="13" x14ac:dyDescent="0.15">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row>
    <row r="454" spans="1:24" ht="13" x14ac:dyDescent="0.15">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row>
    <row r="455" spans="1:24" ht="13" x14ac:dyDescent="0.15">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row>
    <row r="456" spans="1:24" ht="13" x14ac:dyDescent="0.15">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row>
    <row r="457" spans="1:24" ht="13" x14ac:dyDescent="0.15">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row>
    <row r="458" spans="1:24" ht="13" x14ac:dyDescent="0.15">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row>
    <row r="459" spans="1:24" ht="13" x14ac:dyDescent="0.15">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row>
    <row r="460" spans="1:24" ht="13" x14ac:dyDescent="0.15">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row>
    <row r="461" spans="1:24" ht="13" x14ac:dyDescent="0.15">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row>
    <row r="462" spans="1:24" ht="13" x14ac:dyDescent="0.15">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row>
    <row r="463" spans="1:24" ht="13" x14ac:dyDescent="0.15">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row>
    <row r="464" spans="1:24" ht="13" x14ac:dyDescent="0.15">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row>
    <row r="465" spans="1:24" ht="13" x14ac:dyDescent="0.15">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row>
    <row r="466" spans="1:24" ht="13" x14ac:dyDescent="0.15">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row>
    <row r="467" spans="1:24" ht="13" x14ac:dyDescent="0.15">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row>
    <row r="468" spans="1:24" ht="13" x14ac:dyDescent="0.15">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row>
    <row r="469" spans="1:24" ht="13" x14ac:dyDescent="0.15">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row>
    <row r="470" spans="1:24" ht="13" x14ac:dyDescent="0.15">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row>
    <row r="471" spans="1:24" ht="13" x14ac:dyDescent="0.15">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row>
    <row r="472" spans="1:24" ht="13" x14ac:dyDescent="0.15">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row>
    <row r="473" spans="1:24" ht="13" x14ac:dyDescent="0.15">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row>
    <row r="474" spans="1:24" ht="13" x14ac:dyDescent="0.15">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row>
    <row r="475" spans="1:24" ht="13" x14ac:dyDescent="0.15">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row>
    <row r="476" spans="1:24" ht="13" x14ac:dyDescent="0.15">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row>
    <row r="477" spans="1:24" ht="13" x14ac:dyDescent="0.15">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row>
    <row r="478" spans="1:24" ht="13" x14ac:dyDescent="0.15">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row>
    <row r="479" spans="1:24" ht="13" x14ac:dyDescent="0.15">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row>
    <row r="480" spans="1:24" ht="13" x14ac:dyDescent="0.15">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row>
    <row r="481" spans="1:24" ht="13" x14ac:dyDescent="0.15">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row>
    <row r="482" spans="1:24" ht="13" x14ac:dyDescent="0.15">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row>
    <row r="483" spans="1:24" ht="13" x14ac:dyDescent="0.15">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row>
    <row r="484" spans="1:24" ht="13" x14ac:dyDescent="0.15">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row>
    <row r="485" spans="1:24" ht="13" x14ac:dyDescent="0.15">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row>
    <row r="486" spans="1:24" ht="13" x14ac:dyDescent="0.15">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row>
    <row r="487" spans="1:24" ht="13" x14ac:dyDescent="0.15">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row>
    <row r="488" spans="1:24" ht="13" x14ac:dyDescent="0.15">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row>
    <row r="489" spans="1:24" ht="13" x14ac:dyDescent="0.15">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row>
    <row r="490" spans="1:24" ht="13" x14ac:dyDescent="0.15">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row>
    <row r="491" spans="1:24" ht="13" x14ac:dyDescent="0.15">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row>
    <row r="492" spans="1:24" ht="13" x14ac:dyDescent="0.15">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row>
    <row r="493" spans="1:24" ht="13" x14ac:dyDescent="0.15">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row>
    <row r="494" spans="1:24" ht="13" x14ac:dyDescent="0.15">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row>
    <row r="495" spans="1:24" ht="13" x14ac:dyDescent="0.15">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row>
    <row r="496" spans="1:24" ht="13" x14ac:dyDescent="0.15">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row>
    <row r="497" spans="1:24" ht="13" x14ac:dyDescent="0.15">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row>
    <row r="498" spans="1:24" ht="13" x14ac:dyDescent="0.15">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row>
    <row r="499" spans="1:24" ht="13" x14ac:dyDescent="0.15">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row>
    <row r="500" spans="1:24" ht="13" x14ac:dyDescent="0.15">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row>
    <row r="501" spans="1:24" ht="13" x14ac:dyDescent="0.15">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row>
    <row r="502" spans="1:24" ht="13" x14ac:dyDescent="0.15">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row>
    <row r="503" spans="1:24" ht="13" x14ac:dyDescent="0.15">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row>
    <row r="504" spans="1:24" ht="13" x14ac:dyDescent="0.15">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row>
    <row r="505" spans="1:24" ht="13" x14ac:dyDescent="0.15">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row>
    <row r="506" spans="1:24" ht="13" x14ac:dyDescent="0.15">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row>
    <row r="507" spans="1:24" ht="13" x14ac:dyDescent="0.15">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row>
    <row r="508" spans="1:24" ht="13" x14ac:dyDescent="0.15">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row>
    <row r="509" spans="1:24" ht="13" x14ac:dyDescent="0.15">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row>
    <row r="510" spans="1:24" ht="13" x14ac:dyDescent="0.15">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row>
    <row r="511" spans="1:24" ht="13" x14ac:dyDescent="0.15">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row>
    <row r="512" spans="1:24" ht="13" x14ac:dyDescent="0.15">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row>
    <row r="513" spans="1:24" ht="13" x14ac:dyDescent="0.15">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row>
    <row r="514" spans="1:24" ht="13" x14ac:dyDescent="0.15">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row>
    <row r="515" spans="1:24" ht="13" x14ac:dyDescent="0.15">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row>
    <row r="516" spans="1:24" ht="13" x14ac:dyDescent="0.15">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row>
    <row r="517" spans="1:24" ht="13" x14ac:dyDescent="0.15">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row>
    <row r="518" spans="1:24" ht="13" x14ac:dyDescent="0.15">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row>
    <row r="519" spans="1:24" ht="13" x14ac:dyDescent="0.15">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row>
    <row r="520" spans="1:24" ht="13" x14ac:dyDescent="0.15">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row>
    <row r="521" spans="1:24" ht="13" x14ac:dyDescent="0.15">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row>
    <row r="522" spans="1:24" ht="13" x14ac:dyDescent="0.15">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row>
    <row r="523" spans="1:24" ht="13" x14ac:dyDescent="0.15">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row>
    <row r="524" spans="1:24" ht="13" x14ac:dyDescent="0.15">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row>
    <row r="525" spans="1:24" ht="13" x14ac:dyDescent="0.15">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row>
    <row r="526" spans="1:24" ht="13" x14ac:dyDescent="0.15">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row>
    <row r="527" spans="1:24" ht="13" x14ac:dyDescent="0.15">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row>
    <row r="528" spans="1:24" ht="13" x14ac:dyDescent="0.15">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row>
    <row r="529" spans="1:24" ht="13" x14ac:dyDescent="0.15">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row>
    <row r="530" spans="1:24" ht="13" x14ac:dyDescent="0.15">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row>
    <row r="531" spans="1:24" ht="13" x14ac:dyDescent="0.15">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row>
    <row r="532" spans="1:24" ht="13" x14ac:dyDescent="0.15">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row>
    <row r="533" spans="1:24" ht="13" x14ac:dyDescent="0.15">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row>
    <row r="534" spans="1:24" ht="13" x14ac:dyDescent="0.15">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row>
    <row r="535" spans="1:24" ht="13" x14ac:dyDescent="0.15">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row>
    <row r="536" spans="1:24" ht="13" x14ac:dyDescent="0.15">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row>
    <row r="537" spans="1:24" ht="13" x14ac:dyDescent="0.15">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row>
    <row r="538" spans="1:24" ht="13" x14ac:dyDescent="0.15">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row>
    <row r="539" spans="1:24" ht="13" x14ac:dyDescent="0.15">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row>
    <row r="540" spans="1:24" ht="13" x14ac:dyDescent="0.15">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row>
    <row r="541" spans="1:24" ht="13" x14ac:dyDescent="0.15">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row>
    <row r="542" spans="1:24" ht="13" x14ac:dyDescent="0.15">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row>
    <row r="543" spans="1:24" ht="13" x14ac:dyDescent="0.15">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row>
    <row r="544" spans="1:24" ht="13" x14ac:dyDescent="0.15">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row>
    <row r="545" spans="1:24" ht="13" x14ac:dyDescent="0.15">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row>
    <row r="546" spans="1:24" ht="13" x14ac:dyDescent="0.15">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row>
    <row r="547" spans="1:24" ht="13" x14ac:dyDescent="0.15">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row>
    <row r="548" spans="1:24" ht="13" x14ac:dyDescent="0.15">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row>
    <row r="549" spans="1:24" ht="13" x14ac:dyDescent="0.15">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row>
    <row r="550" spans="1:24" ht="13" x14ac:dyDescent="0.15">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row>
    <row r="551" spans="1:24" ht="13" x14ac:dyDescent="0.15">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row>
    <row r="552" spans="1:24" ht="13" x14ac:dyDescent="0.15">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row>
    <row r="553" spans="1:24" ht="13" x14ac:dyDescent="0.15">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row>
    <row r="554" spans="1:24" ht="13" x14ac:dyDescent="0.15">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row>
    <row r="555" spans="1:24" ht="13" x14ac:dyDescent="0.15">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row>
    <row r="556" spans="1:24" ht="13" x14ac:dyDescent="0.15">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row>
    <row r="557" spans="1:24" ht="13" x14ac:dyDescent="0.15">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row>
    <row r="558" spans="1:24" ht="13" x14ac:dyDescent="0.15">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row>
    <row r="559" spans="1:24" ht="13" x14ac:dyDescent="0.15">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row>
    <row r="560" spans="1:24" ht="13" x14ac:dyDescent="0.15">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row>
    <row r="561" spans="1:24" ht="13" x14ac:dyDescent="0.15">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row>
    <row r="562" spans="1:24" ht="13" x14ac:dyDescent="0.15">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row>
    <row r="563" spans="1:24" ht="13" x14ac:dyDescent="0.15">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row>
    <row r="564" spans="1:24" ht="13" x14ac:dyDescent="0.15">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row>
    <row r="565" spans="1:24" ht="13" x14ac:dyDescent="0.15">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row>
    <row r="566" spans="1:24" ht="13" x14ac:dyDescent="0.15">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row>
    <row r="567" spans="1:24" ht="13" x14ac:dyDescent="0.15">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row>
    <row r="568" spans="1:24" ht="13" x14ac:dyDescent="0.15">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row>
    <row r="569" spans="1:24" ht="13" x14ac:dyDescent="0.15">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row>
    <row r="570" spans="1:24" ht="13" x14ac:dyDescent="0.15">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row>
    <row r="571" spans="1:24" ht="13" x14ac:dyDescent="0.15">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row>
    <row r="572" spans="1:24" ht="13" x14ac:dyDescent="0.15">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row>
    <row r="573" spans="1:24" ht="13" x14ac:dyDescent="0.15">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row>
    <row r="574" spans="1:24" ht="13" x14ac:dyDescent="0.15">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row>
    <row r="575" spans="1:24" ht="13" x14ac:dyDescent="0.15">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row>
    <row r="576" spans="1:24" ht="13" x14ac:dyDescent="0.15">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row>
    <row r="577" spans="1:24" ht="13" x14ac:dyDescent="0.15">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row>
    <row r="578" spans="1:24" ht="13" x14ac:dyDescent="0.15">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row>
    <row r="579" spans="1:24" ht="13" x14ac:dyDescent="0.15">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row>
    <row r="580" spans="1:24" ht="13" x14ac:dyDescent="0.15">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row>
    <row r="581" spans="1:24" ht="13" x14ac:dyDescent="0.15">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row>
    <row r="582" spans="1:24" ht="13" x14ac:dyDescent="0.15">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row>
    <row r="583" spans="1:24" ht="13" x14ac:dyDescent="0.15">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row>
    <row r="584" spans="1:24" ht="13" x14ac:dyDescent="0.15">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row>
    <row r="585" spans="1:24" ht="13" x14ac:dyDescent="0.15">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row>
    <row r="586" spans="1:24" ht="13" x14ac:dyDescent="0.15">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row>
    <row r="587" spans="1:24" ht="13" x14ac:dyDescent="0.15">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row>
    <row r="588" spans="1:24" ht="13" x14ac:dyDescent="0.15">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row>
    <row r="589" spans="1:24" ht="13" x14ac:dyDescent="0.15">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row>
    <row r="590" spans="1:24" ht="13" x14ac:dyDescent="0.15">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row>
    <row r="591" spans="1:24" ht="13" x14ac:dyDescent="0.15">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row>
    <row r="592" spans="1:24" ht="13" x14ac:dyDescent="0.15">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row>
    <row r="593" spans="1:24" ht="13" x14ac:dyDescent="0.15">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row>
    <row r="594" spans="1:24" ht="13" x14ac:dyDescent="0.15">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row>
    <row r="595" spans="1:24" ht="13" x14ac:dyDescent="0.15">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row>
    <row r="596" spans="1:24" ht="13" x14ac:dyDescent="0.15">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row>
    <row r="597" spans="1:24" ht="13" x14ac:dyDescent="0.15">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row>
    <row r="598" spans="1:24" ht="13" x14ac:dyDescent="0.15">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row>
    <row r="599" spans="1:24" ht="13" x14ac:dyDescent="0.15">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row>
    <row r="600" spans="1:24" ht="13" x14ac:dyDescent="0.15">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row>
    <row r="601" spans="1:24" ht="13" x14ac:dyDescent="0.15">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row>
    <row r="602" spans="1:24" ht="13" x14ac:dyDescent="0.15">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row>
    <row r="603" spans="1:24" ht="13" x14ac:dyDescent="0.15">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row>
    <row r="604" spans="1:24" ht="13" x14ac:dyDescent="0.15">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row>
    <row r="605" spans="1:24" ht="13" x14ac:dyDescent="0.15">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row>
    <row r="606" spans="1:24" ht="13" x14ac:dyDescent="0.15">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row>
    <row r="607" spans="1:24" ht="13" x14ac:dyDescent="0.15">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row>
    <row r="608" spans="1:24" ht="13" x14ac:dyDescent="0.15">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row>
    <row r="609" spans="1:24" ht="13" x14ac:dyDescent="0.15">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row>
    <row r="610" spans="1:24" ht="13" x14ac:dyDescent="0.15">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row>
    <row r="611" spans="1:24" ht="13" x14ac:dyDescent="0.15">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row>
    <row r="612" spans="1:24" ht="13" x14ac:dyDescent="0.15">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row>
    <row r="613" spans="1:24" ht="13" x14ac:dyDescent="0.15">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row>
    <row r="614" spans="1:24" ht="13" x14ac:dyDescent="0.15">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row>
    <row r="615" spans="1:24" ht="13" x14ac:dyDescent="0.15">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row>
    <row r="616" spans="1:24" ht="13" x14ac:dyDescent="0.15">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row>
    <row r="617" spans="1:24" ht="13" x14ac:dyDescent="0.15">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row>
    <row r="618" spans="1:24" ht="13" x14ac:dyDescent="0.15">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row>
    <row r="619" spans="1:24" ht="13" x14ac:dyDescent="0.15">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row>
    <row r="620" spans="1:24" ht="13" x14ac:dyDescent="0.15">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row>
    <row r="621" spans="1:24" ht="13" x14ac:dyDescent="0.15">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row>
    <row r="622" spans="1:24" ht="13" x14ac:dyDescent="0.15">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row>
    <row r="623" spans="1:24" ht="13" x14ac:dyDescent="0.15">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row>
    <row r="624" spans="1:24" ht="13" x14ac:dyDescent="0.15">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row>
    <row r="625" spans="1:24" ht="13" x14ac:dyDescent="0.15">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row>
    <row r="626" spans="1:24" ht="13" x14ac:dyDescent="0.15">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row>
    <row r="627" spans="1:24" ht="13" x14ac:dyDescent="0.15">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row>
    <row r="628" spans="1:24" ht="13" x14ac:dyDescent="0.15">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row>
    <row r="629" spans="1:24" ht="13" x14ac:dyDescent="0.15">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row>
    <row r="630" spans="1:24" ht="13" x14ac:dyDescent="0.15">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row>
    <row r="631" spans="1:24" ht="13" x14ac:dyDescent="0.15">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row>
    <row r="632" spans="1:24" ht="13" x14ac:dyDescent="0.15">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row>
    <row r="633" spans="1:24" ht="13" x14ac:dyDescent="0.15">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row>
    <row r="634" spans="1:24" ht="13" x14ac:dyDescent="0.15">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row>
    <row r="635" spans="1:24" ht="13" x14ac:dyDescent="0.15">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row>
    <row r="636" spans="1:24" ht="13" x14ac:dyDescent="0.15">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row>
    <row r="637" spans="1:24" ht="13" x14ac:dyDescent="0.15">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row>
    <row r="638" spans="1:24" ht="13" x14ac:dyDescent="0.15">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row>
    <row r="639" spans="1:24" ht="13" x14ac:dyDescent="0.15">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row>
    <row r="640" spans="1:24" ht="13" x14ac:dyDescent="0.15">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row>
    <row r="641" spans="1:24" ht="13" x14ac:dyDescent="0.15">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row>
    <row r="642" spans="1:24" ht="13" x14ac:dyDescent="0.15">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row>
    <row r="643" spans="1:24" ht="13" x14ac:dyDescent="0.15">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row>
    <row r="644" spans="1:24" ht="13" x14ac:dyDescent="0.15">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row>
    <row r="645" spans="1:24" ht="13" x14ac:dyDescent="0.15">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row>
    <row r="646" spans="1:24" ht="13" x14ac:dyDescent="0.15">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row>
    <row r="647" spans="1:24" ht="13" x14ac:dyDescent="0.15">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row>
    <row r="648" spans="1:24" ht="13" x14ac:dyDescent="0.15">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row>
    <row r="649" spans="1:24" ht="13" x14ac:dyDescent="0.15">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row>
    <row r="650" spans="1:24" ht="13" x14ac:dyDescent="0.15">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row>
    <row r="651" spans="1:24" ht="13" x14ac:dyDescent="0.15">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row>
    <row r="652" spans="1:24" ht="13" x14ac:dyDescent="0.15">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row>
    <row r="653" spans="1:24" ht="13" x14ac:dyDescent="0.15">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row>
    <row r="654" spans="1:24" ht="13" x14ac:dyDescent="0.15">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row>
    <row r="655" spans="1:24" ht="13" x14ac:dyDescent="0.15">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row>
    <row r="656" spans="1:24" ht="13" x14ac:dyDescent="0.15">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row>
    <row r="657" spans="1:24" ht="13" x14ac:dyDescent="0.15">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row>
    <row r="658" spans="1:24" ht="13" x14ac:dyDescent="0.15">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row>
    <row r="659" spans="1:24" ht="13" x14ac:dyDescent="0.15">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row>
    <row r="660" spans="1:24" ht="13" x14ac:dyDescent="0.15">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row>
    <row r="661" spans="1:24" ht="13" x14ac:dyDescent="0.15">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row>
    <row r="662" spans="1:24" ht="13" x14ac:dyDescent="0.15">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row>
    <row r="663" spans="1:24" ht="13" x14ac:dyDescent="0.15">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row>
    <row r="664" spans="1:24" ht="13" x14ac:dyDescent="0.15">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row>
    <row r="665" spans="1:24" ht="13" x14ac:dyDescent="0.15">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row>
    <row r="666" spans="1:24" ht="13" x14ac:dyDescent="0.15">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row>
    <row r="667" spans="1:24" ht="13" x14ac:dyDescent="0.15">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row>
    <row r="668" spans="1:24" ht="13" x14ac:dyDescent="0.15">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row>
    <row r="669" spans="1:24" ht="13" x14ac:dyDescent="0.15">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row>
    <row r="670" spans="1:24" ht="13" x14ac:dyDescent="0.15">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row>
    <row r="671" spans="1:24" ht="13" x14ac:dyDescent="0.15">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row>
    <row r="672" spans="1:24" ht="13" x14ac:dyDescent="0.15">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row>
    <row r="673" spans="1:24" ht="13" x14ac:dyDescent="0.15">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row>
    <row r="674" spans="1:24" ht="13" x14ac:dyDescent="0.15">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row>
    <row r="675" spans="1:24" ht="13" x14ac:dyDescent="0.15">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row>
    <row r="676" spans="1:24" ht="13" x14ac:dyDescent="0.15">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row>
    <row r="677" spans="1:24" ht="13" x14ac:dyDescent="0.15">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row>
    <row r="678" spans="1:24" ht="13" x14ac:dyDescent="0.15">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row>
    <row r="679" spans="1:24" ht="13" x14ac:dyDescent="0.15">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row>
    <row r="680" spans="1:24" ht="13" x14ac:dyDescent="0.15">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row>
    <row r="681" spans="1:24" ht="13" x14ac:dyDescent="0.15">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row>
    <row r="682" spans="1:24" ht="13" x14ac:dyDescent="0.15">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row>
    <row r="683" spans="1:24" ht="13" x14ac:dyDescent="0.15">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row>
    <row r="684" spans="1:24" ht="13" x14ac:dyDescent="0.15">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row>
    <row r="685" spans="1:24" ht="13" x14ac:dyDescent="0.15">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row>
    <row r="686" spans="1:24" ht="13" x14ac:dyDescent="0.15">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row>
    <row r="687" spans="1:24" ht="13" x14ac:dyDescent="0.15">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row>
    <row r="688" spans="1:24" ht="13" x14ac:dyDescent="0.15">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row>
    <row r="689" spans="1:24" ht="13" x14ac:dyDescent="0.15">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row>
    <row r="690" spans="1:24" ht="13" x14ac:dyDescent="0.15">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row>
    <row r="691" spans="1:24" ht="13" x14ac:dyDescent="0.15">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row>
    <row r="692" spans="1:24" ht="13" x14ac:dyDescent="0.15">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row>
    <row r="693" spans="1:24" ht="13" x14ac:dyDescent="0.15">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row>
    <row r="694" spans="1:24" ht="13" x14ac:dyDescent="0.15">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row>
    <row r="695" spans="1:24" ht="13" x14ac:dyDescent="0.15">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row>
    <row r="696" spans="1:24" ht="13" x14ac:dyDescent="0.15">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row>
    <row r="697" spans="1:24" ht="13" x14ac:dyDescent="0.15">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row>
    <row r="698" spans="1:24" ht="13" x14ac:dyDescent="0.15">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row>
    <row r="699" spans="1:24" ht="13" x14ac:dyDescent="0.15">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row>
    <row r="700" spans="1:24" ht="13" x14ac:dyDescent="0.15">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row>
    <row r="701" spans="1:24" ht="13" x14ac:dyDescent="0.15">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row>
    <row r="702" spans="1:24" ht="13" x14ac:dyDescent="0.15">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row>
    <row r="703" spans="1:24" ht="13" x14ac:dyDescent="0.15">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row>
    <row r="704" spans="1:24" ht="13" x14ac:dyDescent="0.15">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row>
    <row r="705" spans="1:24" ht="13" x14ac:dyDescent="0.1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row>
    <row r="706" spans="1:24" ht="13" x14ac:dyDescent="0.15">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row>
    <row r="707" spans="1:24" ht="13" x14ac:dyDescent="0.15">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row>
    <row r="708" spans="1:24" ht="13" x14ac:dyDescent="0.15">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row>
    <row r="709" spans="1:24" ht="13" x14ac:dyDescent="0.15">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row>
    <row r="710" spans="1:24" ht="13" x14ac:dyDescent="0.15">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row>
    <row r="711" spans="1:24" ht="13" x14ac:dyDescent="0.15">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row>
    <row r="712" spans="1:24" ht="13" x14ac:dyDescent="0.15">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row>
    <row r="713" spans="1:24" ht="13" x14ac:dyDescent="0.15">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row>
    <row r="714" spans="1:24" ht="13" x14ac:dyDescent="0.15">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row>
    <row r="715" spans="1:24" ht="13" x14ac:dyDescent="0.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row>
    <row r="716" spans="1:24" ht="13" x14ac:dyDescent="0.15">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row>
    <row r="717" spans="1:24" ht="13" x14ac:dyDescent="0.15">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row>
    <row r="718" spans="1:24" ht="13" x14ac:dyDescent="0.15">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row>
    <row r="719" spans="1:24" ht="13" x14ac:dyDescent="0.15">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row>
    <row r="720" spans="1:24" ht="13" x14ac:dyDescent="0.15">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row>
    <row r="721" spans="1:24" ht="13" x14ac:dyDescent="0.15">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row>
    <row r="722" spans="1:24" ht="13" x14ac:dyDescent="0.15">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row>
    <row r="723" spans="1:24" ht="13" x14ac:dyDescent="0.15">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row>
    <row r="724" spans="1:24" ht="13" x14ac:dyDescent="0.15">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row>
    <row r="725" spans="1:24" ht="13" x14ac:dyDescent="0.1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row>
    <row r="726" spans="1:24" ht="13" x14ac:dyDescent="0.15">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row>
    <row r="727" spans="1:24" ht="13" x14ac:dyDescent="0.15">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row>
    <row r="728" spans="1:24" ht="13" x14ac:dyDescent="0.15">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row>
    <row r="729" spans="1:24" ht="13" x14ac:dyDescent="0.15">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row>
    <row r="730" spans="1:24" ht="13" x14ac:dyDescent="0.15">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row>
    <row r="731" spans="1:24" ht="13" x14ac:dyDescent="0.15">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row>
    <row r="732" spans="1:24" ht="13" x14ac:dyDescent="0.15">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row>
    <row r="733" spans="1:24" ht="13" x14ac:dyDescent="0.15">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row>
    <row r="734" spans="1:24" ht="13" x14ac:dyDescent="0.15">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row>
    <row r="735" spans="1:24" ht="13" x14ac:dyDescent="0.1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row>
    <row r="736" spans="1:24" ht="13" x14ac:dyDescent="0.15">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row>
    <row r="737" spans="1:24" ht="13" x14ac:dyDescent="0.15">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row>
    <row r="738" spans="1:24" ht="13" x14ac:dyDescent="0.15">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row>
    <row r="739" spans="1:24" ht="13" x14ac:dyDescent="0.15">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row>
    <row r="740" spans="1:24" ht="13" x14ac:dyDescent="0.15">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row>
    <row r="741" spans="1:24" ht="13" x14ac:dyDescent="0.15">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row>
    <row r="742" spans="1:24" ht="13" x14ac:dyDescent="0.15">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row>
    <row r="743" spans="1:24" ht="13" x14ac:dyDescent="0.15">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row>
    <row r="744" spans="1:24" ht="13" x14ac:dyDescent="0.15">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row>
    <row r="745" spans="1:24" ht="13" x14ac:dyDescent="0.1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row>
    <row r="746" spans="1:24" ht="13" x14ac:dyDescent="0.15">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row>
    <row r="747" spans="1:24" ht="13" x14ac:dyDescent="0.15">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row>
    <row r="748" spans="1:24" ht="13" x14ac:dyDescent="0.15">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row>
    <row r="749" spans="1:24" ht="13" x14ac:dyDescent="0.15">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row>
    <row r="750" spans="1:24" ht="13" x14ac:dyDescent="0.15">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row>
    <row r="751" spans="1:24" ht="13" x14ac:dyDescent="0.15">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row>
    <row r="752" spans="1:24" ht="13" x14ac:dyDescent="0.15">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row>
    <row r="753" spans="1:24" ht="13" x14ac:dyDescent="0.15">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row>
    <row r="754" spans="1:24" ht="13" x14ac:dyDescent="0.15">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row>
    <row r="755" spans="1:24" ht="13" x14ac:dyDescent="0.1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row>
    <row r="756" spans="1:24" ht="13" x14ac:dyDescent="0.15">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row>
    <row r="757" spans="1:24" ht="13" x14ac:dyDescent="0.15">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row>
    <row r="758" spans="1:24" ht="13" x14ac:dyDescent="0.15">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row>
    <row r="759" spans="1:24" ht="13" x14ac:dyDescent="0.15">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row>
    <row r="760" spans="1:24" ht="13" x14ac:dyDescent="0.15">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row>
    <row r="761" spans="1:24" ht="13" x14ac:dyDescent="0.15">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row>
    <row r="762" spans="1:24" ht="13" x14ac:dyDescent="0.15">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row>
    <row r="763" spans="1:24" ht="13" x14ac:dyDescent="0.15">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row>
    <row r="764" spans="1:24" ht="13" x14ac:dyDescent="0.15">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row>
    <row r="765" spans="1:24" ht="13" x14ac:dyDescent="0.1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row>
    <row r="766" spans="1:24" ht="13" x14ac:dyDescent="0.15">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row>
    <row r="767" spans="1:24" ht="13" x14ac:dyDescent="0.15">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row>
    <row r="768" spans="1:24" ht="13" x14ac:dyDescent="0.15">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row>
    <row r="769" spans="1:24" ht="13" x14ac:dyDescent="0.15">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row>
    <row r="770" spans="1:24" ht="13" x14ac:dyDescent="0.15">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row>
    <row r="771" spans="1:24" ht="13" x14ac:dyDescent="0.15">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row>
    <row r="772" spans="1:24" ht="13" x14ac:dyDescent="0.15">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row>
    <row r="773" spans="1:24" ht="13" x14ac:dyDescent="0.15">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row>
    <row r="774" spans="1:24" ht="13" x14ac:dyDescent="0.15">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row>
    <row r="775" spans="1:24" ht="13" x14ac:dyDescent="0.1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row>
    <row r="776" spans="1:24" ht="13" x14ac:dyDescent="0.15">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row>
    <row r="777" spans="1:24" ht="13" x14ac:dyDescent="0.15">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row>
    <row r="778" spans="1:24" ht="13" x14ac:dyDescent="0.15">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row>
    <row r="779" spans="1:24" ht="13" x14ac:dyDescent="0.15">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row>
    <row r="780" spans="1:24" ht="13" x14ac:dyDescent="0.15">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row>
    <row r="781" spans="1:24" ht="13" x14ac:dyDescent="0.15">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row>
    <row r="782" spans="1:24" ht="13" x14ac:dyDescent="0.15">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row>
    <row r="783" spans="1:24" ht="13" x14ac:dyDescent="0.15">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row>
    <row r="784" spans="1:24" ht="13" x14ac:dyDescent="0.15">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row>
    <row r="785" spans="1:24" ht="13" x14ac:dyDescent="0.1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row>
    <row r="786" spans="1:24" ht="13" x14ac:dyDescent="0.15">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row>
    <row r="787" spans="1:24" ht="13" x14ac:dyDescent="0.15">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row>
    <row r="788" spans="1:24" ht="13" x14ac:dyDescent="0.15">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row>
    <row r="789" spans="1:24" ht="13" x14ac:dyDescent="0.15">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row>
    <row r="790" spans="1:24" ht="13" x14ac:dyDescent="0.15">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row>
    <row r="791" spans="1:24" ht="13" x14ac:dyDescent="0.15">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row>
    <row r="792" spans="1:24" ht="13" x14ac:dyDescent="0.15">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row>
    <row r="793" spans="1:24" ht="13" x14ac:dyDescent="0.15">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row>
    <row r="794" spans="1:24" ht="13" x14ac:dyDescent="0.15">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row>
    <row r="795" spans="1:24" ht="13" x14ac:dyDescent="0.1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row>
    <row r="796" spans="1:24" ht="13" x14ac:dyDescent="0.15">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row>
    <row r="797" spans="1:24" ht="13" x14ac:dyDescent="0.15">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row>
    <row r="798" spans="1:24" ht="13" x14ac:dyDescent="0.15">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row>
    <row r="799" spans="1:24" ht="13" x14ac:dyDescent="0.15">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row>
    <row r="800" spans="1:24" ht="13" x14ac:dyDescent="0.15">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row>
    <row r="801" spans="1:24" ht="13" x14ac:dyDescent="0.15">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row>
    <row r="802" spans="1:24" ht="13" x14ac:dyDescent="0.15">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row>
    <row r="803" spans="1:24" ht="13" x14ac:dyDescent="0.15">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row>
    <row r="804" spans="1:24" ht="13" x14ac:dyDescent="0.15">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row>
    <row r="805" spans="1:24" ht="13" x14ac:dyDescent="0.1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row>
    <row r="806" spans="1:24" ht="13" x14ac:dyDescent="0.15">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row>
    <row r="807" spans="1:24" ht="13" x14ac:dyDescent="0.15">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row>
    <row r="808" spans="1:24" ht="13" x14ac:dyDescent="0.15">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row>
    <row r="809" spans="1:24" ht="13" x14ac:dyDescent="0.15">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row>
    <row r="810" spans="1:24" ht="13" x14ac:dyDescent="0.15">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row>
    <row r="811" spans="1:24" ht="13" x14ac:dyDescent="0.15">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row>
    <row r="812" spans="1:24" ht="13" x14ac:dyDescent="0.15">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row>
    <row r="813" spans="1:24" ht="13" x14ac:dyDescent="0.15">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row>
    <row r="814" spans="1:24" ht="13" x14ac:dyDescent="0.15">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row>
    <row r="815" spans="1:24" ht="13" x14ac:dyDescent="0.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row>
    <row r="816" spans="1:24" ht="13" x14ac:dyDescent="0.15">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row>
    <row r="817" spans="1:24" ht="13" x14ac:dyDescent="0.15">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row>
    <row r="818" spans="1:24" ht="13" x14ac:dyDescent="0.15">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row>
    <row r="819" spans="1:24" ht="13" x14ac:dyDescent="0.15">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row>
    <row r="820" spans="1:24" ht="13" x14ac:dyDescent="0.15">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row>
    <row r="821" spans="1:24" ht="13" x14ac:dyDescent="0.15">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row>
    <row r="822" spans="1:24" ht="13" x14ac:dyDescent="0.15">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row>
    <row r="823" spans="1:24" ht="13" x14ac:dyDescent="0.15">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row>
    <row r="824" spans="1:24" ht="13" x14ac:dyDescent="0.15">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row>
    <row r="825" spans="1:24" ht="13" x14ac:dyDescent="0.1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row>
    <row r="826" spans="1:24" ht="13" x14ac:dyDescent="0.15">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row>
    <row r="827" spans="1:24" ht="13" x14ac:dyDescent="0.15">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row>
    <row r="828" spans="1:24" ht="13" x14ac:dyDescent="0.15">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row>
    <row r="829" spans="1:24" ht="13" x14ac:dyDescent="0.15">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row>
    <row r="830" spans="1:24" ht="13" x14ac:dyDescent="0.15">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row>
    <row r="831" spans="1:24" ht="13" x14ac:dyDescent="0.15">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row>
    <row r="832" spans="1:24" ht="13" x14ac:dyDescent="0.15">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row>
    <row r="833" spans="1:24" ht="13" x14ac:dyDescent="0.15">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row>
    <row r="834" spans="1:24" ht="13" x14ac:dyDescent="0.15">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row>
    <row r="835" spans="1:24" ht="13" x14ac:dyDescent="0.1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row>
    <row r="836" spans="1:24" ht="13" x14ac:dyDescent="0.15">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row>
    <row r="837" spans="1:24" ht="13" x14ac:dyDescent="0.15">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row>
    <row r="838" spans="1:24" ht="13" x14ac:dyDescent="0.15">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row>
    <row r="839" spans="1:24" ht="13" x14ac:dyDescent="0.15">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row>
    <row r="840" spans="1:24" ht="13" x14ac:dyDescent="0.15">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row>
    <row r="841" spans="1:24" ht="13" x14ac:dyDescent="0.15">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row>
    <row r="842" spans="1:24" ht="13" x14ac:dyDescent="0.15">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row>
    <row r="843" spans="1:24" ht="13" x14ac:dyDescent="0.15">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row>
    <row r="844" spans="1:24" ht="13" x14ac:dyDescent="0.15">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row>
    <row r="845" spans="1:24" ht="13" x14ac:dyDescent="0.1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row>
    <row r="846" spans="1:24" ht="13" x14ac:dyDescent="0.15">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row>
    <row r="847" spans="1:24" ht="13" x14ac:dyDescent="0.15">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row>
    <row r="848" spans="1:24" ht="13" x14ac:dyDescent="0.15">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row>
    <row r="849" spans="1:24" ht="13" x14ac:dyDescent="0.15">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row>
    <row r="850" spans="1:24" ht="13" x14ac:dyDescent="0.15">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row>
    <row r="851" spans="1:24" ht="13" x14ac:dyDescent="0.15">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row>
    <row r="852" spans="1:24" ht="13" x14ac:dyDescent="0.15">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row>
    <row r="853" spans="1:24" ht="13" x14ac:dyDescent="0.15">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row>
    <row r="854" spans="1:24" ht="13" x14ac:dyDescent="0.15">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row>
    <row r="855" spans="1:24" ht="13" x14ac:dyDescent="0.1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row>
    <row r="856" spans="1:24" ht="13" x14ac:dyDescent="0.15">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row>
    <row r="857" spans="1:24" ht="13" x14ac:dyDescent="0.15">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row>
    <row r="858" spans="1:24" ht="13" x14ac:dyDescent="0.15">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row>
    <row r="859" spans="1:24" ht="13" x14ac:dyDescent="0.15">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row>
    <row r="860" spans="1:24" ht="13" x14ac:dyDescent="0.15">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row>
    <row r="861" spans="1:24" ht="13" x14ac:dyDescent="0.15">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row>
    <row r="862" spans="1:24" ht="13" x14ac:dyDescent="0.15">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row>
    <row r="863" spans="1:24" ht="13" x14ac:dyDescent="0.15">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row>
    <row r="864" spans="1:24" ht="13" x14ac:dyDescent="0.15">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row>
    <row r="865" spans="1:24" ht="13" x14ac:dyDescent="0.1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row>
    <row r="866" spans="1:24" ht="13" x14ac:dyDescent="0.15">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row>
    <row r="867" spans="1:24" ht="13" x14ac:dyDescent="0.15">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row>
    <row r="868" spans="1:24" ht="13" x14ac:dyDescent="0.15">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row>
    <row r="869" spans="1:24" ht="13" x14ac:dyDescent="0.15">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row>
    <row r="870" spans="1:24" ht="13" x14ac:dyDescent="0.15">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row>
    <row r="871" spans="1:24" ht="13" x14ac:dyDescent="0.15">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row>
    <row r="872" spans="1:24" ht="13" x14ac:dyDescent="0.15">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row>
    <row r="873" spans="1:24" ht="13" x14ac:dyDescent="0.15">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row>
    <row r="874" spans="1:24" ht="13" x14ac:dyDescent="0.15">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row>
    <row r="875" spans="1:24" ht="13" x14ac:dyDescent="0.1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row>
    <row r="876" spans="1:24" ht="13" x14ac:dyDescent="0.15">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row>
    <row r="877" spans="1:24" ht="13" x14ac:dyDescent="0.15">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row>
    <row r="878" spans="1:24" ht="13" x14ac:dyDescent="0.15">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row>
    <row r="879" spans="1:24" ht="13" x14ac:dyDescent="0.15">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row>
    <row r="880" spans="1:24" ht="13" x14ac:dyDescent="0.15">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row>
    <row r="881" spans="1:24" ht="13" x14ac:dyDescent="0.15">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row>
    <row r="882" spans="1:24" ht="13" x14ac:dyDescent="0.15">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row>
    <row r="883" spans="1:24" ht="13" x14ac:dyDescent="0.15">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row>
    <row r="884" spans="1:24" ht="13" x14ac:dyDescent="0.15">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row>
    <row r="885" spans="1:24" ht="13" x14ac:dyDescent="0.1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row>
    <row r="886" spans="1:24" ht="13" x14ac:dyDescent="0.15">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row>
    <row r="887" spans="1:24" ht="13" x14ac:dyDescent="0.15">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row>
    <row r="888" spans="1:24" ht="13" x14ac:dyDescent="0.15">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row>
    <row r="889" spans="1:24" ht="13" x14ac:dyDescent="0.15">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row>
    <row r="890" spans="1:24" ht="13" x14ac:dyDescent="0.15">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row>
    <row r="891" spans="1:24" ht="13" x14ac:dyDescent="0.15">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row>
    <row r="892" spans="1:24" ht="13" x14ac:dyDescent="0.15">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row>
    <row r="893" spans="1:24" ht="13" x14ac:dyDescent="0.15">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row>
    <row r="894" spans="1:24" ht="13" x14ac:dyDescent="0.15">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row>
    <row r="895" spans="1:24" ht="13" x14ac:dyDescent="0.1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row>
    <row r="896" spans="1:24" ht="13" x14ac:dyDescent="0.15">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row>
    <row r="897" spans="1:24" ht="13" x14ac:dyDescent="0.15">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row>
    <row r="898" spans="1:24" ht="13" x14ac:dyDescent="0.15">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row>
    <row r="899" spans="1:24" ht="13" x14ac:dyDescent="0.15">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row>
    <row r="900" spans="1:24" ht="13" x14ac:dyDescent="0.15">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row>
    <row r="901" spans="1:24" ht="13" x14ac:dyDescent="0.15">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row>
    <row r="902" spans="1:24" ht="13" x14ac:dyDescent="0.15">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row>
    <row r="903" spans="1:24" ht="13" x14ac:dyDescent="0.15">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row>
    <row r="904" spans="1:24" ht="13" x14ac:dyDescent="0.15">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row>
    <row r="905" spans="1:24" ht="13" x14ac:dyDescent="0.1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row>
    <row r="906" spans="1:24" ht="13" x14ac:dyDescent="0.15">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row>
    <row r="907" spans="1:24" ht="13" x14ac:dyDescent="0.15">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row>
    <row r="908" spans="1:24" ht="13" x14ac:dyDescent="0.15">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row>
    <row r="909" spans="1:24" ht="13" x14ac:dyDescent="0.15">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row>
    <row r="910" spans="1:24" ht="13" x14ac:dyDescent="0.15">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row>
    <row r="911" spans="1:24" ht="13" x14ac:dyDescent="0.15">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row>
    <row r="912" spans="1:24" ht="13" x14ac:dyDescent="0.15">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row>
    <row r="913" spans="1:24" ht="13" x14ac:dyDescent="0.15">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row>
    <row r="914" spans="1:24" ht="13" x14ac:dyDescent="0.15">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row>
    <row r="915" spans="1:24" ht="13" x14ac:dyDescent="0.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row>
    <row r="916" spans="1:24" ht="13" x14ac:dyDescent="0.15">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row>
    <row r="917" spans="1:24" ht="13" x14ac:dyDescent="0.15">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row>
    <row r="918" spans="1:24" ht="13" x14ac:dyDescent="0.15">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row>
    <row r="919" spans="1:24" ht="13" x14ac:dyDescent="0.15">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row>
    <row r="920" spans="1:24" ht="13" x14ac:dyDescent="0.15">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row>
    <row r="921" spans="1:24" ht="13" x14ac:dyDescent="0.15">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row>
    <row r="922" spans="1:24" ht="13" x14ac:dyDescent="0.15">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row>
    <row r="923" spans="1:24" ht="13" x14ac:dyDescent="0.15">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row>
    <row r="924" spans="1:24" ht="13" x14ac:dyDescent="0.15">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row>
    <row r="925" spans="1:24" ht="13" x14ac:dyDescent="0.1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row>
    <row r="926" spans="1:24" ht="13" x14ac:dyDescent="0.15">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row>
    <row r="927" spans="1:24" ht="13" x14ac:dyDescent="0.15">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row>
    <row r="928" spans="1:24" ht="13" x14ac:dyDescent="0.15">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row>
    <row r="929" spans="1:24" ht="13" x14ac:dyDescent="0.15">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row>
    <row r="930" spans="1:24" ht="13" x14ac:dyDescent="0.15">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row>
    <row r="931" spans="1:24" ht="13" x14ac:dyDescent="0.15">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row>
    <row r="932" spans="1:24" ht="13" x14ac:dyDescent="0.15">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row>
    <row r="933" spans="1:24" ht="13" x14ac:dyDescent="0.15">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row>
    <row r="934" spans="1:24" ht="13" x14ac:dyDescent="0.15">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row>
    <row r="935" spans="1:24" ht="13" x14ac:dyDescent="0.1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row>
    <row r="936" spans="1:24" ht="13" x14ac:dyDescent="0.15">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row>
    <row r="937" spans="1:24" ht="13" x14ac:dyDescent="0.15">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row>
    <row r="938" spans="1:24" ht="13" x14ac:dyDescent="0.15">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row>
    <row r="939" spans="1:24" ht="13" x14ac:dyDescent="0.15">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row>
    <row r="940" spans="1:24" ht="13" x14ac:dyDescent="0.15">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row>
    <row r="941" spans="1:24" ht="13" x14ac:dyDescent="0.15">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row>
    <row r="942" spans="1:24" ht="13" x14ac:dyDescent="0.15">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row>
    <row r="943" spans="1:24" ht="13" x14ac:dyDescent="0.15">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row>
    <row r="944" spans="1:24" ht="13" x14ac:dyDescent="0.15">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row>
    <row r="945" spans="1:24" ht="13" x14ac:dyDescent="0.1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row>
    <row r="946" spans="1:24" ht="13" x14ac:dyDescent="0.15">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row>
    <row r="947" spans="1:24" ht="13" x14ac:dyDescent="0.15">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row>
    <row r="948" spans="1:24" ht="13" x14ac:dyDescent="0.15">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row>
    <row r="949" spans="1:24" ht="13" x14ac:dyDescent="0.15">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row>
    <row r="950" spans="1:24" ht="13" x14ac:dyDescent="0.15">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row>
    <row r="951" spans="1:24" ht="13" x14ac:dyDescent="0.15">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row>
    <row r="952" spans="1:24" ht="13" x14ac:dyDescent="0.15">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row>
    <row r="953" spans="1:24" ht="13" x14ac:dyDescent="0.15">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row>
    <row r="954" spans="1:24" ht="13" x14ac:dyDescent="0.15">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row>
    <row r="955" spans="1:24" ht="13" x14ac:dyDescent="0.1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row>
    <row r="956" spans="1:24" ht="13" x14ac:dyDescent="0.15">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row>
    <row r="957" spans="1:24" ht="13" x14ac:dyDescent="0.15">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row>
    <row r="958" spans="1:24" ht="13" x14ac:dyDescent="0.15">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row>
    <row r="959" spans="1:24" ht="13" x14ac:dyDescent="0.15">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row>
    <row r="960" spans="1:24" ht="13" x14ac:dyDescent="0.15">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row>
    <row r="961" spans="1:24" ht="13" x14ac:dyDescent="0.15">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row>
    <row r="962" spans="1:24" ht="13" x14ac:dyDescent="0.15">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row>
    <row r="963" spans="1:24" ht="13" x14ac:dyDescent="0.15">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row>
    <row r="964" spans="1:24" ht="13" x14ac:dyDescent="0.15">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row>
    <row r="965" spans="1:24" ht="13" x14ac:dyDescent="0.1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row>
    <row r="966" spans="1:24" ht="13" x14ac:dyDescent="0.15">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row>
    <row r="967" spans="1:24" ht="13" x14ac:dyDescent="0.15">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row>
    <row r="968" spans="1:24" ht="13" x14ac:dyDescent="0.15">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row>
    <row r="969" spans="1:24" ht="13" x14ac:dyDescent="0.15">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row>
    <row r="970" spans="1:24" ht="13" x14ac:dyDescent="0.15">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row>
    <row r="971" spans="1:24" ht="13" x14ac:dyDescent="0.15">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row>
    <row r="972" spans="1:24" ht="13" x14ac:dyDescent="0.15">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row>
    <row r="973" spans="1:24" ht="13" x14ac:dyDescent="0.15">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row>
    <row r="974" spans="1:24" ht="13" x14ac:dyDescent="0.15">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row>
    <row r="975" spans="1:24" ht="13" x14ac:dyDescent="0.1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row>
    <row r="976" spans="1:24" ht="13" x14ac:dyDescent="0.15">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row>
    <row r="977" spans="1:24" ht="13" x14ac:dyDescent="0.15">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row>
    <row r="978" spans="1:24" ht="13" x14ac:dyDescent="0.15">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row>
    <row r="979" spans="1:24" ht="13" x14ac:dyDescent="0.15">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row>
    <row r="980" spans="1:24" ht="13" x14ac:dyDescent="0.15">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row>
    <row r="981" spans="1:24" ht="13" x14ac:dyDescent="0.15">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row>
    <row r="982" spans="1:24" ht="13" x14ac:dyDescent="0.15">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row>
    <row r="983" spans="1:24" ht="13" x14ac:dyDescent="0.15">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row>
    <row r="984" spans="1:24" ht="13" x14ac:dyDescent="0.15">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row>
    <row r="985" spans="1:24" ht="13" x14ac:dyDescent="0.1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row>
    <row r="986" spans="1:24" ht="13" x14ac:dyDescent="0.15">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row>
    <row r="987" spans="1:24" ht="13" x14ac:dyDescent="0.15">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row>
    <row r="988" spans="1:24" ht="13" x14ac:dyDescent="0.15">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row>
    <row r="989" spans="1:24" ht="13" x14ac:dyDescent="0.15">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row>
    <row r="990" spans="1:24" ht="13" x14ac:dyDescent="0.15">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row>
    <row r="991" spans="1:24" ht="13" x14ac:dyDescent="0.15">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row>
    <row r="992" spans="1:24" ht="13" x14ac:dyDescent="0.15">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row>
    <row r="993" spans="1:24" ht="13" x14ac:dyDescent="0.15">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row>
    <row r="994" spans="1:24" ht="13" x14ac:dyDescent="0.15">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row>
    <row r="995" spans="1:24" ht="13" x14ac:dyDescent="0.1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row>
    <row r="996" spans="1:24" ht="13" x14ac:dyDescent="0.15">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row>
    <row r="997" spans="1:24" ht="13" x14ac:dyDescent="0.15">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row>
    <row r="998" spans="1:24" ht="13" x14ac:dyDescent="0.15">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row>
    <row r="999" spans="1:24" ht="13" x14ac:dyDescent="0.15">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row>
    <row r="1000" spans="1:24" ht="13" x14ac:dyDescent="0.15">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row>
    <row r="1001" spans="1:24" ht="13" x14ac:dyDescent="0.15">
      <c r="A1001" s="85"/>
      <c r="B1001" s="85"/>
      <c r="C1001" s="85"/>
      <c r="D1001" s="85"/>
      <c r="E1001" s="85"/>
      <c r="F1001" s="85"/>
      <c r="G1001" s="85"/>
      <c r="H1001" s="85"/>
      <c r="I1001" s="85"/>
      <c r="J1001" s="85"/>
      <c r="K1001" s="85"/>
      <c r="L1001" s="85"/>
      <c r="M1001" s="85"/>
      <c r="N1001" s="85"/>
      <c r="O1001" s="85"/>
      <c r="P1001" s="85"/>
      <c r="Q1001" s="85"/>
      <c r="R1001" s="85"/>
      <c r="S1001" s="85"/>
      <c r="T1001" s="85"/>
      <c r="U1001" s="85"/>
      <c r="V1001" s="85"/>
      <c r="W1001" s="85"/>
      <c r="X1001" s="85"/>
    </row>
    <row r="1002" spans="1:24" ht="13" x14ac:dyDescent="0.15">
      <c r="A1002" s="85"/>
      <c r="B1002" s="85"/>
      <c r="C1002" s="85"/>
      <c r="D1002" s="85"/>
      <c r="E1002" s="85"/>
      <c r="F1002" s="85"/>
      <c r="G1002" s="85"/>
      <c r="H1002" s="85"/>
      <c r="I1002" s="85"/>
      <c r="J1002" s="85"/>
      <c r="K1002" s="85"/>
      <c r="L1002" s="85"/>
      <c r="M1002" s="85"/>
      <c r="N1002" s="85"/>
      <c r="O1002" s="85"/>
      <c r="P1002" s="85"/>
      <c r="Q1002" s="85"/>
      <c r="R1002" s="85"/>
      <c r="S1002" s="85"/>
      <c r="T1002" s="85"/>
      <c r="U1002" s="85"/>
      <c r="V1002" s="85"/>
      <c r="W1002" s="85"/>
      <c r="X1002" s="85"/>
    </row>
    <row r="1003" spans="1:24" ht="13" x14ac:dyDescent="0.15">
      <c r="A1003" s="85"/>
      <c r="B1003" s="85"/>
      <c r="C1003" s="85"/>
      <c r="D1003" s="85"/>
      <c r="E1003" s="85"/>
      <c r="F1003" s="85"/>
      <c r="G1003" s="85"/>
      <c r="H1003" s="85"/>
      <c r="I1003" s="85"/>
      <c r="J1003" s="85"/>
      <c r="K1003" s="85"/>
      <c r="L1003" s="85"/>
      <c r="M1003" s="85"/>
      <c r="N1003" s="85"/>
      <c r="O1003" s="85"/>
      <c r="P1003" s="85"/>
      <c r="Q1003" s="85"/>
      <c r="R1003" s="85"/>
      <c r="S1003" s="85"/>
      <c r="T1003" s="85"/>
      <c r="U1003" s="85"/>
      <c r="V1003" s="85"/>
      <c r="W1003" s="85"/>
      <c r="X1003" s="85"/>
    </row>
    <row r="1004" spans="1:24" ht="13" x14ac:dyDescent="0.15">
      <c r="A1004" s="85"/>
      <c r="B1004" s="85"/>
      <c r="C1004" s="85"/>
      <c r="D1004" s="85"/>
      <c r="E1004" s="85"/>
      <c r="F1004" s="85"/>
      <c r="G1004" s="85"/>
      <c r="H1004" s="85"/>
      <c r="I1004" s="85"/>
      <c r="J1004" s="85"/>
      <c r="K1004" s="85"/>
      <c r="L1004" s="85"/>
      <c r="M1004" s="85"/>
      <c r="N1004" s="85"/>
      <c r="O1004" s="85"/>
      <c r="P1004" s="85"/>
      <c r="Q1004" s="85"/>
      <c r="R1004" s="85"/>
      <c r="S1004" s="85"/>
      <c r="T1004" s="85"/>
      <c r="U1004" s="85"/>
      <c r="V1004" s="85"/>
      <c r="W1004" s="85"/>
      <c r="X1004" s="85"/>
    </row>
    <row r="1005" spans="1:24" ht="13" x14ac:dyDescent="0.15">
      <c r="A1005" s="85"/>
      <c r="B1005" s="85"/>
      <c r="C1005" s="85"/>
      <c r="D1005" s="85"/>
      <c r="E1005" s="85"/>
      <c r="F1005" s="85"/>
      <c r="G1005" s="85"/>
      <c r="H1005" s="85"/>
      <c r="I1005" s="85"/>
      <c r="J1005" s="85"/>
      <c r="K1005" s="85"/>
      <c r="L1005" s="85"/>
      <c r="M1005" s="85"/>
      <c r="N1005" s="85"/>
      <c r="O1005" s="85"/>
      <c r="P1005" s="85"/>
      <c r="Q1005" s="85"/>
      <c r="R1005" s="85"/>
      <c r="S1005" s="85"/>
      <c r="T1005" s="85"/>
      <c r="U1005" s="85"/>
      <c r="V1005" s="85"/>
      <c r="W1005" s="85"/>
      <c r="X1005" s="85"/>
    </row>
    <row r="1006" spans="1:24" ht="15.75" customHeight="1" x14ac:dyDescent="0.15">
      <c r="A1006" s="85"/>
      <c r="B1006" s="85"/>
      <c r="C1006" s="85"/>
      <c r="D1006" s="85"/>
      <c r="E1006" s="85"/>
      <c r="F1006" s="85"/>
      <c r="G1006" s="85"/>
      <c r="H1006" s="85"/>
    </row>
    <row r="1007" spans="1:24" ht="15.75" customHeight="1" x14ac:dyDescent="0.15">
      <c r="A1007" s="85"/>
      <c r="B1007" s="85"/>
      <c r="C1007" s="85"/>
      <c r="D1007" s="85"/>
      <c r="E1007" s="85"/>
      <c r="H1007" s="85"/>
    </row>
    <row r="1008" spans="1:24" ht="15.75" customHeight="1" x14ac:dyDescent="0.15">
      <c r="A1008" s="85"/>
      <c r="B1008" s="85"/>
      <c r="C1008" s="85"/>
      <c r="D1008" s="85"/>
      <c r="E1008" s="85"/>
      <c r="H1008" s="85"/>
    </row>
    <row r="1009" spans="1:8" ht="15.75" customHeight="1" x14ac:dyDescent="0.15">
      <c r="A1009" s="85"/>
      <c r="B1009" s="85"/>
      <c r="C1009" s="85"/>
      <c r="E1009" s="85"/>
      <c r="H1009" s="85"/>
    </row>
    <row r="1010" spans="1:8" ht="15.75" customHeight="1" x14ac:dyDescent="0.15">
      <c r="A1010" s="85"/>
      <c r="B1010" s="85"/>
      <c r="C1010" s="85"/>
      <c r="E1010" s="85"/>
    </row>
    <row r="1011" spans="1:8" ht="15.75" customHeight="1" x14ac:dyDescent="0.15">
      <c r="A1011" s="85"/>
      <c r="B1011" s="85"/>
      <c r="C1011" s="85"/>
      <c r="E1011" s="85"/>
    </row>
    <row r="1012" spans="1:8" ht="15.75" customHeight="1" x14ac:dyDescent="0.15">
      <c r="E1012" s="85"/>
    </row>
  </sheetData>
  <sheetProtection sheet="1" objects="1" scenarios="1" selectLockedCells="1"/>
  <mergeCells count="18">
    <mergeCell ref="A3:H3"/>
    <mergeCell ref="A1:O1"/>
    <mergeCell ref="K3:O3"/>
    <mergeCell ref="A27:O27"/>
    <mergeCell ref="C32:D32"/>
    <mergeCell ref="C29:D29"/>
    <mergeCell ref="C35:D35"/>
    <mergeCell ref="C38:D38"/>
    <mergeCell ref="C40:D40"/>
    <mergeCell ref="C39:D39"/>
    <mergeCell ref="C50:D50"/>
    <mergeCell ref="C41:D41"/>
    <mergeCell ref="F39:K39"/>
    <mergeCell ref="F40:K40"/>
    <mergeCell ref="C48:D48"/>
    <mergeCell ref="C47:D47"/>
    <mergeCell ref="C49:D49"/>
    <mergeCell ref="F48:K48"/>
  </mergeCells>
  <conditionalFormatting sqref="B13">
    <cfRule type="expression" dxfId="0" priority="1">
      <formula>$B$12="PM+BMR"</formula>
    </cfRule>
  </conditionalFormatting>
  <dataValidations count="1">
    <dataValidation type="list" allowBlank="1" showInputMessage="1" showErrorMessage="1" sqref="B5" xr:uid="{1C17991C-5632-194A-B934-4AC6460FAB0E}">
      <formula1>Sport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5B94F53-0CAE-1949-84EB-D9287B258B48}">
          <x14:formula1>
            <xm:f>'Tables &amp; Calculations'!$D$15:$D$17</xm:f>
          </x14:formula1>
          <xm:sqref>B12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3"/>
  <sheetViews>
    <sheetView topLeftCell="A16" zoomScale="109" zoomScaleNormal="109" workbookViewId="0">
      <selection activeCell="B33" sqref="B33"/>
    </sheetView>
  </sheetViews>
  <sheetFormatPr baseColWidth="10" defaultColWidth="14.5" defaultRowHeight="15.75" customHeight="1" x14ac:dyDescent="0.15"/>
  <cols>
    <col min="1" max="1" width="4" customWidth="1"/>
    <col min="3" max="3" width="9.33203125" customWidth="1"/>
    <col min="4" max="4" width="16.33203125" customWidth="1"/>
    <col min="5" max="6" width="9.33203125" customWidth="1"/>
  </cols>
  <sheetData>
    <row r="1" spans="1:6" ht="15.75" customHeight="1" x14ac:dyDescent="0.15">
      <c r="B1" t="s">
        <v>17</v>
      </c>
      <c r="D1" s="20" t="s">
        <v>23</v>
      </c>
    </row>
    <row r="2" spans="1:6" ht="15.75" customHeight="1" x14ac:dyDescent="0.15">
      <c r="B2" s="30" t="s">
        <v>1</v>
      </c>
      <c r="C2" s="21" t="s">
        <v>18</v>
      </c>
      <c r="D2" s="21" t="s">
        <v>20</v>
      </c>
      <c r="E2" s="21" t="s">
        <v>19</v>
      </c>
      <c r="F2" s="21" t="s">
        <v>21</v>
      </c>
    </row>
    <row r="3" spans="1:6" ht="15.75" customHeight="1" x14ac:dyDescent="0.15">
      <c r="A3" s="207" t="s">
        <v>22</v>
      </c>
      <c r="B3" s="22" t="s">
        <v>18</v>
      </c>
      <c r="C3" s="20">
        <v>1</v>
      </c>
      <c r="D3">
        <v>1760</v>
      </c>
      <c r="E3">
        <v>1.609</v>
      </c>
      <c r="F3">
        <v>1.609E-3</v>
      </c>
    </row>
    <row r="4" spans="1:6" ht="15.75" customHeight="1" x14ac:dyDescent="0.15">
      <c r="A4" s="207"/>
      <c r="B4" s="23" t="s">
        <v>20</v>
      </c>
      <c r="C4">
        <f>1/D3</f>
        <v>5.6818181818181815E-4</v>
      </c>
      <c r="D4" s="20">
        <v>1</v>
      </c>
      <c r="E4">
        <v>9.1420454545454541E-4</v>
      </c>
      <c r="F4">
        <v>0.91400000000000003</v>
      </c>
    </row>
    <row r="5" spans="1:6" ht="15.75" customHeight="1" x14ac:dyDescent="0.15">
      <c r="A5" s="207"/>
      <c r="B5" s="23" t="s">
        <v>19</v>
      </c>
      <c r="C5">
        <f>1/E3</f>
        <v>0.62150403977625857</v>
      </c>
      <c r="D5">
        <f>1/E4</f>
        <v>1093.8471100062152</v>
      </c>
      <c r="E5" s="20">
        <v>1</v>
      </c>
      <c r="F5">
        <v>1000</v>
      </c>
    </row>
    <row r="6" spans="1:6" ht="15.75" customHeight="1" x14ac:dyDescent="0.15">
      <c r="A6" s="207"/>
      <c r="B6" s="23" t="s">
        <v>21</v>
      </c>
      <c r="C6">
        <f>1/F3</f>
        <v>621.50403977625854</v>
      </c>
      <c r="D6">
        <f>1/F4</f>
        <v>1.0940919037199124</v>
      </c>
      <c r="E6">
        <f>1/F5</f>
        <v>1E-3</v>
      </c>
      <c r="F6" s="20">
        <v>1</v>
      </c>
    </row>
    <row r="8" spans="1:6" ht="15.75" customHeight="1" x14ac:dyDescent="0.15">
      <c r="B8" s="27" t="s">
        <v>26</v>
      </c>
      <c r="C8" s="26" t="s">
        <v>30</v>
      </c>
      <c r="D8" s="26" t="s">
        <v>29</v>
      </c>
      <c r="E8" s="26" t="s">
        <v>27</v>
      </c>
      <c r="F8" s="26" t="s">
        <v>28</v>
      </c>
    </row>
    <row r="9" spans="1:6" ht="15.75" customHeight="1" x14ac:dyDescent="0.15">
      <c r="B9" s="28" t="s">
        <v>30</v>
      </c>
      <c r="C9" s="19">
        <v>1</v>
      </c>
      <c r="D9" s="20"/>
      <c r="E9" s="19"/>
      <c r="F9" s="19"/>
    </row>
    <row r="10" spans="1:6" ht="15.75" customHeight="1" x14ac:dyDescent="0.15">
      <c r="B10" s="29" t="s">
        <v>29</v>
      </c>
      <c r="C10" s="19"/>
      <c r="D10" s="19">
        <v>1</v>
      </c>
      <c r="E10" s="20"/>
      <c r="F10" s="19"/>
    </row>
    <row r="11" spans="1:6" ht="15.75" customHeight="1" x14ac:dyDescent="0.15">
      <c r="B11" s="29" t="s">
        <v>27</v>
      </c>
      <c r="C11" s="19"/>
      <c r="D11" s="19"/>
      <c r="E11" s="19">
        <v>1</v>
      </c>
      <c r="F11" s="20"/>
    </row>
    <row r="12" spans="1:6" ht="15.75" customHeight="1" x14ac:dyDescent="0.15">
      <c r="B12" s="29" t="s">
        <v>28</v>
      </c>
      <c r="F12">
        <v>1</v>
      </c>
    </row>
    <row r="14" spans="1:6" s="19" customFormat="1" ht="15.75" customHeight="1" x14ac:dyDescent="0.15">
      <c r="B14" s="25" t="s">
        <v>0</v>
      </c>
      <c r="D14" s="19" t="s">
        <v>162</v>
      </c>
    </row>
    <row r="15" spans="1:6" s="19" customFormat="1" ht="15.75" customHeight="1" x14ac:dyDescent="0.15">
      <c r="B15" s="19" t="s">
        <v>5</v>
      </c>
      <c r="D15" s="19" t="s">
        <v>163</v>
      </c>
    </row>
    <row r="16" spans="1:6" s="19" customFormat="1" ht="15.75" customHeight="1" x14ac:dyDescent="0.15">
      <c r="B16" s="19" t="s">
        <v>9</v>
      </c>
      <c r="D16" s="19" t="s">
        <v>164</v>
      </c>
    </row>
    <row r="17" spans="2:6" s="19" customFormat="1" ht="15.75" customHeight="1" x14ac:dyDescent="0.15">
      <c r="B17" s="19" t="s">
        <v>6</v>
      </c>
      <c r="D17" s="161" t="s">
        <v>165</v>
      </c>
    </row>
    <row r="18" spans="2:6" s="19" customFormat="1" ht="15.75" customHeight="1" x14ac:dyDescent="0.15">
      <c r="B18" s="24" t="s">
        <v>75</v>
      </c>
    </row>
    <row r="19" spans="2:6" s="19" customFormat="1" ht="15.75" customHeight="1" x14ac:dyDescent="0.15">
      <c r="B19" s="24" t="s">
        <v>76</v>
      </c>
    </row>
    <row r="20" spans="2:6" s="19" customFormat="1" ht="15.75" customHeight="1" x14ac:dyDescent="0.15">
      <c r="B20" s="24" t="s">
        <v>77</v>
      </c>
    </row>
    <row r="21" spans="2:6" s="19" customFormat="1" ht="15.75" customHeight="1" x14ac:dyDescent="0.15">
      <c r="B21" s="24" t="s">
        <v>78</v>
      </c>
    </row>
    <row r="22" spans="2:6" s="19" customFormat="1" ht="15.75" customHeight="1" x14ac:dyDescent="0.15"/>
    <row r="23" spans="2:6" s="19" customFormat="1" ht="15.75" customHeight="1" x14ac:dyDescent="0.15"/>
    <row r="25" spans="2:6" ht="15.75" customHeight="1" x14ac:dyDescent="0.15">
      <c r="B25" t="s">
        <v>7</v>
      </c>
    </row>
    <row r="26" spans="2:6" ht="15.75" customHeight="1" x14ac:dyDescent="0.15">
      <c r="C26" s="24" t="s">
        <v>5</v>
      </c>
      <c r="D26" s="24" t="s">
        <v>9</v>
      </c>
      <c r="E26" s="24" t="s">
        <v>6</v>
      </c>
      <c r="F26" s="24" t="s">
        <v>15</v>
      </c>
    </row>
    <row r="27" spans="2:6" ht="15.75" customHeight="1" x14ac:dyDescent="0.15">
      <c r="B27" t="s">
        <v>5</v>
      </c>
      <c r="C27">
        <v>0</v>
      </c>
      <c r="D27">
        <v>0</v>
      </c>
      <c r="E27">
        <v>0</v>
      </c>
      <c r="F27">
        <f>SUM(C27:E27)</f>
        <v>0</v>
      </c>
    </row>
    <row r="28" spans="2:6" ht="15.75" customHeight="1" x14ac:dyDescent="0.15">
      <c r="B28" t="s">
        <v>9</v>
      </c>
      <c r="C28">
        <v>0</v>
      </c>
      <c r="D28">
        <v>0</v>
      </c>
      <c r="E28">
        <v>0</v>
      </c>
      <c r="F28" s="19">
        <f t="shared" ref="F28:F33" si="0">SUM(C28:E28)</f>
        <v>0</v>
      </c>
    </row>
    <row r="29" spans="2:6" ht="15.75" customHeight="1" x14ac:dyDescent="0.15">
      <c r="B29" t="s">
        <v>6</v>
      </c>
      <c r="C29">
        <v>0</v>
      </c>
      <c r="D29">
        <v>0</v>
      </c>
      <c r="E29">
        <v>0</v>
      </c>
      <c r="F29" s="19">
        <f t="shared" si="0"/>
        <v>0</v>
      </c>
    </row>
    <row r="30" spans="2:6" ht="15.75" customHeight="1" x14ac:dyDescent="0.15">
      <c r="B30" s="24" t="s">
        <v>75</v>
      </c>
      <c r="C30">
        <v>0.5</v>
      </c>
      <c r="D30">
        <v>12.4</v>
      </c>
      <c r="E30">
        <v>3.1</v>
      </c>
      <c r="F30" s="19">
        <f t="shared" si="0"/>
        <v>16</v>
      </c>
    </row>
    <row r="31" spans="2:6" ht="15.75" customHeight="1" x14ac:dyDescent="0.15">
      <c r="B31" s="24" t="s">
        <v>76</v>
      </c>
      <c r="C31">
        <v>0.92</v>
      </c>
      <c r="D31">
        <v>24</v>
      </c>
      <c r="E31">
        <v>6.2</v>
      </c>
      <c r="F31" s="19">
        <f t="shared" si="0"/>
        <v>31.12</v>
      </c>
    </row>
    <row r="32" spans="2:6" ht="15.75" customHeight="1" x14ac:dyDescent="0.15">
      <c r="B32" s="24" t="s">
        <v>77</v>
      </c>
      <c r="C32">
        <v>1.2</v>
      </c>
      <c r="D32">
        <v>56</v>
      </c>
      <c r="E32">
        <v>13.1</v>
      </c>
      <c r="F32" s="19">
        <f t="shared" si="0"/>
        <v>70.3</v>
      </c>
    </row>
    <row r="33" spans="2:6" ht="15.75" customHeight="1" x14ac:dyDescent="0.15">
      <c r="B33" s="24" t="s">
        <v>78</v>
      </c>
      <c r="C33">
        <v>2.4</v>
      </c>
      <c r="D33">
        <v>112</v>
      </c>
      <c r="E33">
        <v>26.2</v>
      </c>
      <c r="F33" s="19">
        <f t="shared" si="0"/>
        <v>140.6</v>
      </c>
    </row>
    <row r="36" spans="2:6" ht="15.75" customHeight="1" x14ac:dyDescent="0.15">
      <c r="B36" s="24" t="s">
        <v>36</v>
      </c>
    </row>
    <row r="37" spans="2:6" ht="15.75" customHeight="1" x14ac:dyDescent="0.15">
      <c r="B37" s="31"/>
      <c r="C37" s="32" t="s">
        <v>5</v>
      </c>
      <c r="D37" s="32" t="s">
        <v>9</v>
      </c>
      <c r="E37" s="32" t="s">
        <v>6</v>
      </c>
      <c r="F37" s="33"/>
    </row>
    <row r="38" spans="2:6" ht="15.75" customHeight="1" x14ac:dyDescent="0.15">
      <c r="B38" s="19" t="s">
        <v>5</v>
      </c>
      <c r="C38" s="34">
        <v>1</v>
      </c>
      <c r="D38" s="34">
        <v>0</v>
      </c>
      <c r="E38" s="34">
        <v>0</v>
      </c>
      <c r="F38" s="33"/>
    </row>
    <row r="39" spans="2:6" ht="15.75" customHeight="1" x14ac:dyDescent="0.15">
      <c r="B39" s="19" t="s">
        <v>9</v>
      </c>
      <c r="C39" s="34">
        <v>0</v>
      </c>
      <c r="D39" s="34">
        <v>1</v>
      </c>
      <c r="E39" s="34">
        <v>0</v>
      </c>
      <c r="F39" s="33"/>
    </row>
    <row r="40" spans="2:6" ht="15.75" customHeight="1" x14ac:dyDescent="0.15">
      <c r="B40" s="19" t="s">
        <v>6</v>
      </c>
      <c r="C40" s="34">
        <v>0</v>
      </c>
      <c r="D40" s="34">
        <v>0</v>
      </c>
      <c r="E40" s="35">
        <v>1</v>
      </c>
      <c r="F40" s="33"/>
    </row>
    <row r="41" spans="2:6" ht="15.75" customHeight="1" x14ac:dyDescent="0.15">
      <c r="B41" s="24" t="s">
        <v>75</v>
      </c>
      <c r="C41" s="36">
        <v>0.24999999999999997</v>
      </c>
      <c r="D41" s="36">
        <v>0.4375</v>
      </c>
      <c r="E41" s="36">
        <v>0.3125</v>
      </c>
      <c r="F41" s="33"/>
    </row>
    <row r="42" spans="2:6" ht="15.75" customHeight="1" x14ac:dyDescent="0.15">
      <c r="B42" s="24" t="s">
        <v>76</v>
      </c>
      <c r="C42" s="36">
        <v>0.22222222222222221</v>
      </c>
      <c r="D42" s="36">
        <v>0.44444444444444442</v>
      </c>
      <c r="E42" s="36">
        <v>0.33333333333333331</v>
      </c>
      <c r="F42" s="33"/>
    </row>
    <row r="43" spans="2:6" ht="15.75" customHeight="1" x14ac:dyDescent="0.15">
      <c r="B43" s="24" t="s">
        <v>77</v>
      </c>
      <c r="C43" s="36">
        <v>0.125</v>
      </c>
      <c r="D43" s="36">
        <v>0.5</v>
      </c>
      <c r="E43" s="36">
        <v>0.375</v>
      </c>
      <c r="F43" s="33"/>
    </row>
    <row r="44" spans="2:6" ht="15.75" customHeight="1" x14ac:dyDescent="0.15">
      <c r="B44" s="24" t="s">
        <v>78</v>
      </c>
      <c r="C44" s="36">
        <v>0.10949626773444067</v>
      </c>
      <c r="D44" s="36">
        <v>0.51179000444905831</v>
      </c>
      <c r="E44" s="36">
        <v>0.36489693014978497</v>
      </c>
      <c r="F44" s="33"/>
    </row>
    <row r="47" spans="2:6" ht="15.75" customHeight="1" x14ac:dyDescent="0.15">
      <c r="B47" s="7"/>
      <c r="C47" s="2" t="s">
        <v>10</v>
      </c>
      <c r="D47" s="8" t="s">
        <v>4</v>
      </c>
      <c r="E47" s="1"/>
    </row>
    <row r="48" spans="2:6" ht="15.75" customHeight="1" x14ac:dyDescent="0.15">
      <c r="B48" s="6" t="s">
        <v>5</v>
      </c>
      <c r="C48" s="1">
        <v>0.25</v>
      </c>
      <c r="D48" s="9">
        <f>D49+(D49-D50)</f>
        <v>1.999999999999999E-2</v>
      </c>
    </row>
    <row r="49" spans="2:4" ht="15.75" customHeight="1" x14ac:dyDescent="0.15">
      <c r="B49" s="6" t="s">
        <v>5</v>
      </c>
      <c r="C49" s="1">
        <f t="shared" ref="C49:D49" si="1">C50+(C50-C51)</f>
        <v>0.83999999999999986</v>
      </c>
      <c r="D49" s="9">
        <f t="shared" si="1"/>
        <v>3.9999999999999994E-2</v>
      </c>
    </row>
    <row r="50" spans="2:4" ht="15.75" customHeight="1" x14ac:dyDescent="0.15">
      <c r="B50" s="6" t="s">
        <v>5</v>
      </c>
      <c r="C50" s="1">
        <v>1.7</v>
      </c>
      <c r="D50" s="9">
        <v>0.06</v>
      </c>
    </row>
    <row r="51" spans="2:4" ht="15.75" customHeight="1" x14ac:dyDescent="0.15">
      <c r="B51" s="6" t="s">
        <v>5</v>
      </c>
      <c r="C51" s="1">
        <v>2.56</v>
      </c>
      <c r="D51" s="9">
        <v>0.08</v>
      </c>
    </row>
    <row r="52" spans="2:4" ht="15.75" customHeight="1" x14ac:dyDescent="0.15">
      <c r="B52" s="6" t="s">
        <v>5</v>
      </c>
      <c r="C52">
        <f t="shared" ref="C52:D52" si="2">C51-(C50-C51)</f>
        <v>3.42</v>
      </c>
      <c r="D52" s="5">
        <f t="shared" si="2"/>
        <v>0.1</v>
      </c>
    </row>
    <row r="53" spans="2:4" ht="15.75" customHeight="1" x14ac:dyDescent="0.15">
      <c r="B53" s="6" t="s">
        <v>5</v>
      </c>
      <c r="C53">
        <f t="shared" ref="C53:D53" si="3">C52-(C51-C52)</f>
        <v>4.2799999999999994</v>
      </c>
      <c r="D53" s="5">
        <f t="shared" si="3"/>
        <v>0.12000000000000001</v>
      </c>
    </row>
    <row r="54" spans="2:4" ht="15.75" customHeight="1" x14ac:dyDescent="0.15">
      <c r="B54" s="6" t="s">
        <v>9</v>
      </c>
      <c r="C54" s="1">
        <v>10</v>
      </c>
      <c r="D54" s="9">
        <v>0.06</v>
      </c>
    </row>
    <row r="55" spans="2:4" ht="15.75" customHeight="1" x14ac:dyDescent="0.15">
      <c r="B55" s="6" t="s">
        <v>9</v>
      </c>
      <c r="C55" s="1">
        <v>15</v>
      </c>
      <c r="D55" s="9">
        <v>0.08</v>
      </c>
    </row>
    <row r="56" spans="2:4" ht="15.75" customHeight="1" x14ac:dyDescent="0.15">
      <c r="B56" s="6" t="s">
        <v>9</v>
      </c>
      <c r="C56" s="1">
        <v>17.5</v>
      </c>
      <c r="D56" s="9">
        <v>0.09</v>
      </c>
    </row>
    <row r="57" spans="2:4" ht="15.75" customHeight="1" x14ac:dyDescent="0.15">
      <c r="B57" s="6" t="s">
        <v>9</v>
      </c>
      <c r="C57" s="1">
        <v>20</v>
      </c>
      <c r="D57" s="9">
        <v>0.12</v>
      </c>
    </row>
    <row r="58" spans="2:4" ht="15.75" customHeight="1" x14ac:dyDescent="0.15">
      <c r="B58" s="6" t="s">
        <v>9</v>
      </c>
      <c r="C58">
        <f t="shared" ref="C58:D58" si="4">C57-(C56-C57)</f>
        <v>22.5</v>
      </c>
      <c r="D58" s="5">
        <f t="shared" si="4"/>
        <v>0.15</v>
      </c>
    </row>
    <row r="59" spans="2:4" ht="15.75" customHeight="1" x14ac:dyDescent="0.15">
      <c r="B59" s="6" t="s">
        <v>9</v>
      </c>
      <c r="C59">
        <f t="shared" ref="C59:D59" si="5">C58-(C57-C58)</f>
        <v>25</v>
      </c>
      <c r="D59" s="5">
        <f t="shared" si="5"/>
        <v>0.18</v>
      </c>
    </row>
    <row r="60" spans="2:4" ht="15.75" customHeight="1" x14ac:dyDescent="0.15">
      <c r="B60" s="6" t="s">
        <v>9</v>
      </c>
      <c r="C60">
        <f t="shared" ref="C60:D60" si="6">C59-(C58-C59)</f>
        <v>27.5</v>
      </c>
      <c r="D60" s="5">
        <f t="shared" si="6"/>
        <v>0.21</v>
      </c>
    </row>
    <row r="61" spans="2:4" ht="13" x14ac:dyDescent="0.15">
      <c r="B61" s="6" t="s">
        <v>9</v>
      </c>
      <c r="C61">
        <f t="shared" ref="C61:C62" si="7">C60-(C59-C60)</f>
        <v>30</v>
      </c>
      <c r="D61" s="9">
        <v>0.25</v>
      </c>
    </row>
    <row r="62" spans="2:4" ht="13" x14ac:dyDescent="0.15">
      <c r="B62" s="6" t="s">
        <v>9</v>
      </c>
      <c r="C62">
        <f t="shared" si="7"/>
        <v>32.5</v>
      </c>
      <c r="D62" s="9">
        <v>0.3</v>
      </c>
    </row>
    <row r="63" spans="2:4" ht="13" x14ac:dyDescent="0.15">
      <c r="B63" s="6" t="s">
        <v>6</v>
      </c>
      <c r="C63" s="1">
        <v>2.3199999999999998</v>
      </c>
      <c r="D63" s="9">
        <v>0.03</v>
      </c>
    </row>
    <row r="64" spans="2:4" ht="13" x14ac:dyDescent="0.15">
      <c r="B64" s="6" t="s">
        <v>6</v>
      </c>
      <c r="C64" s="1">
        <v>3.77</v>
      </c>
      <c r="D64" s="9">
        <v>0.03</v>
      </c>
    </row>
    <row r="65" spans="2:5" ht="13" x14ac:dyDescent="0.15">
      <c r="B65" s="6" t="s">
        <v>6</v>
      </c>
      <c r="C65" s="1">
        <v>5.22</v>
      </c>
      <c r="D65" s="9">
        <v>0.06</v>
      </c>
    </row>
    <row r="66" spans="2:5" ht="13" x14ac:dyDescent="0.15">
      <c r="B66" s="6" t="s">
        <v>6</v>
      </c>
      <c r="C66" s="1">
        <v>6.67</v>
      </c>
      <c r="D66" s="9">
        <v>0.09</v>
      </c>
    </row>
    <row r="67" spans="2:5" ht="13" x14ac:dyDescent="0.15">
      <c r="B67" s="6" t="s">
        <v>6</v>
      </c>
      <c r="C67" s="1">
        <v>7.5</v>
      </c>
      <c r="D67" s="9">
        <v>0.09</v>
      </c>
    </row>
    <row r="68" spans="2:5" ht="13" x14ac:dyDescent="0.15">
      <c r="B68" s="6" t="s">
        <v>6</v>
      </c>
      <c r="C68" s="1">
        <v>8.57</v>
      </c>
      <c r="D68" s="9">
        <v>0.1</v>
      </c>
    </row>
    <row r="69" spans="2:5" ht="13" x14ac:dyDescent="0.15">
      <c r="B69" s="6" t="s">
        <v>6</v>
      </c>
      <c r="C69" s="1">
        <v>10</v>
      </c>
      <c r="D69" s="9">
        <v>0.11</v>
      </c>
    </row>
    <row r="70" spans="2:5" ht="13" x14ac:dyDescent="0.15">
      <c r="B70" s="6" t="s">
        <v>6</v>
      </c>
      <c r="C70" s="1">
        <v>10.91</v>
      </c>
      <c r="D70" s="9">
        <v>0.13</v>
      </c>
    </row>
    <row r="71" spans="2:5" ht="13" x14ac:dyDescent="0.15">
      <c r="B71" s="6" t="s">
        <v>6</v>
      </c>
      <c r="C71" s="1">
        <v>11.82</v>
      </c>
      <c r="D71" s="9">
        <v>0.15</v>
      </c>
    </row>
    <row r="72" spans="2:5" ht="13" x14ac:dyDescent="0.15">
      <c r="B72" s="6" t="s">
        <v>6</v>
      </c>
      <c r="C72" s="1">
        <v>12.73</v>
      </c>
      <c r="D72" s="9">
        <v>0.17</v>
      </c>
    </row>
    <row r="73" spans="2:5" ht="15.75" customHeight="1" x14ac:dyDescent="0.15">
      <c r="B73" s="6" t="s">
        <v>6</v>
      </c>
      <c r="C73" s="1">
        <v>13.64</v>
      </c>
      <c r="D73" s="9">
        <v>0.19</v>
      </c>
    </row>
    <row r="74" spans="2:5" ht="13" x14ac:dyDescent="0.15">
      <c r="B74" s="11" t="s">
        <v>6</v>
      </c>
      <c r="C74" s="3">
        <v>14.55</v>
      </c>
      <c r="D74" s="4">
        <v>0.21</v>
      </c>
    </row>
    <row r="75" spans="2:5" ht="13" x14ac:dyDescent="0.15"/>
    <row r="76" spans="2:5" ht="13" x14ac:dyDescent="0.15">
      <c r="B76" s="7"/>
      <c r="C76" s="2" t="s">
        <v>11</v>
      </c>
      <c r="D76" s="2" t="s">
        <v>8</v>
      </c>
      <c r="E76" s="8" t="s">
        <v>12</v>
      </c>
    </row>
    <row r="77" spans="2:5" ht="13" x14ac:dyDescent="0.15">
      <c r="B77" s="19" t="s">
        <v>5</v>
      </c>
      <c r="C77" s="12">
        <v>1</v>
      </c>
      <c r="D77" s="12">
        <v>0</v>
      </c>
      <c r="E77" s="13">
        <v>0</v>
      </c>
    </row>
    <row r="78" spans="2:5" ht="13" x14ac:dyDescent="0.15">
      <c r="B78" s="19" t="s">
        <v>9</v>
      </c>
      <c r="C78" s="12">
        <v>0</v>
      </c>
      <c r="D78" s="12">
        <v>1</v>
      </c>
      <c r="E78" s="13">
        <v>0</v>
      </c>
    </row>
    <row r="79" spans="2:5" ht="13" x14ac:dyDescent="0.15">
      <c r="B79" s="19" t="s">
        <v>6</v>
      </c>
      <c r="C79" s="12">
        <v>0</v>
      </c>
      <c r="D79" s="12">
        <v>0</v>
      </c>
      <c r="E79" s="14">
        <v>1</v>
      </c>
    </row>
    <row r="80" spans="2:5" ht="13" x14ac:dyDescent="0.15">
      <c r="B80" s="24" t="s">
        <v>75</v>
      </c>
      <c r="C80" s="15">
        <v>0.24999999999999997</v>
      </c>
      <c r="D80" s="15">
        <v>0.4375</v>
      </c>
      <c r="E80" s="16">
        <v>0.3125</v>
      </c>
    </row>
    <row r="81" spans="2:5" ht="13" x14ac:dyDescent="0.15">
      <c r="B81" s="24" t="s">
        <v>76</v>
      </c>
      <c r="C81" s="15">
        <v>0.22222222222222221</v>
      </c>
      <c r="D81" s="15">
        <v>0.44444444444444442</v>
      </c>
      <c r="E81" s="16">
        <v>0.33333333333333331</v>
      </c>
    </row>
    <row r="82" spans="2:5" ht="15.75" customHeight="1" x14ac:dyDescent="0.15">
      <c r="B82" s="24" t="s">
        <v>77</v>
      </c>
      <c r="C82" s="15">
        <v>0.125</v>
      </c>
      <c r="D82" s="15">
        <v>0.5</v>
      </c>
      <c r="E82" s="16">
        <v>0.375</v>
      </c>
    </row>
    <row r="83" spans="2:5" ht="15.75" customHeight="1" x14ac:dyDescent="0.15">
      <c r="B83" s="24" t="s">
        <v>78</v>
      </c>
      <c r="C83" s="17">
        <v>0.10949626773444067</v>
      </c>
      <c r="D83" s="17">
        <v>0.51179000444905831</v>
      </c>
      <c r="E83" s="18">
        <v>0.36489693014978497</v>
      </c>
    </row>
  </sheetData>
  <sheetProtection sheet="1" objects="1" scenarios="1"/>
  <mergeCells count="1">
    <mergeCell ref="A3:A6"/>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530D-564C-964C-BC24-DB5A0E578ED7}">
  <dimension ref="A1:AE80"/>
  <sheetViews>
    <sheetView topLeftCell="L1" workbookViewId="0">
      <selection activeCell="Q5" sqref="Q5"/>
    </sheetView>
  </sheetViews>
  <sheetFormatPr baseColWidth="10" defaultRowHeight="13" x14ac:dyDescent="0.15"/>
  <cols>
    <col min="10" max="10" width="3.1640625" style="176" customWidth="1"/>
    <col min="16" max="16" width="24" customWidth="1"/>
    <col min="17" max="17" width="11.6640625" customWidth="1"/>
    <col min="19" max="19" width="16.6640625" customWidth="1"/>
    <col min="20" max="20" width="10.83203125" style="161"/>
    <col min="21" max="21" width="2.33203125" style="176" customWidth="1"/>
    <col min="25" max="25" width="10.6640625" customWidth="1"/>
    <col min="26" max="26" width="11.1640625" customWidth="1"/>
    <col min="27" max="27" width="24" customWidth="1"/>
  </cols>
  <sheetData>
    <row r="1" spans="1:31" ht="16" x14ac:dyDescent="0.2">
      <c r="E1" s="167" t="s">
        <v>149</v>
      </c>
      <c r="F1" s="181"/>
      <c r="P1" s="167" t="s">
        <v>149</v>
      </c>
      <c r="Q1" s="161"/>
      <c r="AA1" s="167" t="s">
        <v>149</v>
      </c>
    </row>
    <row r="2" spans="1:31" x14ac:dyDescent="0.15">
      <c r="E2" s="181"/>
      <c r="F2" s="181"/>
      <c r="P2" s="161"/>
      <c r="Q2" s="161"/>
      <c r="W2">
        <v>0</v>
      </c>
      <c r="X2">
        <v>0</v>
      </c>
      <c r="AD2" s="160"/>
      <c r="AE2" s="160"/>
    </row>
    <row r="3" spans="1:31" x14ac:dyDescent="0.15">
      <c r="E3" s="164" t="s">
        <v>148</v>
      </c>
      <c r="F3" s="165">
        <f>'Nutrition Plan'!F17</f>
        <v>1.6695652173913043</v>
      </c>
      <c r="L3">
        <v>0</v>
      </c>
      <c r="M3">
        <v>0</v>
      </c>
      <c r="P3" s="164" t="s">
        <v>148</v>
      </c>
      <c r="Q3" s="165">
        <f>'Nutrition Plan'!F18</f>
        <v>19.478260869565219</v>
      </c>
      <c r="S3" t="s">
        <v>168</v>
      </c>
      <c r="V3" s="6" t="s">
        <v>6</v>
      </c>
      <c r="W3" s="10">
        <v>2.3199999999999998</v>
      </c>
      <c r="X3" s="9">
        <v>2.9000000000000001E-2</v>
      </c>
      <c r="Y3">
        <f>$W$61+($W$62*W3)</f>
        <v>1.6193276501190512E-2</v>
      </c>
      <c r="AA3" s="164" t="s">
        <v>148</v>
      </c>
      <c r="AB3" s="165">
        <f>'Nutrition Plan'!F19</f>
        <v>6.0753623188405799</v>
      </c>
      <c r="AC3" s="160" t="s">
        <v>157</v>
      </c>
    </row>
    <row r="4" spans="1:31" x14ac:dyDescent="0.15">
      <c r="B4">
        <v>0</v>
      </c>
      <c r="E4" s="164" t="s">
        <v>155</v>
      </c>
      <c r="F4" s="181">
        <f>VLOOKUP(F3,$B$5:$C$10,2,TRUE)</f>
        <v>3.9999999999999994E-2</v>
      </c>
      <c r="K4" s="6" t="s">
        <v>9</v>
      </c>
      <c r="L4" s="10">
        <v>10</v>
      </c>
      <c r="M4" s="9">
        <v>0.06</v>
      </c>
      <c r="N4">
        <f>$L$61+($L$62*L4)</f>
        <v>2.7290322580645204E-2</v>
      </c>
      <c r="P4" s="164" t="s">
        <v>155</v>
      </c>
      <c r="Q4" s="161">
        <f>VLOOKUP(Q3,$L$3:$M$12,2,TRUE)</f>
        <v>0.09</v>
      </c>
      <c r="S4">
        <f>'Nutrition Plan'!B13/24/60</f>
        <v>1.6666666666666667</v>
      </c>
      <c r="V4" s="6" t="s">
        <v>6</v>
      </c>
      <c r="W4" s="10">
        <v>3.77</v>
      </c>
      <c r="X4" s="9">
        <v>0.03</v>
      </c>
      <c r="Y4" s="19">
        <f t="shared" ref="Y4:Y14" si="0">$W$61+($W$62*W4)</f>
        <v>3.7358277614129222E-2</v>
      </c>
      <c r="AA4" s="164" t="s">
        <v>155</v>
      </c>
      <c r="AB4">
        <f>VLOOKUP(AB3,$W$2:$X$14,2,TRUE)</f>
        <v>0.06</v>
      </c>
      <c r="AC4" s="160" t="s">
        <v>158</v>
      </c>
    </row>
    <row r="5" spans="1:31" x14ac:dyDescent="0.15">
      <c r="A5" s="6" t="s">
        <v>5</v>
      </c>
      <c r="B5" s="10">
        <v>0.25</v>
      </c>
      <c r="C5" s="9">
        <f>C6+(C6-C7)</f>
        <v>1.999999999999999E-2</v>
      </c>
      <c r="E5" s="164" t="s">
        <v>156</v>
      </c>
      <c r="F5" s="181" cm="1">
        <f t="array" ref="F5">INDEX(C4:C10,F7)</f>
        <v>0.06</v>
      </c>
      <c r="K5" s="6" t="s">
        <v>9</v>
      </c>
      <c r="L5" s="10">
        <v>15</v>
      </c>
      <c r="M5" s="9">
        <v>0.08</v>
      </c>
      <c r="N5" s="19">
        <f t="shared" ref="N5:N12" si="1">$L$61+($L$62*L5)</f>
        <v>8.1580645161290349E-2</v>
      </c>
      <c r="P5" s="164" t="s">
        <v>156</v>
      </c>
      <c r="Q5" s="161" cm="1">
        <f t="array" ref="Q5">INDEX(M3:M12,Q7)</f>
        <v>0.12</v>
      </c>
      <c r="V5" s="6" t="s">
        <v>6</v>
      </c>
      <c r="W5" s="10">
        <v>5.22</v>
      </c>
      <c r="X5" s="9">
        <v>0.06</v>
      </c>
      <c r="Y5" s="19">
        <f t="shared" si="0"/>
        <v>5.8523278727067918E-2</v>
      </c>
      <c r="AA5" s="164" t="s">
        <v>156</v>
      </c>
      <c r="AB5" cm="1">
        <f t="array" ref="AB5">INDEX(X2:X14,AB7)</f>
        <v>8.8999999999999996E-2</v>
      </c>
      <c r="AC5" s="160" t="s">
        <v>158</v>
      </c>
    </row>
    <row r="6" spans="1:31" x14ac:dyDescent="0.15">
      <c r="A6" s="6" t="s">
        <v>5</v>
      </c>
      <c r="B6" s="10">
        <f t="shared" ref="B6:C6" si="2">B7+(B7-B8)</f>
        <v>0.83999999999999986</v>
      </c>
      <c r="C6" s="9">
        <f t="shared" si="2"/>
        <v>3.9999999999999994E-2</v>
      </c>
      <c r="E6" s="164" t="s">
        <v>150</v>
      </c>
      <c r="F6" s="181">
        <f>MATCH(F4,C4:C10, FALSE)</f>
        <v>3</v>
      </c>
      <c r="K6" s="6" t="s">
        <v>9</v>
      </c>
      <c r="L6" s="10">
        <v>17.5</v>
      </c>
      <c r="M6" s="9">
        <v>0.09</v>
      </c>
      <c r="N6" s="19">
        <f t="shared" si="1"/>
        <v>0.10872580645161292</v>
      </c>
      <c r="P6" s="164" t="s">
        <v>150</v>
      </c>
      <c r="Q6" s="161">
        <f>MATCH(Q4,M3:M12, FALSE)</f>
        <v>4</v>
      </c>
      <c r="V6" s="6" t="s">
        <v>6</v>
      </c>
      <c r="W6" s="10">
        <v>6.67</v>
      </c>
      <c r="X6" s="9">
        <v>8.8999999999999996E-2</v>
      </c>
      <c r="Y6" s="19">
        <f t="shared" si="0"/>
        <v>7.9688279840006634E-2</v>
      </c>
      <c r="AA6" s="164" t="s">
        <v>150</v>
      </c>
      <c r="AB6">
        <f>MATCH(AB4,X2:X14, FALSE)</f>
        <v>4</v>
      </c>
    </row>
    <row r="7" spans="1:31" x14ac:dyDescent="0.15">
      <c r="A7" s="6" t="s">
        <v>5</v>
      </c>
      <c r="B7" s="10">
        <v>1.7</v>
      </c>
      <c r="C7" s="9">
        <v>0.06</v>
      </c>
      <c r="E7" s="164" t="s">
        <v>151</v>
      </c>
      <c r="F7" s="181">
        <f>F6+1</f>
        <v>4</v>
      </c>
      <c r="K7" s="6" t="s">
        <v>9</v>
      </c>
      <c r="L7" s="10">
        <v>20</v>
      </c>
      <c r="M7" s="9">
        <v>0.12</v>
      </c>
      <c r="N7" s="19">
        <f t="shared" si="1"/>
        <v>0.13587096774193549</v>
      </c>
      <c r="P7" s="164" t="s">
        <v>151</v>
      </c>
      <c r="Q7" s="161">
        <f>Q6+1</f>
        <v>5</v>
      </c>
      <c r="V7" s="6" t="s">
        <v>6</v>
      </c>
      <c r="W7" s="10">
        <v>7.5</v>
      </c>
      <c r="X7" s="9">
        <v>0.09</v>
      </c>
      <c r="Y7" s="19">
        <f t="shared" si="0"/>
        <v>9.1803418408102577E-2</v>
      </c>
      <c r="AA7" s="164" t="s">
        <v>151</v>
      </c>
      <c r="AB7">
        <f>AB6+1</f>
        <v>5</v>
      </c>
    </row>
    <row r="8" spans="1:31" x14ac:dyDescent="0.15">
      <c r="A8" s="6" t="s">
        <v>5</v>
      </c>
      <c r="B8" s="10">
        <v>2.56</v>
      </c>
      <c r="C8" s="9">
        <v>0.08</v>
      </c>
      <c r="E8" s="164" t="s">
        <v>152</v>
      </c>
      <c r="F8" s="181" cm="1">
        <f t="array" ref="F8">INDEX(B4:B10,F6)</f>
        <v>0.83999999999999986</v>
      </c>
      <c r="K8" s="6" t="s">
        <v>9</v>
      </c>
      <c r="L8" s="19">
        <f t="shared" ref="L8:M12" si="3">L7-(L6-L7)</f>
        <v>22.5</v>
      </c>
      <c r="M8" s="5">
        <f t="shared" si="3"/>
        <v>0.15</v>
      </c>
      <c r="N8" s="19">
        <f t="shared" si="1"/>
        <v>0.16301612903225807</v>
      </c>
      <c r="P8" s="164" t="s">
        <v>152</v>
      </c>
      <c r="Q8" s="161" cm="1">
        <f t="array" ref="Q8">INDEX(L3:L12,Q6)</f>
        <v>17.5</v>
      </c>
      <c r="S8" t="s">
        <v>161</v>
      </c>
      <c r="T8" s="161" t="s">
        <v>169</v>
      </c>
      <c r="V8" s="6" t="s">
        <v>6</v>
      </c>
      <c r="W8" s="10">
        <v>8.57</v>
      </c>
      <c r="X8" s="9">
        <v>0.1</v>
      </c>
      <c r="Y8" s="19">
        <f t="shared" si="0"/>
        <v>0.10742172957420218</v>
      </c>
      <c r="AA8" s="164" t="s">
        <v>152</v>
      </c>
      <c r="AB8" cm="1">
        <f t="array" ref="AB8">INDEX(W2:W14,AB6)</f>
        <v>5.22</v>
      </c>
    </row>
    <row r="9" spans="1:31" x14ac:dyDescent="0.15">
      <c r="A9" s="6" t="s">
        <v>5</v>
      </c>
      <c r="B9" s="19">
        <f t="shared" ref="B9:C10" si="4">B8-(B7-B8)</f>
        <v>3.42</v>
      </c>
      <c r="C9" s="5">
        <f t="shared" si="4"/>
        <v>0.1</v>
      </c>
      <c r="E9" s="166" t="s">
        <v>153</v>
      </c>
      <c r="F9" s="182" cm="1">
        <f t="array" ref="F9">INDEX(B4:B10,F7)</f>
        <v>1.7</v>
      </c>
      <c r="K9" s="6" t="s">
        <v>9</v>
      </c>
      <c r="L9" s="19">
        <f t="shared" si="3"/>
        <v>25</v>
      </c>
      <c r="M9" s="5">
        <f t="shared" si="3"/>
        <v>0.18</v>
      </c>
      <c r="N9" s="19">
        <f t="shared" si="1"/>
        <v>0.19016129032258064</v>
      </c>
      <c r="P9" s="166" t="s">
        <v>153</v>
      </c>
      <c r="Q9" s="162" cm="1">
        <f t="array" ref="Q9">INDEX(L3:L12,Q7)</f>
        <v>20</v>
      </c>
      <c r="S9" s="171" t="s">
        <v>163</v>
      </c>
      <c r="T9" s="172">
        <f>Q10*'Nutrition Plan'!B6*'Nutrition Plan'!H12</f>
        <v>3237.2999999999997</v>
      </c>
      <c r="V9" s="6" t="s">
        <v>6</v>
      </c>
      <c r="W9" s="10">
        <v>10</v>
      </c>
      <c r="X9" s="9">
        <v>0.11</v>
      </c>
      <c r="Y9" s="19">
        <f t="shared" si="0"/>
        <v>0.12829479963730725</v>
      </c>
      <c r="AA9" s="166" t="s">
        <v>153</v>
      </c>
      <c r="AB9" s="155" cm="1">
        <f t="array" ref="AB9">INDEX(W2:W14,AB7)</f>
        <v>6.67</v>
      </c>
    </row>
    <row r="10" spans="1:31" x14ac:dyDescent="0.15">
      <c r="A10" s="6" t="s">
        <v>5</v>
      </c>
      <c r="B10" s="19">
        <f t="shared" si="4"/>
        <v>4.2799999999999994</v>
      </c>
      <c r="C10" s="5">
        <f t="shared" si="4"/>
        <v>0.12000000000000001</v>
      </c>
      <c r="E10" s="181" t="s">
        <v>154</v>
      </c>
      <c r="F10" s="168">
        <f>FORECAST(F3,F4:F5,F8:F9)</f>
        <v>5.9292214357937301E-2</v>
      </c>
      <c r="K10" s="6" t="s">
        <v>9</v>
      </c>
      <c r="L10" s="19">
        <f t="shared" si="3"/>
        <v>27.5</v>
      </c>
      <c r="M10" s="5">
        <f t="shared" si="3"/>
        <v>0.21</v>
      </c>
      <c r="N10" s="19">
        <f t="shared" si="1"/>
        <v>0.21730645161290321</v>
      </c>
      <c r="P10" s="161" t="s">
        <v>154</v>
      </c>
      <c r="Q10" s="168">
        <f>FORECAST(Q3,Q4:Q5,Q8:Q9)</f>
        <v>0.11373913043478261</v>
      </c>
      <c r="S10" s="172" t="s">
        <v>164</v>
      </c>
      <c r="T10" s="172">
        <f>Q18</f>
        <v>1521.5227108695653</v>
      </c>
      <c r="V10" s="6" t="s">
        <v>6</v>
      </c>
      <c r="W10" s="10">
        <v>10.91</v>
      </c>
      <c r="X10" s="9">
        <v>0.13</v>
      </c>
      <c r="Y10" s="19">
        <f t="shared" si="0"/>
        <v>0.14157766240473774</v>
      </c>
      <c r="AA10" t="s">
        <v>154</v>
      </c>
      <c r="AB10">
        <f>FORECAST(AB3,AB4:AB5,AB8:AB9)</f>
        <v>7.7107246376811586E-2</v>
      </c>
      <c r="AC10" s="160" t="s">
        <v>159</v>
      </c>
    </row>
    <row r="11" spans="1:31" x14ac:dyDescent="0.15">
      <c r="K11" s="6" t="s">
        <v>9</v>
      </c>
      <c r="L11" s="19">
        <f t="shared" si="3"/>
        <v>30</v>
      </c>
      <c r="M11" s="9">
        <v>0.25</v>
      </c>
      <c r="N11" s="19">
        <f t="shared" si="1"/>
        <v>0.24445161290322578</v>
      </c>
      <c r="S11" s="172" t="s">
        <v>165</v>
      </c>
      <c r="T11" s="173">
        <f>Q18+(S4*'Nutrition Plan'!H12)</f>
        <v>1809.0227108695653</v>
      </c>
      <c r="V11" s="6" t="s">
        <v>6</v>
      </c>
      <c r="W11" s="10">
        <v>11.82</v>
      </c>
      <c r="X11" s="9">
        <v>0.15</v>
      </c>
      <c r="Y11" s="19">
        <f t="shared" si="0"/>
        <v>0.15486052517216825</v>
      </c>
    </row>
    <row r="12" spans="1:31" x14ac:dyDescent="0.15">
      <c r="K12" s="6" t="s">
        <v>9</v>
      </c>
      <c r="L12" s="19">
        <f t="shared" si="3"/>
        <v>32.5</v>
      </c>
      <c r="M12" s="9">
        <v>0.3</v>
      </c>
      <c r="N12" s="19">
        <f t="shared" si="1"/>
        <v>0.27159677419354833</v>
      </c>
      <c r="T12" s="33"/>
      <c r="V12" s="6" t="s">
        <v>6</v>
      </c>
      <c r="W12" s="10">
        <v>12.73</v>
      </c>
      <c r="X12" s="9">
        <v>0.17</v>
      </c>
      <c r="Y12" s="19">
        <f t="shared" si="0"/>
        <v>0.16814338793959874</v>
      </c>
    </row>
    <row r="13" spans="1:31" x14ac:dyDescent="0.15">
      <c r="P13" t="s">
        <v>160</v>
      </c>
      <c r="T13" s="33"/>
      <c r="V13" s="6" t="s">
        <v>6</v>
      </c>
      <c r="W13" s="10">
        <v>13.64</v>
      </c>
      <c r="X13" s="9">
        <v>0.19</v>
      </c>
      <c r="Y13" s="19">
        <f t="shared" si="0"/>
        <v>0.18142625070702925</v>
      </c>
    </row>
    <row r="14" spans="1:31" x14ac:dyDescent="0.15">
      <c r="P14" t="s">
        <v>173</v>
      </c>
      <c r="Q14" t="s">
        <v>174</v>
      </c>
      <c r="S14" s="172"/>
      <c r="T14" s="33"/>
      <c r="V14" s="11" t="s">
        <v>6</v>
      </c>
      <c r="W14" s="3">
        <v>14.55</v>
      </c>
      <c r="X14" s="4">
        <v>0.21</v>
      </c>
      <c r="Y14" s="19">
        <f t="shared" si="0"/>
        <v>0.19470911347445974</v>
      </c>
    </row>
    <row r="15" spans="1:31" x14ac:dyDescent="0.15">
      <c r="P15" s="161" t="s">
        <v>51</v>
      </c>
      <c r="Q15" s="161">
        <v>-938.59939999999995</v>
      </c>
      <c r="T15" s="33"/>
    </row>
    <row r="16" spans="1:31" x14ac:dyDescent="0.15">
      <c r="A16" s="6"/>
      <c r="B16" s="10"/>
      <c r="C16" s="9"/>
      <c r="P16" s="161" t="s">
        <v>110</v>
      </c>
      <c r="Q16" s="161">
        <v>7.8228999999999997</v>
      </c>
      <c r="T16" s="33"/>
    </row>
    <row r="17" spans="1:17" x14ac:dyDescent="0.15">
      <c r="A17" s="6"/>
      <c r="B17" s="10"/>
      <c r="C17" s="9"/>
      <c r="P17" s="162" t="s">
        <v>111</v>
      </c>
      <c r="Q17" s="162">
        <v>57.021099999999997</v>
      </c>
    </row>
    <row r="18" spans="1:17" x14ac:dyDescent="0.15">
      <c r="A18" s="6"/>
      <c r="B18" s="10"/>
      <c r="C18" s="9"/>
      <c r="P18" s="164" t="s">
        <v>175</v>
      </c>
      <c r="Q18">
        <f>Q15+(Q16*'Nutrition Plan'!H12)+('Calorie Equations'!Q17*'Nutrition Plan'!F18)</f>
        <v>1521.5227108695653</v>
      </c>
    </row>
    <row r="19" spans="1:17" x14ac:dyDescent="0.15">
      <c r="A19" s="6"/>
      <c r="B19" s="10"/>
      <c r="C19" s="9"/>
    </row>
    <row r="20" spans="1:17" x14ac:dyDescent="0.15">
      <c r="A20" s="6"/>
      <c r="B20" s="10"/>
      <c r="C20" s="9"/>
    </row>
    <row r="21" spans="1:17" x14ac:dyDescent="0.15">
      <c r="A21" s="6"/>
      <c r="B21" s="10"/>
      <c r="C21" s="9"/>
    </row>
    <row r="22" spans="1:17" x14ac:dyDescent="0.15">
      <c r="A22" s="6"/>
      <c r="B22" s="10"/>
      <c r="C22" s="9"/>
    </row>
    <row r="23" spans="1:17" x14ac:dyDescent="0.15">
      <c r="A23" s="6"/>
      <c r="B23" s="10"/>
      <c r="C23" s="9"/>
    </row>
    <row r="24" spans="1:17" x14ac:dyDescent="0.15">
      <c r="A24" s="6"/>
      <c r="B24" s="10"/>
      <c r="C24" s="9"/>
    </row>
    <row r="25" spans="1:17" x14ac:dyDescent="0.15">
      <c r="A25" s="6"/>
      <c r="B25" s="10"/>
      <c r="C25" s="9"/>
    </row>
    <row r="26" spans="1:17" x14ac:dyDescent="0.15">
      <c r="A26" s="6"/>
      <c r="B26" s="10"/>
      <c r="C26" s="9"/>
    </row>
    <row r="27" spans="1:17" x14ac:dyDescent="0.15">
      <c r="A27" s="11"/>
      <c r="B27" s="3"/>
      <c r="C27" s="4"/>
    </row>
    <row r="45" spans="1:23" x14ac:dyDescent="0.15">
      <c r="A45" t="s">
        <v>41</v>
      </c>
      <c r="K45" s="80" t="s">
        <v>41</v>
      </c>
      <c r="L45" s="80"/>
      <c r="M45" s="80"/>
      <c r="N45" s="80"/>
      <c r="O45" s="80"/>
      <c r="P45" s="80"/>
      <c r="Q45" s="80"/>
      <c r="R45" s="80"/>
      <c r="S45" s="80"/>
      <c r="T45" s="80"/>
      <c r="V45" t="s">
        <v>41</v>
      </c>
    </row>
    <row r="46" spans="1:23" ht="14" thickBot="1" x14ac:dyDescent="0.2">
      <c r="K46" s="80"/>
      <c r="L46" s="80"/>
      <c r="M46" s="80"/>
      <c r="N46" s="80"/>
      <c r="O46" s="80"/>
      <c r="P46" s="80"/>
      <c r="Q46" s="80"/>
      <c r="R46" s="80"/>
      <c r="S46" s="80"/>
      <c r="T46" s="80"/>
    </row>
    <row r="47" spans="1:23" x14ac:dyDescent="0.15">
      <c r="A47" s="40" t="s">
        <v>42</v>
      </c>
      <c r="B47" s="40"/>
      <c r="K47" s="81" t="s">
        <v>42</v>
      </c>
      <c r="L47" s="81"/>
      <c r="M47" s="80"/>
      <c r="N47" s="80"/>
      <c r="O47" s="80"/>
      <c r="P47" s="80"/>
      <c r="Q47" s="80"/>
      <c r="R47" s="80"/>
      <c r="S47" s="80"/>
      <c r="T47" s="80"/>
      <c r="V47" s="40" t="s">
        <v>42</v>
      </c>
      <c r="W47" s="40"/>
    </row>
    <row r="48" spans="1:23" x14ac:dyDescent="0.15">
      <c r="A48" s="37" t="s">
        <v>43</v>
      </c>
      <c r="B48" s="37">
        <v>0.99853328989066881</v>
      </c>
      <c r="K48" s="82" t="s">
        <v>43</v>
      </c>
      <c r="L48" s="82">
        <v>0.97316083342036452</v>
      </c>
      <c r="M48" s="80"/>
      <c r="N48" s="80"/>
      <c r="O48" s="80"/>
      <c r="P48" s="80"/>
      <c r="Q48" s="80"/>
      <c r="R48" s="80"/>
      <c r="S48" s="80"/>
      <c r="T48" s="80"/>
      <c r="V48" s="37" t="s">
        <v>43</v>
      </c>
      <c r="W48" s="37">
        <v>0.98391506932059125</v>
      </c>
    </row>
    <row r="49" spans="1:30" x14ac:dyDescent="0.15">
      <c r="A49" s="37" t="s">
        <v>44</v>
      </c>
      <c r="B49" s="37">
        <v>0.99706873101988247</v>
      </c>
      <c r="K49" s="82" t="s">
        <v>44</v>
      </c>
      <c r="L49" s="82">
        <v>0.9470420077034184</v>
      </c>
      <c r="M49" s="80"/>
      <c r="N49" s="80"/>
      <c r="O49" s="80"/>
      <c r="P49" s="80"/>
      <c r="Q49" s="80"/>
      <c r="R49" s="80"/>
      <c r="S49" s="80"/>
      <c r="T49" s="80"/>
      <c r="V49" s="37" t="s">
        <v>44</v>
      </c>
      <c r="W49" s="37">
        <v>0.96808886363614388</v>
      </c>
    </row>
    <row r="50" spans="1:30" x14ac:dyDescent="0.15">
      <c r="A50" s="37" t="s">
        <v>45</v>
      </c>
      <c r="B50" s="37">
        <v>0.99633591377485309</v>
      </c>
      <c r="K50" s="82" t="s">
        <v>45</v>
      </c>
      <c r="L50" s="82">
        <v>0.93947658023247815</v>
      </c>
      <c r="M50" s="80"/>
      <c r="N50" s="80"/>
      <c r="O50" s="80"/>
      <c r="P50" s="80"/>
      <c r="Q50" s="80"/>
      <c r="R50" s="80"/>
      <c r="S50" s="80"/>
      <c r="T50" s="80"/>
      <c r="V50" s="37" t="s">
        <v>45</v>
      </c>
      <c r="W50" s="37">
        <v>0.9648977499997583</v>
      </c>
    </row>
    <row r="51" spans="1:30" x14ac:dyDescent="0.15">
      <c r="A51" s="37" t="s">
        <v>46</v>
      </c>
      <c r="B51" s="37">
        <v>2.26488867611755E-3</v>
      </c>
      <c r="K51" s="82" t="s">
        <v>46</v>
      </c>
      <c r="L51" s="82">
        <v>2.0137202199968004E-2</v>
      </c>
      <c r="M51" s="80"/>
      <c r="N51" s="80"/>
      <c r="O51" s="80"/>
      <c r="P51" s="80"/>
      <c r="Q51" s="80"/>
      <c r="R51" s="80"/>
      <c r="S51" s="80"/>
      <c r="T51" s="80"/>
      <c r="V51" s="37" t="s">
        <v>46</v>
      </c>
      <c r="W51" s="37">
        <v>1.1021572441886215E-2</v>
      </c>
    </row>
    <row r="52" spans="1:30" ht="14" thickBot="1" x14ac:dyDescent="0.2">
      <c r="A52" s="38" t="s">
        <v>47</v>
      </c>
      <c r="B52" s="38">
        <v>6</v>
      </c>
      <c r="K52" s="83" t="s">
        <v>47</v>
      </c>
      <c r="L52" s="83">
        <v>9</v>
      </c>
      <c r="M52" s="80"/>
      <c r="N52" s="80"/>
      <c r="O52" s="80"/>
      <c r="P52" s="80"/>
      <c r="Q52" s="80"/>
      <c r="R52" s="80"/>
      <c r="S52" s="80"/>
      <c r="T52" s="80"/>
      <c r="V52" s="38" t="s">
        <v>47</v>
      </c>
      <c r="W52" s="38">
        <v>12</v>
      </c>
    </row>
    <row r="53" spans="1:30" x14ac:dyDescent="0.15">
      <c r="K53" s="80"/>
      <c r="L53" s="80"/>
      <c r="M53" s="80"/>
      <c r="N53" s="80"/>
      <c r="O53" s="80"/>
      <c r="P53" s="80"/>
      <c r="Q53" s="80"/>
      <c r="R53" s="80"/>
      <c r="S53" s="80"/>
      <c r="T53" s="80"/>
    </row>
    <row r="54" spans="1:30" ht="14" thickBot="1" x14ac:dyDescent="0.2">
      <c r="A54" t="s">
        <v>48</v>
      </c>
      <c r="K54" s="80" t="s">
        <v>48</v>
      </c>
      <c r="L54" s="80"/>
      <c r="M54" s="80"/>
      <c r="N54" s="80"/>
      <c r="O54" s="80"/>
      <c r="P54" s="80"/>
      <c r="Q54" s="80"/>
      <c r="R54" s="80"/>
      <c r="S54" s="80"/>
      <c r="T54" s="80"/>
      <c r="V54" t="s">
        <v>48</v>
      </c>
    </row>
    <row r="55" spans="1:30" x14ac:dyDescent="0.15">
      <c r="A55" s="39"/>
      <c r="B55" s="39" t="s">
        <v>52</v>
      </c>
      <c r="C55" s="39" t="s">
        <v>53</v>
      </c>
      <c r="D55" s="39" t="s">
        <v>54</v>
      </c>
      <c r="E55" s="39" t="s">
        <v>55</v>
      </c>
      <c r="F55" s="39" t="s">
        <v>56</v>
      </c>
      <c r="K55" s="84"/>
      <c r="L55" s="84" t="s">
        <v>52</v>
      </c>
      <c r="M55" s="84" t="s">
        <v>53</v>
      </c>
      <c r="N55" s="84" t="s">
        <v>54</v>
      </c>
      <c r="O55" s="84" t="s">
        <v>55</v>
      </c>
      <c r="P55" s="84" t="s">
        <v>56</v>
      </c>
      <c r="Q55" s="80"/>
      <c r="R55" s="80"/>
      <c r="S55" s="80"/>
      <c r="T55" s="80"/>
      <c r="V55" s="39"/>
      <c r="W55" s="39" t="s">
        <v>52</v>
      </c>
      <c r="X55" s="39" t="s">
        <v>53</v>
      </c>
      <c r="Y55" s="39" t="s">
        <v>54</v>
      </c>
      <c r="Z55" s="39" t="s">
        <v>55</v>
      </c>
      <c r="AA55" s="39" t="s">
        <v>56</v>
      </c>
    </row>
    <row r="56" spans="1:30" x14ac:dyDescent="0.15">
      <c r="A56" s="37" t="s">
        <v>49</v>
      </c>
      <c r="B56" s="37">
        <v>1</v>
      </c>
      <c r="C56" s="37">
        <v>6.9794811171391804E-3</v>
      </c>
      <c r="D56" s="37">
        <v>6.9794811171391804E-3</v>
      </c>
      <c r="E56" s="37">
        <v>1360.5967078189299</v>
      </c>
      <c r="F56" s="37">
        <v>3.2252801955605445E-6</v>
      </c>
      <c r="K56" s="82" t="s">
        <v>49</v>
      </c>
      <c r="L56" s="82">
        <v>1</v>
      </c>
      <c r="M56" s="82">
        <v>5.076145161290322E-2</v>
      </c>
      <c r="N56" s="82">
        <v>5.076145161290322E-2</v>
      </c>
      <c r="O56" s="82">
        <v>125.18023751349511</v>
      </c>
      <c r="P56" s="82">
        <v>1.0158777956993284E-5</v>
      </c>
      <c r="Q56" s="80"/>
      <c r="R56" s="80"/>
      <c r="S56" s="80"/>
      <c r="T56" s="80"/>
      <c r="V56" s="37" t="s">
        <v>49</v>
      </c>
      <c r="W56" s="37">
        <v>1</v>
      </c>
      <c r="X56" s="37">
        <v>3.6851916075749211E-2</v>
      </c>
      <c r="Y56" s="37">
        <v>3.6851916075749211E-2</v>
      </c>
      <c r="Z56" s="37">
        <v>303.37022555318373</v>
      </c>
      <c r="AA56" s="37">
        <v>8.2540685558719138E-9</v>
      </c>
    </row>
    <row r="57" spans="1:30" x14ac:dyDescent="0.15">
      <c r="A57" s="37" t="s">
        <v>50</v>
      </c>
      <c r="B57" s="37">
        <v>4</v>
      </c>
      <c r="C57" s="37">
        <v>2.0518882860822032E-5</v>
      </c>
      <c r="D57" s="37">
        <v>5.129720715205508E-6</v>
      </c>
      <c r="E57" s="37"/>
      <c r="F57" s="37"/>
      <c r="K57" s="82" t="s">
        <v>50</v>
      </c>
      <c r="L57" s="82">
        <v>7</v>
      </c>
      <c r="M57" s="82">
        <v>2.8385483870967732E-3</v>
      </c>
      <c r="N57" s="82">
        <v>4.0550691244239619E-4</v>
      </c>
      <c r="O57" s="82"/>
      <c r="P57" s="82"/>
      <c r="Q57" s="80"/>
      <c r="R57" s="80"/>
      <c r="S57" s="80"/>
      <c r="T57" s="80"/>
      <c r="V57" s="37" t="s">
        <v>50</v>
      </c>
      <c r="W57" s="37">
        <v>10</v>
      </c>
      <c r="X57" s="37">
        <v>1.2147505909174568E-3</v>
      </c>
      <c r="Y57" s="37">
        <v>1.2147505909174568E-4</v>
      </c>
      <c r="Z57" s="37"/>
      <c r="AA57" s="37"/>
    </row>
    <row r="58" spans="1:30" ht="14" thickBot="1" x14ac:dyDescent="0.2">
      <c r="A58" s="38" t="s">
        <v>15</v>
      </c>
      <c r="B58" s="38">
        <v>5</v>
      </c>
      <c r="C58" s="38">
        <v>7.0000000000000027E-3</v>
      </c>
      <c r="D58" s="38"/>
      <c r="E58" s="38"/>
      <c r="F58" s="38"/>
      <c r="K58" s="83" t="s">
        <v>15</v>
      </c>
      <c r="L58" s="83">
        <v>8</v>
      </c>
      <c r="M58" s="83">
        <v>5.3599999999999995E-2</v>
      </c>
      <c r="N58" s="83"/>
      <c r="O58" s="83"/>
      <c r="P58" s="83"/>
      <c r="Q58" s="80"/>
      <c r="R58" s="80"/>
      <c r="S58" s="80"/>
      <c r="T58" s="80"/>
      <c r="V58" s="38" t="s">
        <v>15</v>
      </c>
      <c r="W58" s="38">
        <v>11</v>
      </c>
      <c r="X58" s="38">
        <v>3.8066666666666665E-2</v>
      </c>
      <c r="Y58" s="38"/>
      <c r="Z58" s="38"/>
      <c r="AA58" s="38"/>
    </row>
    <row r="59" spans="1:30" ht="14" thickBot="1" x14ac:dyDescent="0.2">
      <c r="K59" s="80"/>
      <c r="L59" s="80"/>
      <c r="M59" s="80"/>
      <c r="N59" s="80"/>
      <c r="O59" s="80"/>
      <c r="P59" s="80"/>
      <c r="Q59" s="80"/>
      <c r="R59" s="80"/>
      <c r="S59" s="80"/>
      <c r="T59" s="80"/>
    </row>
    <row r="60" spans="1:30" x14ac:dyDescent="0.15">
      <c r="A60" s="39"/>
      <c r="B60" s="39" t="s">
        <v>57</v>
      </c>
      <c r="C60" s="39" t="s">
        <v>46</v>
      </c>
      <c r="D60" s="39" t="s">
        <v>58</v>
      </c>
      <c r="E60" s="39" t="s">
        <v>59</v>
      </c>
      <c r="F60" s="39" t="s">
        <v>60</v>
      </c>
      <c r="G60" s="39" t="s">
        <v>61</v>
      </c>
      <c r="H60" s="39" t="s">
        <v>62</v>
      </c>
      <c r="I60" s="39" t="s">
        <v>63</v>
      </c>
      <c r="K60" s="84"/>
      <c r="L60" s="84" t="s">
        <v>57</v>
      </c>
      <c r="M60" s="84" t="s">
        <v>46</v>
      </c>
      <c r="N60" s="84" t="s">
        <v>58</v>
      </c>
      <c r="O60" s="84" t="s">
        <v>59</v>
      </c>
      <c r="P60" s="84" t="s">
        <v>60</v>
      </c>
      <c r="Q60" s="84" t="s">
        <v>61</v>
      </c>
      <c r="R60" s="84" t="s">
        <v>62</v>
      </c>
      <c r="S60" s="84" t="s">
        <v>63</v>
      </c>
      <c r="T60" s="174"/>
      <c r="V60" s="39"/>
      <c r="W60" s="39" t="s">
        <v>57</v>
      </c>
      <c r="X60" s="39" t="s">
        <v>46</v>
      </c>
      <c r="Y60" s="39" t="s">
        <v>58</v>
      </c>
      <c r="Z60" s="39" t="s">
        <v>59</v>
      </c>
      <c r="AA60" s="39" t="s">
        <v>60</v>
      </c>
      <c r="AB60" s="39" t="s">
        <v>61</v>
      </c>
      <c r="AC60" s="39" t="s">
        <v>62</v>
      </c>
      <c r="AD60" s="39" t="s">
        <v>63</v>
      </c>
    </row>
    <row r="61" spans="1:30" x14ac:dyDescent="0.15">
      <c r="A61" s="37" t="s">
        <v>51</v>
      </c>
      <c r="B61" s="37">
        <v>1.7198708070338374E-2</v>
      </c>
      <c r="C61" s="37">
        <v>1.7041235501047392E-3</v>
      </c>
      <c r="D61" s="37">
        <v>10.092406779591364</v>
      </c>
      <c r="E61" s="37">
        <v>5.4233620222609777E-4</v>
      </c>
      <c r="F61" s="37">
        <v>1.2467302580997784E-2</v>
      </c>
      <c r="G61" s="37">
        <v>2.1930113559678964E-2</v>
      </c>
      <c r="H61" s="37">
        <v>1.2467302580997784E-2</v>
      </c>
      <c r="I61" s="37">
        <v>2.1930113559678964E-2</v>
      </c>
      <c r="K61" s="82" t="s">
        <v>51</v>
      </c>
      <c r="L61" s="82">
        <v>-8.1290322580645086E-2</v>
      </c>
      <c r="M61" s="82">
        <v>2.2586585788667152E-2</v>
      </c>
      <c r="N61" s="82">
        <v>-3.5990531433676272</v>
      </c>
      <c r="O61" s="82">
        <v>8.7508541581967983E-3</v>
      </c>
      <c r="P61" s="82">
        <v>-0.13469911109720839</v>
      </c>
      <c r="Q61" s="82">
        <v>-2.7881534064081788E-2</v>
      </c>
      <c r="R61" s="82">
        <v>-0.13469911109720839</v>
      </c>
      <c r="S61" s="82">
        <v>-2.7881534064081788E-2</v>
      </c>
      <c r="T61" s="82"/>
      <c r="V61" s="37" t="s">
        <v>51</v>
      </c>
      <c r="W61" s="37">
        <v>-1.7670725279511412E-2</v>
      </c>
      <c r="X61" s="37">
        <v>8.1666561168295248E-3</v>
      </c>
      <c r="Y61" s="37">
        <v>-2.1637650743119052</v>
      </c>
      <c r="Z61" s="37">
        <v>5.5753985621447837E-2</v>
      </c>
      <c r="AA61" s="37">
        <v>-3.5867169064230639E-2</v>
      </c>
      <c r="AB61" s="37">
        <v>5.2571850520781102E-4</v>
      </c>
      <c r="AC61" s="37">
        <v>-3.5867169064230639E-2</v>
      </c>
      <c r="AD61" s="37">
        <v>5.2571850520781102E-4</v>
      </c>
    </row>
    <row r="62" spans="1:30" ht="14" thickBot="1" x14ac:dyDescent="0.2">
      <c r="A62" s="38" t="s">
        <v>64</v>
      </c>
      <c r="B62" s="38">
        <v>2.4276456059614541E-2</v>
      </c>
      <c r="C62" s="38">
        <v>6.5814347462033308E-4</v>
      </c>
      <c r="D62" s="38">
        <v>36.886267198226093</v>
      </c>
      <c r="E62" s="38">
        <v>3.2252801955605386E-6</v>
      </c>
      <c r="F62" s="38">
        <v>2.2449156830987048E-2</v>
      </c>
      <c r="G62" s="38">
        <v>2.6103755288242034E-2</v>
      </c>
      <c r="H62" s="38">
        <v>2.2449156830987048E-2</v>
      </c>
      <c r="I62" s="38">
        <v>2.6103755288242034E-2</v>
      </c>
      <c r="K62" s="83" t="s">
        <v>64</v>
      </c>
      <c r="L62" s="83">
        <v>1.0858064516129029E-2</v>
      </c>
      <c r="M62" s="83">
        <v>9.7047540222193322E-4</v>
      </c>
      <c r="N62" s="83">
        <v>11.188397450640332</v>
      </c>
      <c r="O62" s="83">
        <v>1.0158777956993301E-5</v>
      </c>
      <c r="P62" s="83">
        <v>8.5632548444607836E-3</v>
      </c>
      <c r="Q62" s="83">
        <v>1.3152874187797274E-2</v>
      </c>
      <c r="R62" s="83">
        <v>8.5632548444607836E-3</v>
      </c>
      <c r="S62" s="83">
        <v>1.3152874187797274E-2</v>
      </c>
      <c r="T62" s="82"/>
      <c r="V62" s="38" t="s">
        <v>64</v>
      </c>
      <c r="W62" s="38">
        <v>1.4596552491681866E-2</v>
      </c>
      <c r="X62" s="38">
        <v>8.3803820156102995E-4</v>
      </c>
      <c r="Y62" s="38">
        <v>17.417526390196276</v>
      </c>
      <c r="Z62" s="38">
        <v>8.2540685558719138E-9</v>
      </c>
      <c r="AA62" s="38">
        <v>1.2729287015335031E-2</v>
      </c>
      <c r="AB62" s="38">
        <v>1.6463817968028701E-2</v>
      </c>
      <c r="AC62" s="38">
        <v>1.2729287015335031E-2</v>
      </c>
      <c r="AD62" s="38">
        <v>1.6463817968028701E-2</v>
      </c>
    </row>
    <row r="63" spans="1:30" x14ac:dyDescent="0.15">
      <c r="K63" s="80"/>
      <c r="L63" s="80"/>
      <c r="M63" s="80"/>
      <c r="N63" s="80"/>
      <c r="O63" s="80"/>
      <c r="P63" s="80"/>
      <c r="Q63" s="80"/>
      <c r="R63" s="80"/>
      <c r="S63" s="80"/>
      <c r="T63" s="80"/>
    </row>
    <row r="64" spans="1:30" x14ac:dyDescent="0.15">
      <c r="K64" s="80"/>
      <c r="L64" s="80"/>
      <c r="M64" s="80"/>
      <c r="N64" s="80"/>
      <c r="O64" s="80"/>
      <c r="P64" s="80"/>
      <c r="Q64" s="80"/>
      <c r="R64" s="80"/>
      <c r="S64" s="80"/>
      <c r="T64" s="80"/>
    </row>
    <row r="65" spans="1:24" x14ac:dyDescent="0.15">
      <c r="K65" s="80"/>
      <c r="L65" s="80"/>
      <c r="M65" s="80"/>
      <c r="N65" s="80"/>
      <c r="O65" s="80"/>
      <c r="P65" s="80"/>
      <c r="Q65" s="80"/>
      <c r="R65" s="80"/>
      <c r="S65" s="80"/>
      <c r="T65" s="80"/>
    </row>
    <row r="66" spans="1:24" x14ac:dyDescent="0.15">
      <c r="A66" t="s">
        <v>65</v>
      </c>
      <c r="K66" s="80" t="s">
        <v>65</v>
      </c>
      <c r="L66" s="80"/>
      <c r="M66" s="80"/>
      <c r="N66" s="80"/>
      <c r="O66" s="80"/>
      <c r="P66" s="80"/>
      <c r="Q66" s="80"/>
      <c r="R66" s="80"/>
      <c r="S66" s="80"/>
      <c r="T66" s="80"/>
      <c r="V66" t="s">
        <v>65</v>
      </c>
    </row>
    <row r="67" spans="1:24" ht="14" thickBot="1" x14ac:dyDescent="0.2">
      <c r="K67" s="80"/>
      <c r="L67" s="80"/>
      <c r="M67" s="80"/>
      <c r="N67" s="80"/>
      <c r="O67" s="80"/>
      <c r="P67" s="80"/>
      <c r="Q67" s="80"/>
      <c r="R67" s="80"/>
      <c r="S67" s="80"/>
      <c r="T67" s="80"/>
    </row>
    <row r="68" spans="1:24" x14ac:dyDescent="0.15">
      <c r="A68" s="39" t="s">
        <v>66</v>
      </c>
      <c r="B68" s="39" t="s">
        <v>67</v>
      </c>
      <c r="C68" s="39" t="s">
        <v>68</v>
      </c>
      <c r="K68" s="84" t="s">
        <v>66</v>
      </c>
      <c r="L68" s="84" t="s">
        <v>67</v>
      </c>
      <c r="M68" s="84" t="s">
        <v>68</v>
      </c>
      <c r="N68" s="80"/>
      <c r="O68" s="80"/>
      <c r="P68" s="80"/>
      <c r="Q68" s="80"/>
      <c r="R68" s="80"/>
      <c r="S68" s="80"/>
      <c r="T68" s="80"/>
      <c r="V68" s="39" t="s">
        <v>66</v>
      </c>
      <c r="W68" s="39" t="s">
        <v>67</v>
      </c>
      <c r="X68" s="39" t="s">
        <v>68</v>
      </c>
    </row>
    <row r="69" spans="1:24" x14ac:dyDescent="0.15">
      <c r="A69" s="37">
        <v>1</v>
      </c>
      <c r="B69" s="37">
        <v>2.3267822085242008E-2</v>
      </c>
      <c r="C69" s="37">
        <v>-3.2678220852420184E-3</v>
      </c>
      <c r="K69" s="82">
        <v>1</v>
      </c>
      <c r="L69" s="82">
        <v>2.7290322580645204E-2</v>
      </c>
      <c r="M69" s="82">
        <v>3.2709677419354793E-2</v>
      </c>
      <c r="N69" s="80"/>
      <c r="O69" s="80"/>
      <c r="P69" s="80"/>
      <c r="Q69" s="80"/>
      <c r="R69" s="80"/>
      <c r="S69" s="80"/>
      <c r="T69" s="80"/>
      <c r="V69" s="37">
        <v>1</v>
      </c>
      <c r="W69" s="37">
        <v>1.6193276501190512E-2</v>
      </c>
      <c r="X69" s="37">
        <v>1.3806723498809487E-2</v>
      </c>
    </row>
    <row r="70" spans="1:24" x14ac:dyDescent="0.15">
      <c r="A70" s="37">
        <v>2</v>
      </c>
      <c r="B70" s="37">
        <v>3.7590931160414585E-2</v>
      </c>
      <c r="C70" s="37">
        <v>2.4090688395854085E-3</v>
      </c>
      <c r="K70" s="82">
        <v>2</v>
      </c>
      <c r="L70" s="82">
        <v>8.1580645161290349E-2</v>
      </c>
      <c r="M70" s="82">
        <v>-1.5806451612903477E-3</v>
      </c>
      <c r="N70" s="80"/>
      <c r="O70" s="80"/>
      <c r="P70" s="80"/>
      <c r="Q70" s="80"/>
      <c r="R70" s="80"/>
      <c r="S70" s="80"/>
      <c r="T70" s="80"/>
      <c r="V70" s="37">
        <v>2</v>
      </c>
      <c r="W70" s="37">
        <v>3.7358277614129222E-2</v>
      </c>
      <c r="X70" s="37">
        <v>-7.358277614129223E-3</v>
      </c>
    </row>
    <row r="71" spans="1:24" x14ac:dyDescent="0.15">
      <c r="A71" s="37">
        <v>3</v>
      </c>
      <c r="B71" s="37">
        <v>5.8468683371683094E-2</v>
      </c>
      <c r="C71" s="37">
        <v>1.5313166283169033E-3</v>
      </c>
      <c r="K71" s="82">
        <v>3</v>
      </c>
      <c r="L71" s="82">
        <v>0.10872580645161292</v>
      </c>
      <c r="M71" s="82">
        <v>-1.8725806451612925E-2</v>
      </c>
      <c r="N71" s="80"/>
      <c r="O71" s="80"/>
      <c r="P71" s="80"/>
      <c r="Q71" s="80"/>
      <c r="R71" s="80"/>
      <c r="S71" s="80"/>
      <c r="T71" s="80"/>
      <c r="V71" s="37">
        <v>3</v>
      </c>
      <c r="W71" s="37">
        <v>5.8523278727067918E-2</v>
      </c>
      <c r="X71" s="37">
        <v>1.47672127293208E-3</v>
      </c>
    </row>
    <row r="72" spans="1:24" x14ac:dyDescent="0.15">
      <c r="A72" s="37">
        <v>4</v>
      </c>
      <c r="B72" s="37">
        <v>7.9346435582951597E-2</v>
      </c>
      <c r="C72" s="37">
        <v>6.5356441704840507E-4</v>
      </c>
      <c r="K72" s="82">
        <v>4</v>
      </c>
      <c r="L72" s="82">
        <v>0.13587096774193549</v>
      </c>
      <c r="M72" s="82">
        <v>-1.5870967741935499E-2</v>
      </c>
      <c r="N72" s="80"/>
      <c r="O72" s="80"/>
      <c r="P72" s="80"/>
      <c r="Q72" s="80"/>
      <c r="R72" s="80"/>
      <c r="S72" s="80"/>
      <c r="T72" s="80"/>
      <c r="V72" s="37">
        <v>4</v>
      </c>
      <c r="W72" s="37">
        <v>7.9688279840006634E-2</v>
      </c>
      <c r="X72" s="37">
        <v>1.0311720159993362E-2</v>
      </c>
    </row>
    <row r="73" spans="1:24" x14ac:dyDescent="0.15">
      <c r="A73" s="37">
        <v>5</v>
      </c>
      <c r="B73" s="37">
        <v>0.1002241877942201</v>
      </c>
      <c r="C73" s="37">
        <v>-2.2418779422009316E-4</v>
      </c>
      <c r="K73" s="82">
        <v>5</v>
      </c>
      <c r="L73" s="82">
        <v>0.16301612903225807</v>
      </c>
      <c r="M73" s="82">
        <v>-1.3016129032258072E-2</v>
      </c>
      <c r="N73" s="80"/>
      <c r="O73" s="80"/>
      <c r="P73" s="80"/>
      <c r="Q73" s="80"/>
      <c r="R73" s="80"/>
      <c r="S73" s="80"/>
      <c r="T73" s="80"/>
      <c r="V73" s="37">
        <v>5</v>
      </c>
      <c r="W73" s="37">
        <v>9.1803418408102577E-2</v>
      </c>
      <c r="X73" s="37">
        <v>-1.8034184081025806E-3</v>
      </c>
    </row>
    <row r="74" spans="1:24" ht="14" thickBot="1" x14ac:dyDescent="0.2">
      <c r="A74" s="38">
        <v>6</v>
      </c>
      <c r="B74" s="38">
        <v>0.1211019400054886</v>
      </c>
      <c r="C74" s="38">
        <v>-1.1019400054885914E-3</v>
      </c>
      <c r="K74" s="82">
        <v>6</v>
      </c>
      <c r="L74" s="82">
        <v>0.19016129032258064</v>
      </c>
      <c r="M74" s="82">
        <v>-1.0161290322580646E-2</v>
      </c>
      <c r="N74" s="80"/>
      <c r="O74" s="80"/>
      <c r="P74" s="80"/>
      <c r="Q74" s="80"/>
      <c r="R74" s="80"/>
      <c r="S74" s="80"/>
      <c r="T74" s="80"/>
      <c r="V74" s="37">
        <v>6</v>
      </c>
      <c r="W74" s="37">
        <v>0.10742172957420218</v>
      </c>
      <c r="X74" s="37">
        <v>-7.4217295742021738E-3</v>
      </c>
    </row>
    <row r="75" spans="1:24" x14ac:dyDescent="0.15">
      <c r="K75" s="82">
        <v>7</v>
      </c>
      <c r="L75" s="82">
        <v>0.21730645161290321</v>
      </c>
      <c r="M75" s="82">
        <v>-7.3064516129032198E-3</v>
      </c>
      <c r="N75" s="80"/>
      <c r="O75" s="80"/>
      <c r="P75" s="80"/>
      <c r="Q75" s="80"/>
      <c r="R75" s="80"/>
      <c r="S75" s="80"/>
      <c r="T75" s="80"/>
      <c r="V75" s="37">
        <v>7</v>
      </c>
      <c r="W75" s="37">
        <v>0.12829479963730725</v>
      </c>
      <c r="X75" s="37">
        <v>-1.8294799637307249E-2</v>
      </c>
    </row>
    <row r="76" spans="1:24" x14ac:dyDescent="0.15">
      <c r="K76" s="82">
        <v>8</v>
      </c>
      <c r="L76" s="82">
        <v>0.24445161290322578</v>
      </c>
      <c r="M76" s="82">
        <v>5.5483870967742155E-3</v>
      </c>
      <c r="N76" s="80"/>
      <c r="O76" s="80"/>
      <c r="P76" s="80"/>
      <c r="Q76" s="80"/>
      <c r="R76" s="80"/>
      <c r="S76" s="80"/>
      <c r="T76" s="80"/>
      <c r="V76" s="37">
        <v>8</v>
      </c>
      <c r="W76" s="37">
        <v>0.14157766240473774</v>
      </c>
      <c r="X76" s="37">
        <v>-1.1577662404737732E-2</v>
      </c>
    </row>
    <row r="77" spans="1:24" ht="14" thickBot="1" x14ac:dyDescent="0.2">
      <c r="K77" s="83">
        <v>9</v>
      </c>
      <c r="L77" s="83">
        <v>0.27159677419354833</v>
      </c>
      <c r="M77" s="83">
        <v>2.840322580645166E-2</v>
      </c>
      <c r="N77" s="80"/>
      <c r="O77" s="80"/>
      <c r="P77" s="80"/>
      <c r="Q77" s="80"/>
      <c r="R77" s="80"/>
      <c r="S77" s="80"/>
      <c r="T77" s="80"/>
      <c r="V77" s="37">
        <v>9</v>
      </c>
      <c r="W77" s="37">
        <v>0.15486052517216825</v>
      </c>
      <c r="X77" s="37">
        <v>-4.8605251721682563E-3</v>
      </c>
    </row>
    <row r="78" spans="1:24" x14ac:dyDescent="0.15">
      <c r="V78" s="37">
        <v>10</v>
      </c>
      <c r="W78" s="37">
        <v>0.16814338793959874</v>
      </c>
      <c r="X78" s="37">
        <v>1.8566120604012748E-3</v>
      </c>
    </row>
    <row r="79" spans="1:24" x14ac:dyDescent="0.15">
      <c r="V79" s="37">
        <v>11</v>
      </c>
      <c r="W79" s="37">
        <v>0.18142625070702925</v>
      </c>
      <c r="X79" s="37">
        <v>8.5737492929707504E-3</v>
      </c>
    </row>
    <row r="80" spans="1:24" ht="14" thickBot="1" x14ac:dyDescent="0.2">
      <c r="V80" s="38">
        <v>12</v>
      </c>
      <c r="W80" s="38">
        <v>0.19470911347445974</v>
      </c>
      <c r="X80" s="38">
        <v>1.5290886525540254E-2</v>
      </c>
    </row>
  </sheetData>
  <sheetProtection sheet="1" objects="1" scenarios="1"/>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24DC1-D2F9-3A48-AC5A-6884B9AF13FF}">
  <dimension ref="A1:N17"/>
  <sheetViews>
    <sheetView zoomScale="164" zoomScaleNormal="164" workbookViewId="0">
      <selection activeCell="H18" sqref="H18"/>
    </sheetView>
  </sheetViews>
  <sheetFormatPr baseColWidth="10" defaultRowHeight="13" x14ac:dyDescent="0.15"/>
  <cols>
    <col min="1" max="1" width="14.1640625" customWidth="1"/>
    <col min="2" max="2" width="10.83203125" style="175"/>
    <col min="3" max="11" width="14.1640625" customWidth="1"/>
  </cols>
  <sheetData>
    <row r="1" spans="1:14" ht="16" x14ac:dyDescent="0.2">
      <c r="A1" s="177" t="s">
        <v>176</v>
      </c>
      <c r="B1" s="177" t="s">
        <v>187</v>
      </c>
      <c r="C1" s="178" t="s">
        <v>177</v>
      </c>
      <c r="D1" s="178" t="s">
        <v>169</v>
      </c>
      <c r="E1" s="178" t="s">
        <v>178</v>
      </c>
      <c r="F1" s="178" t="s">
        <v>179</v>
      </c>
      <c r="G1" s="178" t="s">
        <v>180</v>
      </c>
      <c r="H1" s="178" t="s">
        <v>181</v>
      </c>
      <c r="I1" s="178" t="s">
        <v>184</v>
      </c>
      <c r="J1" s="178" t="s">
        <v>183</v>
      </c>
      <c r="K1" s="178" t="s">
        <v>190</v>
      </c>
      <c r="L1" s="178" t="s">
        <v>192</v>
      </c>
      <c r="M1" s="178" t="s">
        <v>185</v>
      </c>
      <c r="N1" s="178" t="s">
        <v>186</v>
      </c>
    </row>
    <row r="2" spans="1:14" x14ac:dyDescent="0.15">
      <c r="A2" s="160" t="s">
        <v>189</v>
      </c>
      <c r="B2" s="160" t="s">
        <v>188</v>
      </c>
      <c r="C2">
        <v>27</v>
      </c>
      <c r="D2">
        <v>100</v>
      </c>
      <c r="E2">
        <v>0</v>
      </c>
      <c r="F2">
        <v>0</v>
      </c>
      <c r="G2">
        <v>0</v>
      </c>
      <c r="H2">
        <v>25</v>
      </c>
      <c r="I2">
        <v>0</v>
      </c>
      <c r="J2">
        <v>0</v>
      </c>
      <c r="K2">
        <v>303</v>
      </c>
      <c r="L2">
        <v>14</v>
      </c>
      <c r="M2">
        <v>88</v>
      </c>
      <c r="N2">
        <v>26</v>
      </c>
    </row>
    <row r="3" spans="1:14" x14ac:dyDescent="0.15">
      <c r="A3" s="160" t="s">
        <v>191</v>
      </c>
      <c r="B3" s="160" t="s">
        <v>188</v>
      </c>
      <c r="C3">
        <v>30</v>
      </c>
      <c r="D3">
        <v>100</v>
      </c>
      <c r="E3">
        <v>0</v>
      </c>
      <c r="F3">
        <v>0</v>
      </c>
      <c r="G3">
        <v>0</v>
      </c>
      <c r="H3">
        <v>24</v>
      </c>
      <c r="I3">
        <v>0</v>
      </c>
      <c r="J3">
        <v>0</v>
      </c>
      <c r="K3">
        <v>50</v>
      </c>
      <c r="M3">
        <v>18</v>
      </c>
      <c r="N3">
        <v>0</v>
      </c>
    </row>
    <row r="4" spans="1:14" x14ac:dyDescent="0.15">
      <c r="A4" s="160" t="s">
        <v>193</v>
      </c>
      <c r="B4" s="160" t="s">
        <v>182</v>
      </c>
      <c r="C4">
        <v>46</v>
      </c>
      <c r="D4">
        <v>150</v>
      </c>
      <c r="E4">
        <v>4</v>
      </c>
      <c r="F4">
        <v>0</v>
      </c>
      <c r="G4">
        <v>0</v>
      </c>
      <c r="H4">
        <v>15</v>
      </c>
      <c r="I4">
        <v>21</v>
      </c>
      <c r="J4" s="160">
        <v>0</v>
      </c>
      <c r="K4" s="160">
        <v>270</v>
      </c>
      <c r="L4" s="160">
        <v>0</v>
      </c>
      <c r="M4" s="160">
        <v>67</v>
      </c>
      <c r="N4" s="160">
        <v>66</v>
      </c>
    </row>
    <row r="5" spans="1:14" x14ac:dyDescent="0.15">
      <c r="A5" s="160" t="s">
        <v>195</v>
      </c>
      <c r="B5" s="160" t="s">
        <v>194</v>
      </c>
      <c r="D5">
        <v>0</v>
      </c>
      <c r="E5">
        <v>0</v>
      </c>
      <c r="F5">
        <v>0</v>
      </c>
      <c r="G5">
        <v>0</v>
      </c>
      <c r="H5">
        <v>0</v>
      </c>
      <c r="I5">
        <v>0</v>
      </c>
      <c r="J5" s="160">
        <v>0</v>
      </c>
      <c r="K5" s="160">
        <v>290</v>
      </c>
      <c r="L5" s="160">
        <v>12</v>
      </c>
      <c r="M5" s="160">
        <v>2.6</v>
      </c>
      <c r="N5" s="160">
        <v>3</v>
      </c>
    </row>
    <row r="15" spans="1:14" x14ac:dyDescent="0.15">
      <c r="D15">
        <v>100</v>
      </c>
      <c r="E15">
        <v>1.5</v>
      </c>
      <c r="F15">
        <v>1.2</v>
      </c>
      <c r="G15">
        <v>1760</v>
      </c>
      <c r="H15">
        <f>G15*F15</f>
        <v>2112</v>
      </c>
    </row>
    <row r="16" spans="1:14" x14ac:dyDescent="0.15">
      <c r="H16">
        <f>H15/100</f>
        <v>21.12</v>
      </c>
    </row>
    <row r="17" spans="8:8" x14ac:dyDescent="0.15">
      <c r="H17">
        <f>H16*D15/60</f>
        <v>35.200000000000003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861AA-54B0-B645-BE12-7977337AE320}">
  <dimension ref="A1:T2"/>
  <sheetViews>
    <sheetView workbookViewId="0">
      <selection activeCell="E31" sqref="E31"/>
    </sheetView>
  </sheetViews>
  <sheetFormatPr baseColWidth="10" defaultRowHeight="13" x14ac:dyDescent="0.15"/>
  <cols>
    <col min="1" max="2" width="10.83203125" style="19"/>
    <col min="3" max="3" width="20.33203125" customWidth="1"/>
    <col min="4" max="4" width="24.33203125" customWidth="1"/>
    <col min="5" max="5" width="14.83203125" style="19" customWidth="1"/>
    <col min="6" max="6" width="13.83203125" customWidth="1"/>
    <col min="7" max="7" width="13" customWidth="1"/>
    <col min="8" max="8" width="17.83203125" customWidth="1"/>
    <col min="9" max="9" width="22" customWidth="1"/>
    <col min="10" max="11" width="15.6640625" customWidth="1"/>
    <col min="12" max="12" width="12.5" bestFit="1" customWidth="1"/>
    <col min="14" max="14" width="17.1640625" customWidth="1"/>
    <col min="15" max="15" width="20" customWidth="1"/>
    <col min="16" max="16" width="17.6640625" customWidth="1"/>
    <col min="17" max="17" width="15" customWidth="1"/>
    <col min="18" max="18" width="14.1640625" bestFit="1" customWidth="1"/>
    <col min="19" max="19" width="11.83203125" bestFit="1" customWidth="1"/>
  </cols>
  <sheetData>
    <row r="1" spans="1:20" x14ac:dyDescent="0.15">
      <c r="A1" s="24" t="s">
        <v>108</v>
      </c>
      <c r="B1" s="24" t="s">
        <v>109</v>
      </c>
      <c r="C1" s="24" t="s">
        <v>85</v>
      </c>
      <c r="D1" s="24" t="s">
        <v>86</v>
      </c>
      <c r="E1" s="24" t="s">
        <v>91</v>
      </c>
      <c r="F1" s="24" t="s">
        <v>92</v>
      </c>
      <c r="G1" s="24" t="s">
        <v>87</v>
      </c>
      <c r="H1" s="24" t="s">
        <v>88</v>
      </c>
      <c r="I1" s="24" t="s">
        <v>89</v>
      </c>
      <c r="J1" s="24" t="s">
        <v>90</v>
      </c>
      <c r="K1" s="24" t="s">
        <v>101</v>
      </c>
      <c r="L1" s="24" t="s">
        <v>93</v>
      </c>
      <c r="M1" s="24" t="s">
        <v>94</v>
      </c>
      <c r="N1" s="24" t="s">
        <v>95</v>
      </c>
      <c r="O1" s="24" t="s">
        <v>96</v>
      </c>
      <c r="P1" s="24" t="s">
        <v>97</v>
      </c>
      <c r="Q1" s="24" t="s">
        <v>98</v>
      </c>
      <c r="R1" s="24" t="s">
        <v>102</v>
      </c>
      <c r="S1" s="24" t="s">
        <v>99</v>
      </c>
      <c r="T1" s="24" t="s">
        <v>100</v>
      </c>
    </row>
    <row r="2" spans="1:20" x14ac:dyDescent="0.15">
      <c r="A2" s="19">
        <f>'Nutrition Plan'!B6</f>
        <v>165</v>
      </c>
      <c r="B2" s="76">
        <f>'Nutrition Plan'!B7</f>
        <v>0.3</v>
      </c>
      <c r="C2" s="69">
        <f>'Nutrition Plan'!H22</f>
        <v>421.90116279069758</v>
      </c>
      <c r="D2">
        <f>'Nutrition Plan'!K6</f>
        <v>0</v>
      </c>
      <c r="E2" s="70">
        <f>'Nutrition Plan'!H11</f>
        <v>43.125</v>
      </c>
      <c r="F2">
        <f>'Nutrition Plan'!M6</f>
        <v>0</v>
      </c>
      <c r="G2" s="71">
        <f>'Nutrition Plan'!H23</f>
        <v>3237.2999999999997</v>
      </c>
      <c r="H2">
        <f>'Nutrition Plan'!K9</f>
        <v>0</v>
      </c>
      <c r="I2">
        <f>'Nutrition Plan'!L9</f>
        <v>0</v>
      </c>
      <c r="J2">
        <f>'Nutrition Plan'!C39</f>
        <v>0</v>
      </c>
      <c r="K2" s="71">
        <f>'Nutrition Plan'!B20</f>
        <v>0</v>
      </c>
      <c r="L2" s="70">
        <f>'Nutrition Plan'!H12</f>
        <v>172.5</v>
      </c>
      <c r="M2">
        <f>'Nutrition Plan'!M9</f>
        <v>0</v>
      </c>
      <c r="N2" s="71">
        <f>'Nutrition Plan'!H24</f>
        <v>1645.9987499999997</v>
      </c>
      <c r="O2">
        <f>'Nutrition Plan'!K12</f>
        <v>0</v>
      </c>
      <c r="P2">
        <f>'Nutrition Plan'!L12</f>
        <v>0</v>
      </c>
      <c r="Q2">
        <f>'Nutrition Plan'!C48</f>
        <v>0</v>
      </c>
      <c r="R2" s="71">
        <f>'Nutrition Plan'!B24</f>
        <v>0</v>
      </c>
      <c r="S2" s="70">
        <f>'Nutrition Plan'!H13</f>
        <v>129.375</v>
      </c>
      <c r="T2">
        <f>'Nutrition Plan'!M12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Nutrition Plan</vt:lpstr>
      <vt:lpstr>Tables &amp; Calculations</vt:lpstr>
      <vt:lpstr>Calorie Equations</vt:lpstr>
      <vt:lpstr>Fuels</vt:lpstr>
      <vt:lpstr>Flat Data</vt:lpstr>
      <vt:lpstr>Sport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cp:lastModifiedBy>
  <dcterms:created xsi:type="dcterms:W3CDTF">2020-09-19T23:27:04Z</dcterms:created>
  <dcterms:modified xsi:type="dcterms:W3CDTF">2020-11-15T21:29:02Z</dcterms:modified>
</cp:coreProperties>
</file>