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jpeg" ContentType="image/jpeg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600" windowHeight="7755" firstSheet="24" activeTab="30"/>
  </bookViews>
  <sheets>
    <sheet name="Mahmud Jeans" sheetId="67" state="hidden" r:id="rId1"/>
    <sheet name="Abed Spinning Ltd." sheetId="253" r:id="rId2"/>
    <sheet name="A one Polymer Ltd." sheetId="259" r:id="rId3"/>
    <sheet name="A One Polar Ltd" sheetId="209" r:id="rId4"/>
    <sheet name="ASM Industris Ltd" sheetId="230" r:id="rId5"/>
    <sheet name="Bhuyan" sheetId="207" r:id="rId6"/>
    <sheet name="Eskayef Pharmaceuticals Ltd" sheetId="229" r:id="rId7"/>
    <sheet name="Fakir Fashion Ltd" sheetId="213" r:id="rId8"/>
    <sheet name="HP Chemicals Ltd" sheetId="212" r:id="rId9"/>
    <sheet name="Hamid Febrics" sheetId="208" r:id="rId10"/>
    <sheet name="Hatim polymer" sheetId="234" r:id="rId11"/>
    <sheet name="HASSML" sheetId="217" r:id="rId12"/>
    <sheet name="Jaba Textile Ltd" sheetId="206" r:id="rId13"/>
    <sheet name="Luna Polymer Ind. Ltd" sheetId="235" r:id="rId14"/>
    <sheet name="Mak Textile Ltd." sheetId="254" r:id="rId15"/>
    <sheet name="Newzeland Dairy" sheetId="221" r:id="rId16"/>
    <sheet name="Nannu Spinning" sheetId="220" r:id="rId17"/>
    <sheet name="NSU" sheetId="227" r:id="rId18"/>
    <sheet name="Padma Poly" sheetId="243" r:id="rId19"/>
    <sheet name="Papertech" sheetId="236" r:id="rId20"/>
    <sheet name="Pran Durable Plastics Ltd." sheetId="258" r:id="rId21"/>
    <sheet name="Sgorika Feed Mills Ltd" sheetId="244" r:id="rId22"/>
    <sheet name="Shabed Ali Spinning Ltd." sheetId="260" r:id="rId23"/>
    <sheet name="Sifat Textile" sheetId="211" r:id="rId24"/>
    <sheet name="Shiplu Tex. &amp; Spinning" sheetId="256" r:id="rId25"/>
    <sheet name="Sheltech Ceramics Ltd" sheetId="245" r:id="rId26"/>
    <sheet name="SS Steel" sheetId="250" r:id="rId27"/>
    <sheet name="United Hospital" sheetId="210" r:id="rId28"/>
    <sheet name="Zenith" sheetId="205" r:id="rId29"/>
    <sheet name="GBB" sheetId="249" r:id="rId30"/>
    <sheet name="Tentative maintenace" sheetId="252" r:id="rId31"/>
  </sheets>
  <definedNames>
    <definedName name="_xlnm._FilterDatabase" localSheetId="30" hidden="1">'Tentative maintenace'!$A$2:$Q$54</definedName>
  </definedNames>
  <calcPr calcId="124519"/>
</workbook>
</file>

<file path=xl/calcChain.xml><?xml version="1.0" encoding="utf-8"?>
<calcChain xmlns="http://schemas.openxmlformats.org/spreadsheetml/2006/main">
  <c r="P22" i="252"/>
  <c r="N22"/>
  <c r="M22"/>
  <c r="L22"/>
  <c r="A23"/>
  <c r="A22"/>
  <c r="O44" i="245"/>
  <c r="O35"/>
  <c r="O26"/>
  <c r="O17"/>
  <c r="O8"/>
  <c r="P4" i="252"/>
  <c r="M4"/>
  <c r="H39" i="256"/>
  <c r="G7" i="254"/>
  <c r="O17" i="208"/>
  <c r="O4" i="260"/>
  <c r="J20" i="207"/>
  <c r="H10" i="253"/>
  <c r="H9"/>
  <c r="H8"/>
  <c r="E9"/>
  <c r="F12" i="211"/>
  <c r="H11"/>
  <c r="E12"/>
  <c r="J18" i="260"/>
  <c r="K17"/>
  <c r="K18" s="1"/>
  <c r="H17"/>
  <c r="H18" s="1"/>
  <c r="G17"/>
  <c r="G18" s="1"/>
  <c r="F17"/>
  <c r="F18" s="1"/>
  <c r="E17"/>
  <c r="E18" s="1"/>
  <c r="C17"/>
  <c r="C18" s="1"/>
  <c r="K16"/>
  <c r="J16"/>
  <c r="I16"/>
  <c r="H16"/>
  <c r="G16"/>
  <c r="F16"/>
  <c r="E16"/>
  <c r="C16"/>
  <c r="O13"/>
  <c r="K8"/>
  <c r="K9" s="1"/>
  <c r="J8"/>
  <c r="J9" s="1"/>
  <c r="H8"/>
  <c r="H9" s="1"/>
  <c r="G8"/>
  <c r="G9" s="1"/>
  <c r="F8"/>
  <c r="F9" s="1"/>
  <c r="E8"/>
  <c r="C8"/>
  <c r="K7"/>
  <c r="I7"/>
  <c r="H7"/>
  <c r="G7"/>
  <c r="F7"/>
  <c r="E7"/>
  <c r="E9" s="1"/>
  <c r="C7"/>
  <c r="C9" s="1"/>
  <c r="F20" i="207"/>
  <c r="H20"/>
  <c r="K9" i="259" l="1"/>
  <c r="I9"/>
  <c r="H9"/>
  <c r="E9"/>
  <c r="J8"/>
  <c r="J9" s="1"/>
  <c r="I8"/>
  <c r="H8"/>
  <c r="G8"/>
  <c r="G9" s="1"/>
  <c r="F8"/>
  <c r="F9" s="1"/>
  <c r="E8"/>
  <c r="D8"/>
  <c r="C8"/>
  <c r="C9" s="1"/>
  <c r="J7"/>
  <c r="I7"/>
  <c r="H7"/>
  <c r="G7"/>
  <c r="F7"/>
  <c r="E7"/>
  <c r="D7"/>
  <c r="C7"/>
  <c r="O4"/>
  <c r="P3" i="252"/>
  <c r="O8" i="211"/>
  <c r="K8" i="258"/>
  <c r="K9" s="1"/>
  <c r="J8"/>
  <c r="J9" s="1"/>
  <c r="I8"/>
  <c r="H8"/>
  <c r="H9" s="1"/>
  <c r="G8"/>
  <c r="G9" s="1"/>
  <c r="F8"/>
  <c r="F9" s="1"/>
  <c r="E8"/>
  <c r="E9" s="1"/>
  <c r="I9"/>
  <c r="H7"/>
  <c r="G7"/>
  <c r="F7"/>
  <c r="E7"/>
  <c r="O4"/>
  <c r="I22" i="208"/>
  <c r="I21"/>
  <c r="I20"/>
  <c r="I13"/>
  <c r="I12"/>
  <c r="I11"/>
  <c r="O8" i="213"/>
  <c r="O17" i="244" l="1"/>
  <c r="O8"/>
  <c r="D12" i="229"/>
  <c r="D13" s="1"/>
  <c r="D11"/>
  <c r="D12" i="209"/>
  <c r="D13" s="1"/>
  <c r="D11"/>
  <c r="D22"/>
  <c r="D23" s="1"/>
  <c r="D21"/>
  <c r="P51" i="252"/>
  <c r="M51"/>
  <c r="N51" s="1"/>
  <c r="L51"/>
  <c r="P50"/>
  <c r="M50"/>
  <c r="N50" s="1"/>
  <c r="L50"/>
  <c r="P49"/>
  <c r="M49"/>
  <c r="N49" s="1"/>
  <c r="L49"/>
  <c r="P48"/>
  <c r="M48"/>
  <c r="N48" s="1"/>
  <c r="L48"/>
  <c r="P39"/>
  <c r="O39"/>
  <c r="M39"/>
  <c r="N39" s="1"/>
  <c r="L39"/>
  <c r="N4"/>
  <c r="L4"/>
  <c r="A4"/>
  <c r="I18" i="256" l="1"/>
  <c r="H8"/>
  <c r="H9" s="1"/>
  <c r="I12" i="220" l="1"/>
  <c r="K38" i="256" l="1"/>
  <c r="K39" s="1"/>
  <c r="J38"/>
  <c r="J39" s="1"/>
  <c r="I38"/>
  <c r="H38"/>
  <c r="G38"/>
  <c r="G39" s="1"/>
  <c r="F38"/>
  <c r="F39" s="1"/>
  <c r="E38"/>
  <c r="E39" s="1"/>
  <c r="C38"/>
  <c r="K37"/>
  <c r="J37"/>
  <c r="I37"/>
  <c r="I39" s="1"/>
  <c r="H37"/>
  <c r="G37"/>
  <c r="F37"/>
  <c r="E37"/>
  <c r="C37"/>
  <c r="C39" s="1"/>
  <c r="O34"/>
  <c r="K28"/>
  <c r="K29" s="1"/>
  <c r="J28"/>
  <c r="J29" s="1"/>
  <c r="I28"/>
  <c r="I29" s="1"/>
  <c r="H28"/>
  <c r="H29" s="1"/>
  <c r="G28"/>
  <c r="G29" s="1"/>
  <c r="F28"/>
  <c r="F29" s="1"/>
  <c r="E28"/>
  <c r="E29" s="1"/>
  <c r="C28"/>
  <c r="K27"/>
  <c r="J27"/>
  <c r="I27"/>
  <c r="H27"/>
  <c r="G27"/>
  <c r="F27"/>
  <c r="E27"/>
  <c r="C27"/>
  <c r="C29" s="1"/>
  <c r="O24"/>
  <c r="K18"/>
  <c r="K19" s="1"/>
  <c r="J18"/>
  <c r="J19" s="1"/>
  <c r="H18"/>
  <c r="H19" s="1"/>
  <c r="G18"/>
  <c r="G19" s="1"/>
  <c r="F18"/>
  <c r="F19" s="1"/>
  <c r="E18"/>
  <c r="E19" s="1"/>
  <c r="C18"/>
  <c r="K17"/>
  <c r="J17"/>
  <c r="I17"/>
  <c r="I19" s="1"/>
  <c r="G17"/>
  <c r="F17"/>
  <c r="E17"/>
  <c r="C17"/>
  <c r="C19" s="1"/>
  <c r="O14"/>
  <c r="K8"/>
  <c r="K9" s="1"/>
  <c r="J8"/>
  <c r="J9" s="1"/>
  <c r="G8"/>
  <c r="G9" s="1"/>
  <c r="F8"/>
  <c r="F9" s="1"/>
  <c r="E8"/>
  <c r="E9" s="1"/>
  <c r="C8"/>
  <c r="G7"/>
  <c r="F7"/>
  <c r="E7"/>
  <c r="C7"/>
  <c r="C9" s="1"/>
  <c r="O4"/>
  <c r="J11" i="235" l="1"/>
  <c r="K8" i="254"/>
  <c r="K9" s="1"/>
  <c r="J8"/>
  <c r="J9" s="1"/>
  <c r="I8"/>
  <c r="H8"/>
  <c r="H9" s="1"/>
  <c r="G8"/>
  <c r="G9" s="1"/>
  <c r="F8"/>
  <c r="F9" s="1"/>
  <c r="E8"/>
  <c r="E9" s="1"/>
  <c r="C8"/>
  <c r="K7"/>
  <c r="J7"/>
  <c r="I7"/>
  <c r="I9" s="1"/>
  <c r="H7"/>
  <c r="F7"/>
  <c r="E7"/>
  <c r="C7"/>
  <c r="C9" s="1"/>
  <c r="O4"/>
  <c r="K9" i="253"/>
  <c r="K10" s="1"/>
  <c r="J9"/>
  <c r="G9"/>
  <c r="G10" s="1"/>
  <c r="F9"/>
  <c r="F10" s="1"/>
  <c r="E10"/>
  <c r="C9"/>
  <c r="G8"/>
  <c r="F8"/>
  <c r="E8"/>
  <c r="C8"/>
  <c r="C10" s="1"/>
  <c r="O5"/>
  <c r="J12" i="244" l="1"/>
  <c r="J13" s="1"/>
  <c r="E30" i="245"/>
  <c r="O8" i="230"/>
  <c r="O8" i="209"/>
  <c r="O18"/>
  <c r="I12" i="206"/>
  <c r="O17" i="205"/>
  <c r="O8"/>
  <c r="O8" i="210"/>
  <c r="O26" i="250"/>
  <c r="O35"/>
  <c r="O45"/>
  <c r="G49"/>
  <c r="F49"/>
  <c r="O17"/>
  <c r="E20"/>
  <c r="O54" i="245" l="1"/>
  <c r="K58"/>
  <c r="K59" s="1"/>
  <c r="J58"/>
  <c r="J59" s="1"/>
  <c r="H58"/>
  <c r="H59" s="1"/>
  <c r="G58"/>
  <c r="G59" s="1"/>
  <c r="F58"/>
  <c r="F59" s="1"/>
  <c r="E58"/>
  <c r="C58"/>
  <c r="K57"/>
  <c r="J57"/>
  <c r="I57"/>
  <c r="H57"/>
  <c r="G57"/>
  <c r="F57"/>
  <c r="E57"/>
  <c r="E59" s="1"/>
  <c r="C57"/>
  <c r="C59" s="1"/>
  <c r="O8" i="236" l="1"/>
  <c r="G12"/>
  <c r="E12"/>
  <c r="O8" i="227"/>
  <c r="O17"/>
  <c r="O26"/>
  <c r="O8" i="221"/>
  <c r="O8" i="220"/>
  <c r="H11"/>
  <c r="O8" i="235"/>
  <c r="O8" i="206"/>
  <c r="J11"/>
  <c r="O17" i="217"/>
  <c r="O26"/>
  <c r="O8"/>
  <c r="F12"/>
  <c r="F13" s="1"/>
  <c r="E12"/>
  <c r="O8" i="234"/>
  <c r="O8" i="208"/>
  <c r="O17" i="213"/>
  <c r="F21"/>
  <c r="O8" i="229"/>
  <c r="F11"/>
  <c r="O17" i="207"/>
  <c r="G21"/>
  <c r="F21"/>
  <c r="F22" s="1"/>
  <c r="G12" l="1"/>
  <c r="F12"/>
  <c r="O8"/>
  <c r="O65" i="250" l="1"/>
  <c r="O55"/>
  <c r="O8"/>
  <c r="J23" i="209"/>
  <c r="F20" i="252" l="1"/>
  <c r="J13" i="209"/>
  <c r="J54" i="252" l="1"/>
  <c r="K54"/>
  <c r="G54"/>
  <c r="F54"/>
  <c r="J53"/>
  <c r="K53"/>
  <c r="G53"/>
  <c r="F53"/>
  <c r="J52"/>
  <c r="K52"/>
  <c r="G52"/>
  <c r="F52"/>
  <c r="J47"/>
  <c r="O47" s="1"/>
  <c r="K47"/>
  <c r="G47"/>
  <c r="P47" s="1"/>
  <c r="F47"/>
  <c r="M47" s="1"/>
  <c r="J46"/>
  <c r="O46" s="1"/>
  <c r="K46"/>
  <c r="G46"/>
  <c r="P46" s="1"/>
  <c r="F46"/>
  <c r="M46" s="1"/>
  <c r="J45"/>
  <c r="O45" s="1"/>
  <c r="K45"/>
  <c r="G45"/>
  <c r="P45" s="1"/>
  <c r="F45"/>
  <c r="M45" s="1"/>
  <c r="J44"/>
  <c r="K44"/>
  <c r="G44"/>
  <c r="F44"/>
  <c r="J43"/>
  <c r="K43"/>
  <c r="G43"/>
  <c r="F43"/>
  <c r="J42"/>
  <c r="K42"/>
  <c r="G42"/>
  <c r="F42"/>
  <c r="J41"/>
  <c r="K41"/>
  <c r="G41"/>
  <c r="F41"/>
  <c r="J40"/>
  <c r="K40"/>
  <c r="G40"/>
  <c r="P40" s="1"/>
  <c r="F40"/>
  <c r="J38"/>
  <c r="K38"/>
  <c r="J37"/>
  <c r="K37"/>
  <c r="J36"/>
  <c r="K36"/>
  <c r="J35"/>
  <c r="K35"/>
  <c r="J34"/>
  <c r="K34"/>
  <c r="K31"/>
  <c r="J31"/>
  <c r="K30"/>
  <c r="J30"/>
  <c r="N45" l="1"/>
  <c r="N46"/>
  <c r="L45"/>
  <c r="N47"/>
  <c r="L46"/>
  <c r="L47"/>
  <c r="K29"/>
  <c r="J29"/>
  <c r="G29"/>
  <c r="F29"/>
  <c r="K27"/>
  <c r="J27"/>
  <c r="G27"/>
  <c r="F27"/>
  <c r="K26"/>
  <c r="J26"/>
  <c r="G26"/>
  <c r="P26" s="1"/>
  <c r="F26"/>
  <c r="K25"/>
  <c r="J25"/>
  <c r="G25"/>
  <c r="F25"/>
  <c r="K24"/>
  <c r="J24"/>
  <c r="G24"/>
  <c r="F24"/>
  <c r="K23"/>
  <c r="J23"/>
  <c r="G23"/>
  <c r="F23"/>
  <c r="K21"/>
  <c r="J21"/>
  <c r="G21"/>
  <c r="F21"/>
  <c r="K20"/>
  <c r="J20"/>
  <c r="G20"/>
  <c r="F19"/>
  <c r="G19"/>
  <c r="J19"/>
  <c r="K19"/>
  <c r="K18"/>
  <c r="J18"/>
  <c r="G18"/>
  <c r="F18"/>
  <c r="F17"/>
  <c r="G17"/>
  <c r="K17"/>
  <c r="J17"/>
  <c r="F16"/>
  <c r="G16"/>
  <c r="J16"/>
  <c r="K16"/>
  <c r="K15"/>
  <c r="J15"/>
  <c r="G15"/>
  <c r="F15"/>
  <c r="K14"/>
  <c r="J14"/>
  <c r="G14"/>
  <c r="F14"/>
  <c r="K13" l="1"/>
  <c r="J13"/>
  <c r="O13" s="1"/>
  <c r="G13"/>
  <c r="P13" s="1"/>
  <c r="F13"/>
  <c r="M13" s="1"/>
  <c r="F12"/>
  <c r="M12" s="1"/>
  <c r="G12"/>
  <c r="P12" s="1"/>
  <c r="J12"/>
  <c r="O12" s="1"/>
  <c r="K11"/>
  <c r="J11"/>
  <c r="O11" s="1"/>
  <c r="P11"/>
  <c r="F10"/>
  <c r="M10" s="1"/>
  <c r="G10"/>
  <c r="P10" s="1"/>
  <c r="J10"/>
  <c r="O10" s="1"/>
  <c r="K10"/>
  <c r="F9"/>
  <c r="M9" s="1"/>
  <c r="G9"/>
  <c r="P9" s="1"/>
  <c r="J9"/>
  <c r="O9" s="1"/>
  <c r="K9"/>
  <c r="K8"/>
  <c r="J8"/>
  <c r="O8" s="1"/>
  <c r="G8"/>
  <c r="P8" s="1"/>
  <c r="F8"/>
  <c r="O3"/>
  <c r="M3"/>
  <c r="A5"/>
  <c r="A6" s="1"/>
  <c r="F5"/>
  <c r="M5" s="1"/>
  <c r="G5"/>
  <c r="P5" s="1"/>
  <c r="O5"/>
  <c r="K5"/>
  <c r="F6"/>
  <c r="M6" s="1"/>
  <c r="G6"/>
  <c r="P6" s="1"/>
  <c r="J6"/>
  <c r="O6" s="1"/>
  <c r="K6"/>
  <c r="F7"/>
  <c r="M7" s="1"/>
  <c r="G7"/>
  <c r="P7" s="1"/>
  <c r="J7"/>
  <c r="O7" s="1"/>
  <c r="K7"/>
  <c r="L14"/>
  <c r="M14"/>
  <c r="N14" s="1"/>
  <c r="O14"/>
  <c r="P14"/>
  <c r="L15"/>
  <c r="M15"/>
  <c r="N15" s="1"/>
  <c r="O15"/>
  <c r="P15"/>
  <c r="L16"/>
  <c r="M16"/>
  <c r="N16" s="1"/>
  <c r="O16"/>
  <c r="P16"/>
  <c r="L17"/>
  <c r="M17"/>
  <c r="N17" s="1"/>
  <c r="O17"/>
  <c r="P17"/>
  <c r="L18"/>
  <c r="M18"/>
  <c r="N18" s="1"/>
  <c r="O18"/>
  <c r="P18"/>
  <c r="L19"/>
  <c r="M19"/>
  <c r="N19" s="1"/>
  <c r="O19"/>
  <c r="P19"/>
  <c r="L20"/>
  <c r="M20"/>
  <c r="N20" s="1"/>
  <c r="O20"/>
  <c r="P20"/>
  <c r="L21"/>
  <c r="M21"/>
  <c r="N21" s="1"/>
  <c r="O21"/>
  <c r="P21"/>
  <c r="L23"/>
  <c r="M23"/>
  <c r="N23" s="1"/>
  <c r="O23"/>
  <c r="P23"/>
  <c r="L24"/>
  <c r="M24"/>
  <c r="N24" s="1"/>
  <c r="O24"/>
  <c r="P24"/>
  <c r="L25"/>
  <c r="M25"/>
  <c r="N25" s="1"/>
  <c r="O25"/>
  <c r="P25"/>
  <c r="L26"/>
  <c r="M26"/>
  <c r="N26" s="1"/>
  <c r="O26"/>
  <c r="L27"/>
  <c r="M27"/>
  <c r="N27" s="1"/>
  <c r="O27"/>
  <c r="P27"/>
  <c r="L28"/>
  <c r="M28"/>
  <c r="N28" s="1"/>
  <c r="O28"/>
  <c r="P28"/>
  <c r="L29"/>
  <c r="M29"/>
  <c r="N29" s="1"/>
  <c r="O29"/>
  <c r="P29"/>
  <c r="L30"/>
  <c r="M30"/>
  <c r="N30" s="1"/>
  <c r="O30"/>
  <c r="P30"/>
  <c r="L31"/>
  <c r="M31"/>
  <c r="N31" s="1"/>
  <c r="O31"/>
  <c r="P31"/>
  <c r="L32"/>
  <c r="M32"/>
  <c r="N32" s="1"/>
  <c r="O32"/>
  <c r="P32"/>
  <c r="L33"/>
  <c r="M33"/>
  <c r="N33" s="1"/>
  <c r="O33"/>
  <c r="P33"/>
  <c r="L34"/>
  <c r="M34"/>
  <c r="N34" s="1"/>
  <c r="O34"/>
  <c r="P34"/>
  <c r="L35"/>
  <c r="M35"/>
  <c r="N35" s="1"/>
  <c r="O35"/>
  <c r="P35"/>
  <c r="L36"/>
  <c r="M36"/>
  <c r="N36" s="1"/>
  <c r="O36"/>
  <c r="P36"/>
  <c r="L37"/>
  <c r="M37"/>
  <c r="N37" s="1"/>
  <c r="O37"/>
  <c r="P37"/>
  <c r="L38"/>
  <c r="M38"/>
  <c r="N38" s="1"/>
  <c r="O38"/>
  <c r="P38"/>
  <c r="L40"/>
  <c r="M40"/>
  <c r="N40" s="1"/>
  <c r="O40"/>
  <c r="L41"/>
  <c r="M41"/>
  <c r="N41" s="1"/>
  <c r="O41"/>
  <c r="P41"/>
  <c r="L42"/>
  <c r="M42"/>
  <c r="N42" s="1"/>
  <c r="O42"/>
  <c r="P42"/>
  <c r="L43"/>
  <c r="M43"/>
  <c r="N43" s="1"/>
  <c r="O43"/>
  <c r="P43"/>
  <c r="L44"/>
  <c r="M44"/>
  <c r="N44" s="1"/>
  <c r="O44"/>
  <c r="P44"/>
  <c r="L52"/>
  <c r="M52"/>
  <c r="N52" s="1"/>
  <c r="O52"/>
  <c r="P52"/>
  <c r="L53"/>
  <c r="M53"/>
  <c r="N53" s="1"/>
  <c r="O53"/>
  <c r="P53"/>
  <c r="L54"/>
  <c r="M54"/>
  <c r="N54" s="1"/>
  <c r="O54"/>
  <c r="P54"/>
  <c r="A7" l="1"/>
  <c r="A8" s="1"/>
  <c r="A9" s="1"/>
  <c r="L3"/>
  <c r="L8"/>
  <c r="L9"/>
  <c r="L10"/>
  <c r="L11"/>
  <c r="L12"/>
  <c r="N13"/>
  <c r="L13"/>
  <c r="N10"/>
  <c r="M11"/>
  <c r="N11" s="1"/>
  <c r="N9"/>
  <c r="M8"/>
  <c r="N8" s="1"/>
  <c r="L7"/>
  <c r="N12"/>
  <c r="N6"/>
  <c r="L5"/>
  <c r="N7"/>
  <c r="L6"/>
  <c r="N5"/>
  <c r="N3"/>
  <c r="A10" l="1"/>
  <c r="A11" s="1"/>
  <c r="A12" s="1"/>
  <c r="A13" s="1"/>
  <c r="A14" s="1"/>
  <c r="A15" s="1"/>
  <c r="A16" s="1"/>
  <c r="A17" s="1"/>
  <c r="A18" s="1"/>
  <c r="A19" s="1"/>
  <c r="A20" s="1"/>
  <c r="A21" s="1"/>
  <c r="H12" i="210"/>
  <c r="H11"/>
  <c r="A24" i="252" l="1"/>
  <c r="A25" s="1"/>
  <c r="A26" s="1"/>
  <c r="A27" s="1"/>
  <c r="A28" s="1"/>
  <c r="A29" s="1"/>
  <c r="D21" i="227"/>
  <c r="D20"/>
  <c r="D22" s="1"/>
  <c r="D30"/>
  <c r="D29"/>
  <c r="D31" s="1"/>
  <c r="A30" i="252" l="1"/>
  <c r="A31" s="1"/>
  <c r="A32" s="1"/>
  <c r="A33" s="1"/>
  <c r="A34" s="1"/>
  <c r="A35" s="1"/>
  <c r="A36" s="1"/>
  <c r="A37" s="1"/>
  <c r="A38" s="1"/>
  <c r="G48" i="245"/>
  <c r="F48"/>
  <c r="G39"/>
  <c r="F39"/>
  <c r="G30"/>
  <c r="F30"/>
  <c r="G21"/>
  <c r="F21"/>
  <c r="G12"/>
  <c r="F12"/>
  <c r="F13" s="1"/>
  <c r="G30" i="227"/>
  <c r="F30"/>
  <c r="G21"/>
  <c r="F21"/>
  <c r="G12"/>
  <c r="F12"/>
  <c r="F13" s="1"/>
  <c r="G12" i="230"/>
  <c r="F12"/>
  <c r="A40" i="252" l="1"/>
  <c r="A41" s="1"/>
  <c r="A42" s="1"/>
  <c r="A43" s="1"/>
  <c r="A44" s="1"/>
  <c r="A45" s="1"/>
  <c r="A46" s="1"/>
  <c r="A47" s="1"/>
  <c r="A39"/>
  <c r="G21" i="244"/>
  <c r="F21"/>
  <c r="G12" i="229"/>
  <c r="F12"/>
  <c r="G12" i="211"/>
  <c r="G21" i="208"/>
  <c r="F21"/>
  <c r="G12"/>
  <c r="F12"/>
  <c r="G30" i="217"/>
  <c r="F30"/>
  <c r="G21" i="213"/>
  <c r="G12" i="220"/>
  <c r="F12"/>
  <c r="A48" i="252" l="1"/>
  <c r="A49" s="1"/>
  <c r="A50" s="1"/>
  <c r="A51" s="1"/>
  <c r="A52" s="1"/>
  <c r="A53" s="1"/>
  <c r="A54" s="1"/>
  <c r="G12" i="244"/>
  <c r="F12"/>
  <c r="F13" s="1"/>
  <c r="G12" i="206"/>
  <c r="F12"/>
  <c r="F12" i="236"/>
  <c r="G12" i="221"/>
  <c r="F12"/>
  <c r="G12" i="213"/>
  <c r="F12"/>
  <c r="F13" s="1"/>
  <c r="G12" i="217"/>
  <c r="G12" i="234"/>
  <c r="F12"/>
  <c r="G12" i="205"/>
  <c r="F12"/>
  <c r="G12" i="212"/>
  <c r="F12"/>
  <c r="G12" i="210"/>
  <c r="F12"/>
  <c r="G21" i="205"/>
  <c r="F21"/>
  <c r="G21" i="217"/>
  <c r="F21"/>
  <c r="G21" i="250"/>
  <c r="F21"/>
  <c r="G12" i="235" l="1"/>
  <c r="F12"/>
  <c r="G22" i="209" l="1"/>
  <c r="F22"/>
  <c r="F23" s="1"/>
  <c r="G12"/>
  <c r="F12"/>
  <c r="F13" s="1"/>
  <c r="K23" l="1"/>
  <c r="I22"/>
  <c r="H22"/>
  <c r="H23" s="1"/>
  <c r="G23"/>
  <c r="E22"/>
  <c r="E23" s="1"/>
  <c r="C22"/>
  <c r="C23" s="1"/>
  <c r="K21"/>
  <c r="J21"/>
  <c r="I21"/>
  <c r="H21"/>
  <c r="G21"/>
  <c r="F21"/>
  <c r="E21"/>
  <c r="C21"/>
  <c r="K57" i="249" l="1"/>
  <c r="K58" s="1"/>
  <c r="J57"/>
  <c r="J58" s="1"/>
  <c r="I57"/>
  <c r="H57"/>
  <c r="H58" s="1"/>
  <c r="G57"/>
  <c r="G58" s="1"/>
  <c r="F57"/>
  <c r="F58" s="1"/>
  <c r="E57"/>
  <c r="C57"/>
  <c r="K56"/>
  <c r="I56"/>
  <c r="I58" s="1"/>
  <c r="H56"/>
  <c r="G56"/>
  <c r="F56"/>
  <c r="E56"/>
  <c r="E58" s="1"/>
  <c r="O53" s="1"/>
  <c r="C56"/>
  <c r="C58" s="1"/>
  <c r="K48"/>
  <c r="K49" s="1"/>
  <c r="J48"/>
  <c r="J49" s="1"/>
  <c r="I48"/>
  <c r="H48"/>
  <c r="H49" s="1"/>
  <c r="G48"/>
  <c r="G49" s="1"/>
  <c r="F48"/>
  <c r="F49" s="1"/>
  <c r="E48"/>
  <c r="C48"/>
  <c r="K47"/>
  <c r="I47"/>
  <c r="I49" s="1"/>
  <c r="H47"/>
  <c r="G47"/>
  <c r="F47"/>
  <c r="E47"/>
  <c r="E49" s="1"/>
  <c r="O44" s="1"/>
  <c r="C47"/>
  <c r="C49" s="1"/>
  <c r="K39"/>
  <c r="K40" s="1"/>
  <c r="J39"/>
  <c r="J40" s="1"/>
  <c r="I39"/>
  <c r="H39"/>
  <c r="H40" s="1"/>
  <c r="G39"/>
  <c r="G40" s="1"/>
  <c r="F39"/>
  <c r="F40" s="1"/>
  <c r="E39"/>
  <c r="C39"/>
  <c r="K38"/>
  <c r="I38"/>
  <c r="I40" s="1"/>
  <c r="H38"/>
  <c r="G38"/>
  <c r="F38"/>
  <c r="E38"/>
  <c r="E40" s="1"/>
  <c r="O35" s="1"/>
  <c r="C38"/>
  <c r="C40" s="1"/>
  <c r="K21" i="205"/>
  <c r="K22" s="1"/>
  <c r="J21"/>
  <c r="J22" s="1"/>
  <c r="I21"/>
  <c r="H21"/>
  <c r="H22" s="1"/>
  <c r="G22"/>
  <c r="F22"/>
  <c r="E21"/>
  <c r="E22" s="1"/>
  <c r="C21"/>
  <c r="C22" s="1"/>
  <c r="K20"/>
  <c r="J20"/>
  <c r="I20"/>
  <c r="F20"/>
  <c r="E20"/>
  <c r="C20"/>
  <c r="K69" i="250"/>
  <c r="K70" s="1"/>
  <c r="J69"/>
  <c r="J70" s="1"/>
  <c r="I69"/>
  <c r="H69"/>
  <c r="H70" s="1"/>
  <c r="G69"/>
  <c r="G70" s="1"/>
  <c r="F69"/>
  <c r="F70" s="1"/>
  <c r="E69"/>
  <c r="C69"/>
  <c r="K68"/>
  <c r="J68"/>
  <c r="I68"/>
  <c r="I70" s="1"/>
  <c r="H68"/>
  <c r="G68"/>
  <c r="F68"/>
  <c r="E68"/>
  <c r="E70" s="1"/>
  <c r="C66"/>
  <c r="K59"/>
  <c r="K60" s="1"/>
  <c r="J59"/>
  <c r="J60" s="1"/>
  <c r="I59"/>
  <c r="H59"/>
  <c r="H60" s="1"/>
  <c r="G59"/>
  <c r="G60" s="1"/>
  <c r="F59"/>
  <c r="F60" s="1"/>
  <c r="E59"/>
  <c r="C59"/>
  <c r="K58"/>
  <c r="J58"/>
  <c r="I58"/>
  <c r="I60" s="1"/>
  <c r="H58"/>
  <c r="G58"/>
  <c r="F58"/>
  <c r="E58"/>
  <c r="E60" s="1"/>
  <c r="C56"/>
  <c r="K49"/>
  <c r="K50" s="1"/>
  <c r="J49"/>
  <c r="J50" s="1"/>
  <c r="I49"/>
  <c r="H49"/>
  <c r="H50" s="1"/>
  <c r="G50"/>
  <c r="F50"/>
  <c r="E49"/>
  <c r="E50" s="1"/>
  <c r="C49"/>
  <c r="K48"/>
  <c r="J48"/>
  <c r="I48"/>
  <c r="I50" s="1"/>
  <c r="H48"/>
  <c r="G48"/>
  <c r="F48"/>
  <c r="E48"/>
  <c r="C46"/>
  <c r="K39"/>
  <c r="K40" s="1"/>
  <c r="J39"/>
  <c r="J40" s="1"/>
  <c r="I39"/>
  <c r="H39"/>
  <c r="H40" s="1"/>
  <c r="G39"/>
  <c r="G40" s="1"/>
  <c r="F39"/>
  <c r="F40" s="1"/>
  <c r="E39"/>
  <c r="C39"/>
  <c r="K38"/>
  <c r="J38"/>
  <c r="I38"/>
  <c r="I40" s="1"/>
  <c r="H38"/>
  <c r="G38"/>
  <c r="F38"/>
  <c r="E38"/>
  <c r="E40" s="1"/>
  <c r="C36"/>
  <c r="K30"/>
  <c r="K31" s="1"/>
  <c r="J30"/>
  <c r="J31" s="1"/>
  <c r="I30"/>
  <c r="H30"/>
  <c r="H31" s="1"/>
  <c r="G30"/>
  <c r="G31" s="1"/>
  <c r="F30"/>
  <c r="F31" s="1"/>
  <c r="E30"/>
  <c r="C30"/>
  <c r="K29"/>
  <c r="J29"/>
  <c r="I29"/>
  <c r="I31" s="1"/>
  <c r="H29"/>
  <c r="G29"/>
  <c r="F29"/>
  <c r="E29"/>
  <c r="E31" s="1"/>
  <c r="C29"/>
  <c r="C31" s="1"/>
  <c r="C22"/>
  <c r="K21"/>
  <c r="K22" s="1"/>
  <c r="J21"/>
  <c r="J22" s="1"/>
  <c r="I21"/>
  <c r="H21"/>
  <c r="H22" s="1"/>
  <c r="G22"/>
  <c r="F22"/>
  <c r="E21"/>
  <c r="K20"/>
  <c r="J20"/>
  <c r="I20"/>
  <c r="I22" s="1"/>
  <c r="H20"/>
  <c r="G20"/>
  <c r="F20"/>
  <c r="E22"/>
  <c r="C18"/>
  <c r="C21" s="1"/>
  <c r="K12"/>
  <c r="K13" s="1"/>
  <c r="I12"/>
  <c r="H12"/>
  <c r="H13" s="1"/>
  <c r="G12"/>
  <c r="G13" s="1"/>
  <c r="F12"/>
  <c r="E12"/>
  <c r="E13" s="1"/>
  <c r="C12"/>
  <c r="C13" s="1"/>
  <c r="K11"/>
  <c r="J11"/>
  <c r="J13" s="1"/>
  <c r="I11"/>
  <c r="I13" s="1"/>
  <c r="H11"/>
  <c r="G11"/>
  <c r="F11"/>
  <c r="F13" s="1"/>
  <c r="E11"/>
  <c r="C11"/>
  <c r="K48" i="245"/>
  <c r="K49" s="1"/>
  <c r="J48"/>
  <c r="J49" s="1"/>
  <c r="H48"/>
  <c r="H49" s="1"/>
  <c r="G49"/>
  <c r="F49"/>
  <c r="E48"/>
  <c r="C48"/>
  <c r="K47"/>
  <c r="J47"/>
  <c r="I47"/>
  <c r="H47"/>
  <c r="G47"/>
  <c r="F47"/>
  <c r="E47"/>
  <c r="E49" s="1"/>
  <c r="C47"/>
  <c r="C49" s="1"/>
  <c r="K39"/>
  <c r="K40" s="1"/>
  <c r="J39"/>
  <c r="J40" s="1"/>
  <c r="H39"/>
  <c r="H40" s="1"/>
  <c r="G40"/>
  <c r="F40"/>
  <c r="E39"/>
  <c r="C39"/>
  <c r="K38"/>
  <c r="J38"/>
  <c r="I38"/>
  <c r="H38"/>
  <c r="G38"/>
  <c r="F38"/>
  <c r="E38"/>
  <c r="E40" s="1"/>
  <c r="C38"/>
  <c r="C40" s="1"/>
  <c r="K30"/>
  <c r="K31" s="1"/>
  <c r="J30"/>
  <c r="J31" s="1"/>
  <c r="H30"/>
  <c r="H31" s="1"/>
  <c r="G31"/>
  <c r="F31"/>
  <c r="C30"/>
  <c r="K29"/>
  <c r="J29"/>
  <c r="I29"/>
  <c r="H29"/>
  <c r="G29"/>
  <c r="F29"/>
  <c r="E29"/>
  <c r="E31" s="1"/>
  <c r="C29"/>
  <c r="C31" s="1"/>
  <c r="K30" i="249"/>
  <c r="K31" s="1"/>
  <c r="J30"/>
  <c r="J31" s="1"/>
  <c r="I30"/>
  <c r="H30"/>
  <c r="H31" s="1"/>
  <c r="G30"/>
  <c r="G31" s="1"/>
  <c r="F30"/>
  <c r="F31" s="1"/>
  <c r="E30"/>
  <c r="C30"/>
  <c r="K29"/>
  <c r="I29"/>
  <c r="I31" s="1"/>
  <c r="H29"/>
  <c r="G29"/>
  <c r="F29"/>
  <c r="E29"/>
  <c r="E31" s="1"/>
  <c r="O26" s="1"/>
  <c r="C29"/>
  <c r="C31" s="1"/>
  <c r="K21"/>
  <c r="K22" s="1"/>
  <c r="I21"/>
  <c r="H21"/>
  <c r="H22" s="1"/>
  <c r="G21"/>
  <c r="G22" s="1"/>
  <c r="F21"/>
  <c r="F22" s="1"/>
  <c r="E21"/>
  <c r="K20"/>
  <c r="I20"/>
  <c r="I22" s="1"/>
  <c r="H20"/>
  <c r="G20"/>
  <c r="F20"/>
  <c r="E20"/>
  <c r="E22" s="1"/>
  <c r="O17" s="1"/>
  <c r="K12"/>
  <c r="K13" s="1"/>
  <c r="I12"/>
  <c r="H12"/>
  <c r="H13" s="1"/>
  <c r="G12"/>
  <c r="G13" s="1"/>
  <c r="F12"/>
  <c r="E12"/>
  <c r="E13" s="1"/>
  <c r="O8" s="1"/>
  <c r="D12"/>
  <c r="C12"/>
  <c r="C13" s="1"/>
  <c r="K11"/>
  <c r="J11"/>
  <c r="J13" s="1"/>
  <c r="I11"/>
  <c r="I13" s="1"/>
  <c r="H11"/>
  <c r="G11"/>
  <c r="F11"/>
  <c r="F13" s="1"/>
  <c r="E11"/>
  <c r="D11"/>
  <c r="D13" s="1"/>
  <c r="C11"/>
  <c r="K21" i="245"/>
  <c r="K22" s="1"/>
  <c r="J21"/>
  <c r="J22" s="1"/>
  <c r="H21"/>
  <c r="H22" s="1"/>
  <c r="G22"/>
  <c r="F22"/>
  <c r="E21"/>
  <c r="C21"/>
  <c r="K20"/>
  <c r="J20"/>
  <c r="I20"/>
  <c r="H20"/>
  <c r="G20"/>
  <c r="F20"/>
  <c r="E20"/>
  <c r="E22" s="1"/>
  <c r="C20"/>
  <c r="C22" s="1"/>
  <c r="J13"/>
  <c r="K12"/>
  <c r="K13" s="1"/>
  <c r="H12"/>
  <c r="H13" s="1"/>
  <c r="G13"/>
  <c r="E12"/>
  <c r="E13" s="1"/>
  <c r="C12"/>
  <c r="C13" s="1"/>
  <c r="K11"/>
  <c r="J11"/>
  <c r="I11"/>
  <c r="H11"/>
  <c r="G11"/>
  <c r="F11"/>
  <c r="E11"/>
  <c r="C11"/>
  <c r="K21" i="244"/>
  <c r="K22" s="1"/>
  <c r="J21"/>
  <c r="J22" s="1"/>
  <c r="H21"/>
  <c r="H22" s="1"/>
  <c r="G22"/>
  <c r="F22"/>
  <c r="E21"/>
  <c r="C21"/>
  <c r="K20"/>
  <c r="J20"/>
  <c r="I20"/>
  <c r="H20"/>
  <c r="G20"/>
  <c r="F20"/>
  <c r="E20"/>
  <c r="E22" s="1"/>
  <c r="C20"/>
  <c r="C22" s="1"/>
  <c r="K12"/>
  <c r="K13" s="1"/>
  <c r="H12"/>
  <c r="H13" s="1"/>
  <c r="G13"/>
  <c r="E12"/>
  <c r="E13" s="1"/>
  <c r="C12"/>
  <c r="C13" s="1"/>
  <c r="K11"/>
  <c r="J11"/>
  <c r="I11"/>
  <c r="H11"/>
  <c r="G11"/>
  <c r="F11"/>
  <c r="E11"/>
  <c r="C11"/>
  <c r="K12" i="243"/>
  <c r="K13" s="1"/>
  <c r="J12"/>
  <c r="J13" s="1"/>
  <c r="I12"/>
  <c r="H12"/>
  <c r="H13" s="1"/>
  <c r="G12"/>
  <c r="G13" s="1"/>
  <c r="F12"/>
  <c r="F13" s="1"/>
  <c r="E12"/>
  <c r="E13" s="1"/>
  <c r="O8" s="1"/>
  <c r="C12"/>
  <c r="C13" s="1"/>
  <c r="K11"/>
  <c r="J11"/>
  <c r="I11"/>
  <c r="F11"/>
  <c r="E11"/>
  <c r="C11"/>
  <c r="K12" i="236"/>
  <c r="K13" s="1"/>
  <c r="J12"/>
  <c r="J13" s="1"/>
  <c r="I12"/>
  <c r="H12"/>
  <c r="H13" s="1"/>
  <c r="G13"/>
  <c r="F13"/>
  <c r="E13"/>
  <c r="C12"/>
  <c r="C13" s="1"/>
  <c r="K11"/>
  <c r="J11"/>
  <c r="I11"/>
  <c r="I13" s="1"/>
  <c r="H11"/>
  <c r="G11"/>
  <c r="F11"/>
  <c r="E11"/>
  <c r="C11"/>
  <c r="K12" i="235"/>
  <c r="K13" s="1"/>
  <c r="J12"/>
  <c r="J13" s="1"/>
  <c r="I12"/>
  <c r="H12"/>
  <c r="H13" s="1"/>
  <c r="G13"/>
  <c r="F13"/>
  <c r="E12"/>
  <c r="E13" s="1"/>
  <c r="C12"/>
  <c r="C13" s="1"/>
  <c r="I13"/>
  <c r="C11"/>
  <c r="K12" i="234"/>
  <c r="K13" s="1"/>
  <c r="J12"/>
  <c r="J13" s="1"/>
  <c r="I12"/>
  <c r="H12"/>
  <c r="H13" s="1"/>
  <c r="G13"/>
  <c r="F13"/>
  <c r="E12"/>
  <c r="E13" s="1"/>
  <c r="C12"/>
  <c r="C13" s="1"/>
  <c r="K11"/>
  <c r="J11"/>
  <c r="I11"/>
  <c r="I13" s="1"/>
  <c r="H11"/>
  <c r="G11"/>
  <c r="F11"/>
  <c r="E11"/>
  <c r="C11"/>
  <c r="E11" i="230" l="1"/>
  <c r="C11" i="208" l="1"/>
  <c r="E11"/>
  <c r="F11"/>
  <c r="G11"/>
  <c r="H11"/>
  <c r="H13" s="1"/>
  <c r="J11"/>
  <c r="K11"/>
  <c r="C12"/>
  <c r="C13" s="1"/>
  <c r="E12"/>
  <c r="E13" s="1"/>
  <c r="F13"/>
  <c r="G13"/>
  <c r="H12"/>
  <c r="J12"/>
  <c r="J13" s="1"/>
  <c r="K12"/>
  <c r="K13" s="1"/>
  <c r="C20"/>
  <c r="E20"/>
  <c r="E22" s="1"/>
  <c r="F20"/>
  <c r="G20"/>
  <c r="H20"/>
  <c r="J20"/>
  <c r="K20"/>
  <c r="C21"/>
  <c r="C22" s="1"/>
  <c r="E21"/>
  <c r="F22"/>
  <c r="G22"/>
  <c r="H21"/>
  <c r="H22" s="1"/>
  <c r="J21"/>
  <c r="J22" s="1"/>
  <c r="K21"/>
  <c r="K22" s="1"/>
  <c r="K12" i="230" l="1"/>
  <c r="K13" s="1"/>
  <c r="J12"/>
  <c r="J13" s="1"/>
  <c r="I12"/>
  <c r="H12"/>
  <c r="H13" s="1"/>
  <c r="G13"/>
  <c r="F13"/>
  <c r="E12"/>
  <c r="E13" s="1"/>
  <c r="C12"/>
  <c r="C13" s="1"/>
  <c r="K11"/>
  <c r="J11"/>
  <c r="I11"/>
  <c r="I13" s="1"/>
  <c r="H11"/>
  <c r="G11"/>
  <c r="F11"/>
  <c r="C11"/>
  <c r="C20" i="207" l="1"/>
  <c r="K12" i="229" l="1"/>
  <c r="K13" s="1"/>
  <c r="J12"/>
  <c r="J13" s="1"/>
  <c r="I12"/>
  <c r="H12"/>
  <c r="H13" s="1"/>
  <c r="G13"/>
  <c r="F13"/>
  <c r="E12"/>
  <c r="E13" s="1"/>
  <c r="C12"/>
  <c r="C13" s="1"/>
  <c r="K11"/>
  <c r="J11"/>
  <c r="I11"/>
  <c r="I13" s="1"/>
  <c r="H11"/>
  <c r="G11"/>
  <c r="E11"/>
  <c r="C11"/>
  <c r="J13" i="213"/>
  <c r="F11" i="207" l="1"/>
  <c r="C12" i="210"/>
  <c r="C11"/>
  <c r="C13" s="1"/>
  <c r="F11" i="206"/>
  <c r="E11"/>
  <c r="E12"/>
  <c r="E13" s="1"/>
  <c r="C29" i="217"/>
  <c r="C31" s="1"/>
  <c r="C30"/>
  <c r="K30" i="227"/>
  <c r="K31" s="1"/>
  <c r="J30"/>
  <c r="J31" s="1"/>
  <c r="I30"/>
  <c r="H30"/>
  <c r="H31" s="1"/>
  <c r="G31"/>
  <c r="F31"/>
  <c r="E30"/>
  <c r="C30"/>
  <c r="K29"/>
  <c r="I29"/>
  <c r="I31" s="1"/>
  <c r="H29"/>
  <c r="G29"/>
  <c r="F29"/>
  <c r="E29"/>
  <c r="E31" s="1"/>
  <c r="C29"/>
  <c r="C31" s="1"/>
  <c r="K21"/>
  <c r="K22" s="1"/>
  <c r="I21"/>
  <c r="H21"/>
  <c r="H22" s="1"/>
  <c r="G22"/>
  <c r="F22"/>
  <c r="E21"/>
  <c r="K20"/>
  <c r="I20"/>
  <c r="I22" s="1"/>
  <c r="H20"/>
  <c r="G20"/>
  <c r="F20"/>
  <c r="E20"/>
  <c r="E22" s="1"/>
  <c r="K12"/>
  <c r="K13" s="1"/>
  <c r="I12"/>
  <c r="H12"/>
  <c r="H13" s="1"/>
  <c r="G13"/>
  <c r="E12"/>
  <c r="E13" s="1"/>
  <c r="D12"/>
  <c r="C12"/>
  <c r="C13" s="1"/>
  <c r="K11"/>
  <c r="J11"/>
  <c r="J13" s="1"/>
  <c r="I11"/>
  <c r="I13" s="1"/>
  <c r="H11"/>
  <c r="G11"/>
  <c r="F11"/>
  <c r="E11"/>
  <c r="D11"/>
  <c r="D13" s="1"/>
  <c r="C11"/>
  <c r="E20" i="207"/>
  <c r="E11"/>
  <c r="J11" i="205"/>
  <c r="F11"/>
  <c r="E11"/>
  <c r="C11"/>
  <c r="I13" i="221"/>
  <c r="K12"/>
  <c r="K13" s="1"/>
  <c r="J12"/>
  <c r="J13" s="1"/>
  <c r="I12"/>
  <c r="H12"/>
  <c r="H13" s="1"/>
  <c r="G13"/>
  <c r="F13"/>
  <c r="E12"/>
  <c r="E13" s="1"/>
  <c r="C12"/>
  <c r="C13" s="1"/>
  <c r="K11"/>
  <c r="J11"/>
  <c r="I11"/>
  <c r="H11"/>
  <c r="G11"/>
  <c r="F11"/>
  <c r="E11"/>
  <c r="C11"/>
  <c r="F13" i="220"/>
  <c r="F11"/>
  <c r="E11"/>
  <c r="I13"/>
  <c r="K12"/>
  <c r="K13" s="1"/>
  <c r="J12"/>
  <c r="J13" s="1"/>
  <c r="H12"/>
  <c r="H13" s="1"/>
  <c r="G13"/>
  <c r="E12"/>
  <c r="E13" s="1"/>
  <c r="C12"/>
  <c r="C13" s="1"/>
  <c r="K11"/>
  <c r="J11"/>
  <c r="I11"/>
  <c r="G11"/>
  <c r="C11"/>
  <c r="D20" i="217"/>
  <c r="D22" s="1"/>
  <c r="D21"/>
  <c r="F22"/>
  <c r="D12"/>
  <c r="D11"/>
  <c r="D13" s="1"/>
  <c r="I31"/>
  <c r="K30"/>
  <c r="K31" s="1"/>
  <c r="J30"/>
  <c r="J31" s="1"/>
  <c r="I30"/>
  <c r="H30"/>
  <c r="H31" s="1"/>
  <c r="G31"/>
  <c r="F31"/>
  <c r="E30"/>
  <c r="K29"/>
  <c r="J29"/>
  <c r="I29"/>
  <c r="H29"/>
  <c r="G29"/>
  <c r="F29"/>
  <c r="E29"/>
  <c r="E31" s="1"/>
  <c r="K21"/>
  <c r="K22" s="1"/>
  <c r="J21"/>
  <c r="J22" s="1"/>
  <c r="I21"/>
  <c r="H21"/>
  <c r="H22" s="1"/>
  <c r="G22"/>
  <c r="E21"/>
  <c r="C21"/>
  <c r="K20"/>
  <c r="J20"/>
  <c r="I20"/>
  <c r="I22" s="1"/>
  <c r="H20"/>
  <c r="G20"/>
  <c r="F20"/>
  <c r="E20"/>
  <c r="C20"/>
  <c r="C22" s="1"/>
  <c r="K12"/>
  <c r="K13" s="1"/>
  <c r="I12"/>
  <c r="H12"/>
  <c r="H13" s="1"/>
  <c r="G13"/>
  <c r="E13"/>
  <c r="C12"/>
  <c r="C13" s="1"/>
  <c r="K11"/>
  <c r="J11"/>
  <c r="J13" s="1"/>
  <c r="I11"/>
  <c r="I13" s="1"/>
  <c r="H11"/>
  <c r="G11"/>
  <c r="F11"/>
  <c r="E11"/>
  <c r="C11"/>
  <c r="E11" i="213"/>
  <c r="E12"/>
  <c r="E13" s="1"/>
  <c r="K21"/>
  <c r="K22" s="1"/>
  <c r="J21"/>
  <c r="J22" s="1"/>
  <c r="H21"/>
  <c r="H22" s="1"/>
  <c r="G22"/>
  <c r="F22"/>
  <c r="E21"/>
  <c r="K20"/>
  <c r="J20"/>
  <c r="H20"/>
  <c r="G20"/>
  <c r="F20"/>
  <c r="E20"/>
  <c r="E22" s="1"/>
  <c r="K12"/>
  <c r="K13" s="1"/>
  <c r="I12"/>
  <c r="H12"/>
  <c r="H13" s="1"/>
  <c r="G13"/>
  <c r="C12"/>
  <c r="C13" s="1"/>
  <c r="K11"/>
  <c r="J11"/>
  <c r="I11"/>
  <c r="I13" s="1"/>
  <c r="H11"/>
  <c r="G11"/>
  <c r="F11"/>
  <c r="C11"/>
  <c r="D11" i="212"/>
  <c r="D13" s="1"/>
  <c r="K12"/>
  <c r="K13" s="1"/>
  <c r="J12"/>
  <c r="J13" s="1"/>
  <c r="I12"/>
  <c r="H12"/>
  <c r="H13" s="1"/>
  <c r="G13"/>
  <c r="F13"/>
  <c r="E12"/>
  <c r="E13" s="1"/>
  <c r="O8" s="1"/>
  <c r="K11"/>
  <c r="J11"/>
  <c r="I11"/>
  <c r="I13" s="1"/>
  <c r="H11"/>
  <c r="G11"/>
  <c r="F11"/>
  <c r="E11"/>
  <c r="C11" i="211"/>
  <c r="C13" s="1"/>
  <c r="C12" s="1"/>
  <c r="K12"/>
  <c r="K13" s="1"/>
  <c r="J12"/>
  <c r="J13" s="1"/>
  <c r="I12"/>
  <c r="H12"/>
  <c r="H13" s="1"/>
  <c r="G13"/>
  <c r="F13"/>
  <c r="E13"/>
  <c r="K11"/>
  <c r="J11"/>
  <c r="I11"/>
  <c r="I13" s="1"/>
  <c r="G11"/>
  <c r="F11"/>
  <c r="E11"/>
  <c r="F11" i="210"/>
  <c r="G11"/>
  <c r="E11"/>
  <c r="K12"/>
  <c r="K13" s="1"/>
  <c r="J12"/>
  <c r="J13" s="1"/>
  <c r="I12"/>
  <c r="H13"/>
  <c r="G13"/>
  <c r="F13"/>
  <c r="E12"/>
  <c r="E13" s="1"/>
  <c r="I11"/>
  <c r="I13" s="1"/>
  <c r="I12" i="209"/>
  <c r="I11"/>
  <c r="F11"/>
  <c r="E11"/>
  <c r="K12"/>
  <c r="K13" s="1"/>
  <c r="H12"/>
  <c r="H13" s="1"/>
  <c r="G13"/>
  <c r="E12"/>
  <c r="E13" s="1"/>
  <c r="C12"/>
  <c r="C13" s="1"/>
  <c r="K11"/>
  <c r="H11"/>
  <c r="G11"/>
  <c r="C11"/>
  <c r="I11" i="206"/>
  <c r="I13" s="1"/>
  <c r="E21" i="207"/>
  <c r="E22" s="1"/>
  <c r="I12"/>
  <c r="K21"/>
  <c r="K22" s="1"/>
  <c r="J21"/>
  <c r="J22" s="1"/>
  <c r="H21"/>
  <c r="H22" s="1"/>
  <c r="G22"/>
  <c r="C21"/>
  <c r="C22" s="1"/>
  <c r="K20"/>
  <c r="G20"/>
  <c r="K12"/>
  <c r="J12"/>
  <c r="J13" s="1"/>
  <c r="H12"/>
  <c r="H13" s="1"/>
  <c r="F13"/>
  <c r="E12"/>
  <c r="E13" s="1"/>
  <c r="C12"/>
  <c r="C13" s="1"/>
  <c r="J11"/>
  <c r="I11"/>
  <c r="H11"/>
  <c r="C11"/>
  <c r="K11"/>
  <c r="G11"/>
  <c r="J12" i="206"/>
  <c r="J13" s="1"/>
  <c r="K12"/>
  <c r="H12"/>
  <c r="H13" s="1"/>
  <c r="G13"/>
  <c r="F13"/>
  <c r="C12"/>
  <c r="C13" s="1"/>
  <c r="H11"/>
  <c r="C11"/>
  <c r="K11"/>
  <c r="G11"/>
  <c r="E22" i="217" l="1"/>
  <c r="G13" i="207"/>
  <c r="K13"/>
  <c r="K13" i="206"/>
  <c r="K12" i="205"/>
  <c r="J12"/>
  <c r="I12"/>
  <c r="H12"/>
  <c r="E12"/>
  <c r="C12"/>
  <c r="C13" s="1"/>
  <c r="I11"/>
  <c r="H13" l="1"/>
  <c r="E13"/>
  <c r="K11"/>
  <c r="K13" l="1"/>
  <c r="J13"/>
  <c r="G13"/>
  <c r="F13"/>
  <c r="H13" i="67" l="1"/>
  <c r="J23"/>
  <c r="I23"/>
  <c r="J13"/>
  <c r="I13"/>
  <c r="J19"/>
  <c r="I19"/>
  <c r="J9"/>
  <c r="I9"/>
  <c r="I14" s="1"/>
  <c r="D9"/>
  <c r="G9" s="1"/>
  <c r="G12" s="1"/>
  <c r="E9"/>
  <c r="E12" s="1"/>
  <c r="F9"/>
  <c r="F12" s="1"/>
  <c r="H9"/>
  <c r="H12" s="1"/>
  <c r="C12"/>
  <c r="C13"/>
  <c r="C14" s="1"/>
  <c r="D13"/>
  <c r="E13"/>
  <c r="F13"/>
  <c r="G13"/>
  <c r="D19"/>
  <c r="G19" s="1"/>
  <c r="E19"/>
  <c r="F19"/>
  <c r="H19"/>
  <c r="C22"/>
  <c r="C23"/>
  <c r="C24" s="1"/>
  <c r="D23"/>
  <c r="E23"/>
  <c r="F23"/>
  <c r="G23"/>
  <c r="H23"/>
  <c r="F14" l="1"/>
  <c r="D14"/>
  <c r="D12"/>
  <c r="F24"/>
  <c r="H24"/>
  <c r="F22"/>
  <c r="J24"/>
  <c r="E14"/>
  <c r="N9" s="1"/>
  <c r="J14"/>
  <c r="G24"/>
  <c r="G22"/>
  <c r="I24"/>
  <c r="D24"/>
  <c r="D22"/>
  <c r="G14"/>
  <c r="H14"/>
  <c r="E22"/>
  <c r="E24"/>
  <c r="N19" s="1"/>
  <c r="H22"/>
</calcChain>
</file>

<file path=xl/sharedStrings.xml><?xml version="1.0" encoding="utf-8"?>
<sst xmlns="http://schemas.openxmlformats.org/spreadsheetml/2006/main" count="1972" uniqueCount="281">
  <si>
    <t>Gen:
no's</t>
  </si>
  <si>
    <t>Engine Status</t>
  </si>
  <si>
    <t xml:space="preserve"> Alt Greasing 
R/H (4000)</t>
  </si>
  <si>
    <t xml:space="preserve"> Oil Change
 R/H (1500)</t>
  </si>
  <si>
    <t>Remarks</t>
  </si>
  <si>
    <t>G # 01</t>
  </si>
  <si>
    <t>Present R/h</t>
  </si>
  <si>
    <t>Last Change/add    R/H</t>
  </si>
  <si>
    <t>Next Change/add R/ H</t>
  </si>
  <si>
    <t>G # 02</t>
  </si>
  <si>
    <t xml:space="preserve"> Spark Plug change R/H (16000)</t>
  </si>
  <si>
    <t xml:space="preserve">Maintenance Schedule </t>
  </si>
  <si>
    <t>Oil Filter R/H (3000)</t>
  </si>
  <si>
    <t>UP DATE ON</t>
  </si>
  <si>
    <t>Tentative Date</t>
  </si>
  <si>
    <t>The Genset is running Smothly.</t>
  </si>
  <si>
    <t>Remain R/H</t>
  </si>
  <si>
    <t>Maintenance  Date</t>
  </si>
  <si>
    <t>Valve Wear Measurement R/H(3000)</t>
  </si>
  <si>
    <t>Run Time</t>
  </si>
  <si>
    <t>Pegasus 805</t>
  </si>
  <si>
    <t>TCG2020V16K</t>
  </si>
  <si>
    <t>TCG2020V16</t>
  </si>
  <si>
    <t>Check Valve Clearance
 R/H (3000)</t>
  </si>
  <si>
    <t>Mahmud Jeans Ltd</t>
  </si>
  <si>
    <t>Engine serial: 2210721</t>
  </si>
  <si>
    <t>Engine serial: 221 0720</t>
  </si>
  <si>
    <t>Data not avialable</t>
  </si>
  <si>
    <t>Turbocharger Maintenance R/H(16000)</t>
  </si>
  <si>
    <t>Genset Overhauling</t>
  </si>
  <si>
    <t>UPDATE ON</t>
  </si>
  <si>
    <t>E-40 maintenance</t>
  </si>
  <si>
    <t>E-40 maintenance without lube oil filter</t>
  </si>
  <si>
    <t>E-40</t>
  </si>
  <si>
    <t>Cam lube &amp; tappet check</t>
  </si>
  <si>
    <t>GS No</t>
  </si>
  <si>
    <t>The Genset is
running Smoothly.</t>
  </si>
  <si>
    <t>Zenith Fabrics Limited</t>
  </si>
  <si>
    <t>Pagasus 805</t>
  </si>
  <si>
    <t>Present R/H</t>
  </si>
  <si>
    <t>Engine serial: 221 1036</t>
  </si>
  <si>
    <t>Jaba Textile Mills Ltd.</t>
  </si>
  <si>
    <t>Engine serial: 221 0145</t>
  </si>
  <si>
    <t>Engine serial: 221 1331</t>
  </si>
  <si>
    <t>Engine serial: 221 1059</t>
  </si>
  <si>
    <t>TCG2020V12K</t>
  </si>
  <si>
    <t>The Genset is running smoothly</t>
  </si>
  <si>
    <t>Bhuyan Textile Mills Ltd.</t>
  </si>
  <si>
    <t>Hamid Fabrics Ltd.</t>
  </si>
  <si>
    <t>TCG2016V16C</t>
  </si>
  <si>
    <t>Engine serial: 221 0642</t>
  </si>
  <si>
    <t>Engine serial: 221 0643</t>
  </si>
  <si>
    <t>The genset is running smoothly</t>
  </si>
  <si>
    <t>HP Chemical Ltd.</t>
  </si>
  <si>
    <t>Engine serial: 220 4668</t>
  </si>
  <si>
    <t>TBG620V16K</t>
  </si>
  <si>
    <t>Fakir Fashion Ltd.</t>
  </si>
  <si>
    <t>G # New</t>
  </si>
  <si>
    <t>G # Old</t>
  </si>
  <si>
    <t>Engine serial: 221 1740</t>
  </si>
  <si>
    <t>Engine serial: 220 6194</t>
  </si>
  <si>
    <t>TCG2032V16</t>
  </si>
  <si>
    <t>E-30</t>
  </si>
  <si>
    <t>G #02</t>
  </si>
  <si>
    <t>Hazrat Amanat Shah Spinning Mills Ltd.</t>
  </si>
  <si>
    <t>Engine serial: 220 7244</t>
  </si>
  <si>
    <t>Engine serial: 220 7250</t>
  </si>
  <si>
    <t>G #03</t>
  </si>
  <si>
    <t>Engine serial: 220 9104</t>
  </si>
  <si>
    <t>G #04</t>
  </si>
  <si>
    <t xml:space="preserve"> </t>
  </si>
  <si>
    <t>Pagasus 1005</t>
  </si>
  <si>
    <t>Nannu Spinning Mills Ltd.</t>
  </si>
  <si>
    <t>New Zeland Dairy Bangladesh Ltd.</t>
  </si>
  <si>
    <t>Engine serial: 221 1614</t>
  </si>
  <si>
    <t>North South University</t>
  </si>
  <si>
    <t>Engine serial: 220 7101</t>
  </si>
  <si>
    <t>Mysella S5N</t>
  </si>
  <si>
    <t>Engine serial: 220 7107</t>
  </si>
  <si>
    <t>Engine serial: 220 7117</t>
  </si>
  <si>
    <t>G #05</t>
  </si>
  <si>
    <t>The Genset is running smoothly.</t>
  </si>
  <si>
    <t xml:space="preserve">The Genset is running smoothly. </t>
  </si>
  <si>
    <t>Engine serial: 221 3357</t>
  </si>
  <si>
    <t>Mysella S5N 40</t>
  </si>
  <si>
    <t xml:space="preserve">The Genset is running smoothly except  lube oil leakage from flywheel lip-seal.
</t>
  </si>
  <si>
    <r>
      <t xml:space="preserve">The genset is now in stop condition due to factory problem.
</t>
    </r>
    <r>
      <rPr>
        <b/>
        <sz val="10"/>
        <color rgb="FFFF0000"/>
        <rFont val="Calibri"/>
        <family val="2"/>
        <scheme val="minor"/>
      </rPr>
      <t>Lube oil change due.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**Cutomer use local spare parts**</t>
    </r>
  </si>
  <si>
    <t>Engine serial: 221 3783</t>
  </si>
  <si>
    <t>A One Polar Ltd.</t>
  </si>
  <si>
    <t>Eskayef Bangladesh Ltd</t>
  </si>
  <si>
    <t>Engine serial: 221 0535</t>
  </si>
  <si>
    <t>Hatim Polymer LTD</t>
  </si>
  <si>
    <t>Engine serial: 221 4632</t>
  </si>
  <si>
    <t>Engine serial: 221 4827</t>
  </si>
  <si>
    <t>Luna Polymer Ltd</t>
  </si>
  <si>
    <t>Engine serial: 221 1787</t>
  </si>
  <si>
    <t>Padma Poly Cotton Limited</t>
  </si>
  <si>
    <t>Engine serial: 221 1305</t>
  </si>
  <si>
    <t>Engine serial: 221 1304</t>
  </si>
  <si>
    <t>Papertech Ltd</t>
  </si>
  <si>
    <t>G #06</t>
  </si>
  <si>
    <t>Sagorika Feed Mills Ltd</t>
  </si>
  <si>
    <t>Engine serial: 221 1737</t>
  </si>
  <si>
    <t>Engine serial: 221 2020</t>
  </si>
  <si>
    <t>TCG2020V12k</t>
  </si>
  <si>
    <t>Shabed Ali Spinning Mills ltd.</t>
  </si>
  <si>
    <t>Sheltech Ceramics Ltd</t>
  </si>
  <si>
    <t>Engine serial: 221 3583</t>
  </si>
  <si>
    <t>Engine serial:  221 3587</t>
  </si>
  <si>
    <t>Engine serial: 221 3585</t>
  </si>
  <si>
    <t>Engine serial: 221 3857</t>
  </si>
  <si>
    <t>Sifat Textile Ltd.</t>
  </si>
  <si>
    <t>Engine serial: 221 2148</t>
  </si>
  <si>
    <t>SS Steel Mills Ltd.</t>
  </si>
  <si>
    <t>G #07</t>
  </si>
  <si>
    <t>Engine serial: 221 5169</t>
  </si>
  <si>
    <t>Engine serial: 220 7083</t>
  </si>
  <si>
    <t>Engine serial: 220 7085</t>
  </si>
  <si>
    <t>Engine serial: 220 7093</t>
  </si>
  <si>
    <t>Engine serial: 221 3359</t>
  </si>
  <si>
    <t>Engine serial: 221 3358</t>
  </si>
  <si>
    <t>United Hospital Ltd.</t>
  </si>
  <si>
    <t>Engine serial: 221 5573</t>
  </si>
  <si>
    <t>Engine serial: 221 5416</t>
  </si>
  <si>
    <t>GBB Power Ltd</t>
  </si>
  <si>
    <t>Engine serial: 220 7173</t>
  </si>
  <si>
    <t>Engine serial: 220 7212</t>
  </si>
  <si>
    <t>Engine serial: 220 7226</t>
  </si>
  <si>
    <t>Engine serial: 220 7549</t>
  </si>
  <si>
    <t>Engine serial: 220 7156</t>
  </si>
  <si>
    <t>Engine serial: 220 7200</t>
  </si>
  <si>
    <t>Engine serial: 221 4755</t>
  </si>
  <si>
    <t>Valve Wear Measurement R/H(1500)</t>
  </si>
  <si>
    <t>Engine serial: 221 4764</t>
  </si>
  <si>
    <t>Check Valve Clearance
R/H (1500)</t>
  </si>
  <si>
    <t>Check Valve Clearance
 R/H (1500)</t>
  </si>
  <si>
    <t>ASM Industries Ltd</t>
  </si>
  <si>
    <t>Oil Filter R/H (1500)</t>
  </si>
  <si>
    <t>TBG616V16K</t>
  </si>
  <si>
    <t>E40</t>
  </si>
  <si>
    <t>E30</t>
  </si>
  <si>
    <t>Pegasus-1005</t>
  </si>
  <si>
    <t>7/329/2021</t>
  </si>
  <si>
    <t>Total</t>
  </si>
  <si>
    <t>Sl</t>
  </si>
  <si>
    <t>Customer Name:</t>
  </si>
  <si>
    <t>Genset 
No:</t>
  </si>
  <si>
    <t>Engine Model</t>
  </si>
  <si>
    <t>ESN</t>
  </si>
  <si>
    <t>Last
 Maitenance
R/H</t>
  </si>
  <si>
    <t>Last Maintenance Date</t>
  </si>
  <si>
    <t>AHMR</t>
  </si>
  <si>
    <t>COM</t>
  </si>
  <si>
    <t>Last Maintenance Type</t>
  </si>
  <si>
    <t>Present
R/H</t>
  </si>
  <si>
    <t>Run
Time</t>
  </si>
  <si>
    <t xml:space="preserve">Next
Maint.
Time R/H </t>
  </si>
  <si>
    <t>Remaining 
R/H</t>
  </si>
  <si>
    <t>M/S  Type:</t>
  </si>
  <si>
    <t>Tentative
date:</t>
  </si>
  <si>
    <t xml:space="preserve">Remarks </t>
  </si>
  <si>
    <t>G#1</t>
  </si>
  <si>
    <t>TCG200V16K</t>
  </si>
  <si>
    <t>221 3783</t>
  </si>
  <si>
    <t>A ONE POLAR LTD.</t>
  </si>
  <si>
    <t>221 4755</t>
  </si>
  <si>
    <t>G#2</t>
  </si>
  <si>
    <t>221 4764</t>
  </si>
  <si>
    <t>E10</t>
  </si>
  <si>
    <t>ASM INDUSTRIES LTD.</t>
  </si>
  <si>
    <t>221 3357</t>
  </si>
  <si>
    <t>221 1331</t>
  </si>
  <si>
    <t>221 1059</t>
  </si>
  <si>
    <t>221 0535</t>
  </si>
  <si>
    <t>FAKIR FASHION LTD.</t>
  </si>
  <si>
    <t>220 6194</t>
  </si>
  <si>
    <t>221 1740</t>
  </si>
  <si>
    <t>220 4668</t>
  </si>
  <si>
    <t>HAMID FABRICS LTD.</t>
  </si>
  <si>
    <t>221 0642</t>
  </si>
  <si>
    <t>221 0643</t>
  </si>
  <si>
    <t>HATIM POLYMER LTD.</t>
  </si>
  <si>
    <t>221 4632</t>
  </si>
  <si>
    <t>220 7244</t>
  </si>
  <si>
    <t>220 7250</t>
  </si>
  <si>
    <t>G#3</t>
  </si>
  <si>
    <t>220 9104</t>
  </si>
  <si>
    <t>JABA TEXTILE MILLS LTD.</t>
  </si>
  <si>
    <t>221 0145</t>
  </si>
  <si>
    <t>221 4827</t>
  </si>
  <si>
    <t>NANNU SPINNING MILLS LTD.</t>
  </si>
  <si>
    <t>221 1787</t>
  </si>
  <si>
    <t>NEWZEALAND DAIRY LTD.</t>
  </si>
  <si>
    <t>221 1614</t>
  </si>
  <si>
    <t>NORTH SOUTH UNIVERSITY(G#01)</t>
  </si>
  <si>
    <t>220 7101</t>
  </si>
  <si>
    <t>NORTH SOUTH UNIVERSITY(G#02)</t>
  </si>
  <si>
    <t>220 7107</t>
  </si>
  <si>
    <t>NORTH SOUTH UNIVERSITY(G#03)</t>
  </si>
  <si>
    <t>220 7117</t>
  </si>
  <si>
    <t>221 5460</t>
  </si>
  <si>
    <t>PAPERTECH INDUSTRIES LTD.</t>
  </si>
  <si>
    <t>221 1304</t>
  </si>
  <si>
    <t>SAGORIKA FEEDS LTD.(G#01)</t>
  </si>
  <si>
    <t>221 1737</t>
  </si>
  <si>
    <t>SAGORIKA FEEDS LTD.(G#02)</t>
  </si>
  <si>
    <t>221 2020</t>
  </si>
  <si>
    <t>221 5079</t>
  </si>
  <si>
    <t>221 5132</t>
  </si>
  <si>
    <t>221 3858</t>
  </si>
  <si>
    <t>221 3583</t>
  </si>
  <si>
    <t>221 3587</t>
  </si>
  <si>
    <t>G#4</t>
  </si>
  <si>
    <t>221 3585</t>
  </si>
  <si>
    <t>G#5</t>
  </si>
  <si>
    <t>221 3857</t>
  </si>
  <si>
    <t>SIFAT SPINNING MILLS LTD</t>
  </si>
  <si>
    <t>220 7083</t>
  </si>
  <si>
    <t>220 7093</t>
  </si>
  <si>
    <t>220 7085</t>
  </si>
  <si>
    <t>221 5169</t>
  </si>
  <si>
    <t>221 5573</t>
  </si>
  <si>
    <t>ZENITH FABRICS LTD.</t>
  </si>
  <si>
    <t>221 1036</t>
  </si>
  <si>
    <t>221 5416</t>
  </si>
  <si>
    <t>ESKAYEF PHERMACEUTICALS LTD</t>
  </si>
  <si>
    <t>221 3359</t>
  </si>
  <si>
    <t>221 3358</t>
  </si>
  <si>
    <t>220 5592</t>
  </si>
  <si>
    <t>Engine serial: 220 5592</t>
  </si>
  <si>
    <t>Water Leakage from lube oil filter housing  braket bush.</t>
  </si>
  <si>
    <t>Petronus</t>
  </si>
  <si>
    <t>Myshella</t>
  </si>
  <si>
    <t>Water leakaging from head gasket genset stop condition.</t>
  </si>
  <si>
    <t>Caltex</t>
  </si>
  <si>
    <t>Mysella S5N40</t>
  </si>
  <si>
    <t>Base bolt broken and lube leakage from oil sump gasket.</t>
  </si>
  <si>
    <t>Last Change/add R/H</t>
  </si>
  <si>
    <t>Engine serial: 221 6305</t>
  </si>
  <si>
    <t>a</t>
  </si>
  <si>
    <t>Engine serial: 221 6378</t>
  </si>
  <si>
    <t>MAK Textile Ltd.</t>
  </si>
  <si>
    <t>Abed Spinning Ltd.</t>
  </si>
  <si>
    <t>Shiplu Tex. &amp; Spinning Ltd.</t>
  </si>
  <si>
    <t>Engine serial: 221 4952</t>
  </si>
  <si>
    <t>Petro-Canada</t>
  </si>
  <si>
    <t>Engine serial: 2214972</t>
  </si>
  <si>
    <t>Engine serial: 221 4976</t>
  </si>
  <si>
    <t>Engine serial: 221 4980</t>
  </si>
  <si>
    <t>G # 04</t>
  </si>
  <si>
    <t>G # 03</t>
  </si>
  <si>
    <t xml:space="preserve">3-way valve manualy going on </t>
  </si>
  <si>
    <t>ABED SPINNING LTD.</t>
  </si>
  <si>
    <t>BHUYAN TEXTILE LTD.</t>
  </si>
  <si>
    <t>G#6</t>
  </si>
  <si>
    <t>UNITED HOSPITAL LTD.</t>
  </si>
  <si>
    <t>A1, A2, A4, A5, B4, B5 &amp; B6 head gasket water leakage in stop condition.</t>
  </si>
  <si>
    <t>LUNA POLYMER LTD.</t>
  </si>
  <si>
    <t>SS STEEL LTD. (PP-1)</t>
  </si>
  <si>
    <t>SS STEEL LTD. (PP-2)</t>
  </si>
  <si>
    <t>SS STEEL LTD. (PP-3)</t>
  </si>
  <si>
    <t>HP CHEMICALS LTD.</t>
  </si>
  <si>
    <t>SHIPLU TEX. &amp; SPINNING LTD.</t>
  </si>
  <si>
    <t>SABEED ALI SPINNING MILLS LTD.</t>
  </si>
  <si>
    <t>SHELTECH CERAMICS LTD.</t>
  </si>
  <si>
    <t>HAZRAT AMANATSHAH SPINNING MILLS LTD.</t>
  </si>
  <si>
    <t>Genset Overhauling Due</t>
  </si>
  <si>
    <t>Engine serial: 2215079</t>
  </si>
  <si>
    <t>Genset Overhauling due</t>
  </si>
  <si>
    <t>Last Change/add  R/H</t>
  </si>
  <si>
    <t>Next Change/add R/H</t>
  </si>
  <si>
    <t>Pran durable Plastics Ltd.</t>
  </si>
  <si>
    <t>PRAN DURABLE PLASTICS Ltd</t>
  </si>
  <si>
    <t>A one Polymer Ltd.</t>
  </si>
  <si>
    <t>A ONE POLYMER LTD.</t>
  </si>
  <si>
    <t>G #01</t>
  </si>
  <si>
    <t>Engine serial: 2215132</t>
  </si>
  <si>
    <t>Tentative Schedule Maintenance Date ''June"-22</t>
  </si>
  <si>
    <t>MAK TEXTILE LTD.</t>
  </si>
  <si>
    <t>G1</t>
  </si>
  <si>
    <t>Engine serial: 2216253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</si>
</sst>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d\-mmm\-yy;@"/>
  </numFmts>
  <fonts count="4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name val="Univers"/>
      <family val="2"/>
    </font>
    <font>
      <sz val="8"/>
      <name val="Trebuchet MS"/>
      <family val="2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 (Body)"/>
    </font>
    <font>
      <sz val="10"/>
      <color theme="1"/>
      <name val="Calibri (Body)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9" applyNumberFormat="0" applyAlignment="0" applyProtection="0"/>
    <xf numFmtId="0" fontId="6" fillId="28" borderId="20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21" applyNumberFormat="0" applyFill="0" applyAlignment="0" applyProtection="0"/>
    <xf numFmtId="0" fontId="10" fillId="0" borderId="22" applyNumberFormat="0" applyFill="0" applyAlignment="0" applyProtection="0"/>
    <xf numFmtId="0" fontId="11" fillId="0" borderId="23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9" applyNumberFormat="0" applyAlignment="0" applyProtection="0"/>
    <xf numFmtId="0" fontId="13" fillId="0" borderId="24" applyNumberFormat="0" applyFill="0" applyAlignment="0" applyProtection="0"/>
    <xf numFmtId="0" fontId="14" fillId="31" borderId="0" applyNumberFormat="0" applyBorder="0" applyAlignment="0" applyProtection="0"/>
    <xf numFmtId="0" fontId="1" fillId="0" borderId="0">
      <alignment vertical="center" wrapText="1"/>
    </xf>
    <xf numFmtId="0" fontId="1" fillId="0" borderId="0"/>
    <xf numFmtId="0" fontId="2" fillId="32" borderId="25" applyNumberFormat="0" applyFont="0" applyAlignment="0" applyProtection="0"/>
    <xf numFmtId="0" fontId="15" fillId="27" borderId="26" applyNumberFormat="0" applyAlignment="0" applyProtection="0"/>
    <xf numFmtId="0" fontId="16" fillId="0" borderId="0" applyNumberFormat="0" applyFill="0" applyBorder="0" applyAlignment="0" applyProtection="0"/>
    <xf numFmtId="0" fontId="17" fillId="0" borderId="27" applyNumberFormat="0" applyFill="0" applyAlignment="0" applyProtection="0"/>
    <xf numFmtId="0" fontId="18" fillId="0" borderId="0" applyNumberFormat="0" applyFill="0" applyBorder="0" applyAlignment="0" applyProtection="0"/>
    <xf numFmtId="0" fontId="37" fillId="0" borderId="0" applyNumberFormat="0"/>
    <xf numFmtId="0" fontId="1" fillId="0" borderId="0"/>
    <xf numFmtId="0" fontId="2" fillId="0" borderId="0"/>
    <xf numFmtId="0" fontId="2" fillId="0" borderId="0"/>
  </cellStyleXfs>
  <cellXfs count="218">
    <xf numFmtId="0" fontId="0" fillId="0" borderId="0" xfId="0"/>
    <xf numFmtId="0" fontId="18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Border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/>
    <xf numFmtId="0" fontId="0" fillId="0" borderId="0" xfId="0" applyFill="1" applyBorder="1" applyAlignment="1">
      <alignment wrapText="1"/>
    </xf>
    <xf numFmtId="0" fontId="20" fillId="0" borderId="1" xfId="0" applyFont="1" applyFill="1" applyBorder="1" applyAlignment="1">
      <alignment horizontal="center" vertical="center" wrapText="1"/>
    </xf>
    <xf numFmtId="15" fontId="20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1" fillId="35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1" fillId="35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0" fontId="21" fillId="35" borderId="5" xfId="0" applyFont="1" applyFill="1" applyBorder="1" applyAlignment="1">
      <alignment horizontal="center" vertical="center" wrapText="1"/>
    </xf>
    <xf numFmtId="0" fontId="17" fillId="35" borderId="6" xfId="0" applyFont="1" applyFill="1" applyBorder="1" applyAlignment="1">
      <alignment horizontal="center" vertical="center" wrapText="1"/>
    </xf>
    <xf numFmtId="0" fontId="0" fillId="34" borderId="0" xfId="0" applyFill="1"/>
    <xf numFmtId="165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22" fillId="3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3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5" fillId="0" borderId="0" xfId="0" applyFont="1"/>
    <xf numFmtId="0" fontId="25" fillId="0" borderId="0" xfId="0" applyFont="1" applyBorder="1"/>
    <xf numFmtId="0" fontId="25" fillId="0" borderId="0" xfId="0" applyFont="1" applyBorder="1" applyAlignment="1">
      <alignment horizontal="center"/>
    </xf>
    <xf numFmtId="1" fontId="25" fillId="0" borderId="0" xfId="0" applyNumberFormat="1" applyFont="1" applyBorder="1" applyAlignment="1">
      <alignment horizontal="center"/>
    </xf>
    <xf numFmtId="14" fontId="25" fillId="0" borderId="0" xfId="0" applyNumberFormat="1" applyFont="1" applyBorder="1" applyAlignment="1">
      <alignment horizontal="center"/>
    </xf>
    <xf numFmtId="0" fontId="25" fillId="0" borderId="0" xfId="0" applyFont="1" applyFill="1" applyBorder="1"/>
    <xf numFmtId="14" fontId="25" fillId="0" borderId="0" xfId="0" applyNumberFormat="1" applyFont="1"/>
    <xf numFmtId="0" fontId="25" fillId="0" borderId="0" xfId="0" applyFont="1" applyBorder="1" applyAlignment="1">
      <alignment wrapText="1"/>
    </xf>
    <xf numFmtId="0" fontId="28" fillId="0" borderId="0" xfId="0" applyFont="1" applyAlignment="1">
      <alignment horizontal="right"/>
    </xf>
    <xf numFmtId="0" fontId="28" fillId="0" borderId="0" xfId="0" applyFont="1" applyBorder="1"/>
    <xf numFmtId="0" fontId="28" fillId="0" borderId="0" xfId="0" applyFont="1"/>
    <xf numFmtId="0" fontId="27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7" fillId="35" borderId="5" xfId="0" applyFont="1" applyFill="1" applyBorder="1" applyAlignment="1">
      <alignment horizontal="center" vertical="center" wrapText="1"/>
    </xf>
    <xf numFmtId="0" fontId="29" fillId="35" borderId="6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left"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1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left" vertical="center"/>
    </xf>
    <xf numFmtId="165" fontId="28" fillId="0" borderId="1" xfId="0" applyNumberFormat="1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31" fillId="33" borderId="1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left" wrapText="1"/>
    </xf>
    <xf numFmtId="0" fontId="32" fillId="0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Fill="1" applyBorder="1"/>
    <xf numFmtId="0" fontId="28" fillId="0" borderId="8" xfId="0" applyFont="1" applyBorder="1" applyAlignment="1">
      <alignment wrapText="1"/>
    </xf>
    <xf numFmtId="0" fontId="30" fillId="0" borderId="0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right"/>
    </xf>
    <xf numFmtId="165" fontId="28" fillId="0" borderId="4" xfId="0" applyNumberFormat="1" applyFont="1" applyFill="1" applyBorder="1" applyAlignment="1">
      <alignment horizontal="center" vertical="center"/>
    </xf>
    <xf numFmtId="1" fontId="28" fillId="33" borderId="1" xfId="0" applyNumberFormat="1" applyFont="1" applyFill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/>
    </xf>
    <xf numFmtId="0" fontId="28" fillId="33" borderId="0" xfId="0" applyFont="1" applyFill="1" applyBorder="1" applyAlignment="1">
      <alignment horizontal="center" vertical="center"/>
    </xf>
    <xf numFmtId="0" fontId="31" fillId="33" borderId="0" xfId="0" applyFont="1" applyFill="1" applyBorder="1" applyAlignment="1">
      <alignment horizontal="center"/>
    </xf>
    <xf numFmtId="0" fontId="17" fillId="33" borderId="0" xfId="0" applyFont="1" applyFill="1" applyBorder="1" applyAlignment="1">
      <alignment horizontal="right"/>
    </xf>
    <xf numFmtId="0" fontId="28" fillId="33" borderId="0" xfId="0" applyFont="1" applyFill="1" applyBorder="1" applyAlignment="1">
      <alignment horizontal="right"/>
    </xf>
    <xf numFmtId="0" fontId="28" fillId="33" borderId="0" xfId="0" applyFont="1" applyFill="1" applyBorder="1"/>
    <xf numFmtId="0" fontId="27" fillId="33" borderId="0" xfId="0" applyFont="1" applyFill="1" applyBorder="1" applyAlignment="1">
      <alignment horizontal="center" vertical="center"/>
    </xf>
    <xf numFmtId="0" fontId="27" fillId="33" borderId="0" xfId="0" applyFont="1" applyFill="1" applyBorder="1" applyAlignment="1">
      <alignment horizontal="center" vertical="center" wrapText="1"/>
    </xf>
    <xf numFmtId="0" fontId="29" fillId="33" borderId="0" xfId="0" applyFont="1" applyFill="1" applyBorder="1" applyAlignment="1">
      <alignment horizontal="center" vertical="center"/>
    </xf>
    <xf numFmtId="0" fontId="29" fillId="33" borderId="0" xfId="0" applyFont="1" applyFill="1" applyBorder="1" applyAlignment="1">
      <alignment horizontal="center" vertical="center" wrapText="1"/>
    </xf>
    <xf numFmtId="0" fontId="30" fillId="33" borderId="0" xfId="0" applyFont="1" applyFill="1" applyBorder="1" applyAlignment="1">
      <alignment horizontal="left" vertical="center"/>
    </xf>
    <xf numFmtId="0" fontId="28" fillId="33" borderId="0" xfId="0" applyFont="1" applyFill="1" applyBorder="1" applyAlignment="1">
      <alignment horizontal="center"/>
    </xf>
    <xf numFmtId="0" fontId="28" fillId="33" borderId="0" xfId="0" applyFont="1" applyFill="1" applyBorder="1" applyAlignment="1">
      <alignment horizontal="left" vertical="center"/>
    </xf>
    <xf numFmtId="165" fontId="28" fillId="33" borderId="0" xfId="0" applyNumberFormat="1" applyFont="1" applyFill="1" applyBorder="1" applyAlignment="1">
      <alignment horizontal="center"/>
    </xf>
    <xf numFmtId="0" fontId="31" fillId="33" borderId="0" xfId="0" applyFont="1" applyFill="1" applyBorder="1" applyAlignment="1">
      <alignment horizontal="center" vertical="center" wrapText="1"/>
    </xf>
    <xf numFmtId="0" fontId="28" fillId="33" borderId="0" xfId="0" applyFont="1" applyFill="1" applyBorder="1" applyAlignment="1">
      <alignment horizontal="left" wrapText="1"/>
    </xf>
    <xf numFmtId="0" fontId="32" fillId="33" borderId="0" xfId="0" applyFont="1" applyFill="1" applyBorder="1" applyAlignment="1">
      <alignment horizontal="center" vertical="center"/>
    </xf>
    <xf numFmtId="0" fontId="33" fillId="33" borderId="0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17" xfId="0" applyFont="1" applyFill="1" applyBorder="1"/>
    <xf numFmtId="0" fontId="28" fillId="0" borderId="34" xfId="0" applyFont="1" applyBorder="1" applyAlignment="1">
      <alignment wrapText="1"/>
    </xf>
    <xf numFmtId="0" fontId="28" fillId="0" borderId="17" xfId="0" applyFont="1" applyBorder="1" applyAlignment="1">
      <alignment horizontal="center"/>
    </xf>
    <xf numFmtId="0" fontId="30" fillId="0" borderId="17" xfId="0" applyFont="1" applyFill="1" applyBorder="1" applyAlignment="1">
      <alignment horizontal="center" vertical="center"/>
    </xf>
    <xf numFmtId="0" fontId="30" fillId="33" borderId="0" xfId="0" applyFont="1" applyFill="1" applyBorder="1" applyAlignment="1">
      <alignment horizontal="center" vertical="center"/>
    </xf>
    <xf numFmtId="0" fontId="28" fillId="33" borderId="0" xfId="0" applyFont="1" applyFill="1" applyBorder="1" applyAlignment="1">
      <alignment wrapText="1"/>
    </xf>
    <xf numFmtId="0" fontId="0" fillId="33" borderId="0" xfId="0" applyFill="1" applyBorder="1"/>
    <xf numFmtId="0" fontId="31" fillId="33" borderId="1" xfId="0" applyFont="1" applyFill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/>
    </xf>
    <xf numFmtId="14" fontId="28" fillId="33" borderId="1" xfId="0" applyNumberFormat="1" applyFont="1" applyFill="1" applyBorder="1" applyAlignment="1">
      <alignment horizontal="center" vertical="center"/>
    </xf>
    <xf numFmtId="0" fontId="35" fillId="0" borderId="4" xfId="0" applyFont="1" applyBorder="1" applyAlignment="1"/>
    <xf numFmtId="0" fontId="38" fillId="40" borderId="1" xfId="44" applyFont="1" applyFill="1" applyBorder="1" applyAlignment="1">
      <alignment horizontal="center" vertical="center" wrapText="1"/>
    </xf>
    <xf numFmtId="0" fontId="39" fillId="33" borderId="1" xfId="0" applyFont="1" applyFill="1" applyBorder="1" applyAlignment="1">
      <alignment horizontal="center" vertical="center" wrapText="1"/>
    </xf>
    <xf numFmtId="0" fontId="40" fillId="33" borderId="1" xfId="0" applyFont="1" applyFill="1" applyBorder="1" applyAlignment="1">
      <alignment horizontal="center" vertical="center"/>
    </xf>
    <xf numFmtId="0" fontId="39" fillId="33" borderId="1" xfId="0" applyFont="1" applyFill="1" applyBorder="1" applyAlignment="1">
      <alignment horizontal="center" vertical="center"/>
    </xf>
    <xf numFmtId="15" fontId="39" fillId="33" borderId="1" xfId="0" applyNumberFormat="1" applyFont="1" applyFill="1" applyBorder="1" applyAlignment="1">
      <alignment horizontal="center" vertical="center" wrapText="1"/>
    </xf>
    <xf numFmtId="0" fontId="36" fillId="39" borderId="7" xfId="0" applyFont="1" applyFill="1" applyBorder="1" applyAlignment="1">
      <alignment horizontal="center" vertical="center" wrapText="1"/>
    </xf>
    <xf numFmtId="165" fontId="36" fillId="39" borderId="7" xfId="0" applyNumberFormat="1" applyFont="1" applyFill="1" applyBorder="1" applyAlignment="1">
      <alignment horizontal="center" vertical="center" wrapText="1"/>
    </xf>
    <xf numFmtId="0" fontId="39" fillId="33" borderId="1" xfId="0" applyNumberFormat="1" applyFont="1" applyFill="1" applyBorder="1" applyAlignment="1">
      <alignment horizontal="center" vertical="center" wrapText="1"/>
    </xf>
    <xf numFmtId="0" fontId="39" fillId="33" borderId="0" xfId="0" applyNumberFormat="1" applyFont="1" applyFill="1" applyBorder="1" applyAlignment="1">
      <alignment horizontal="center" vertical="center" wrapText="1"/>
    </xf>
    <xf numFmtId="0" fontId="41" fillId="33" borderId="1" xfId="0" applyFont="1" applyFill="1" applyBorder="1" applyAlignment="1">
      <alignment horizontal="center" vertical="center"/>
    </xf>
    <xf numFmtId="0" fontId="41" fillId="33" borderId="1" xfId="0" applyFont="1" applyFill="1" applyBorder="1" applyAlignment="1">
      <alignment horizontal="center"/>
    </xf>
    <xf numFmtId="0" fontId="29" fillId="35" borderId="1" xfId="0" applyFont="1" applyFill="1" applyBorder="1" applyAlignment="1">
      <alignment horizontal="center" vertical="center" wrapText="1"/>
    </xf>
    <xf numFmtId="0" fontId="27" fillId="35" borderId="35" xfId="0" applyFont="1" applyFill="1" applyBorder="1" applyAlignment="1">
      <alignment horizontal="center" vertical="center" wrapText="1"/>
    </xf>
    <xf numFmtId="0" fontId="28" fillId="33" borderId="35" xfId="0" applyFont="1" applyFill="1" applyBorder="1" applyAlignment="1">
      <alignment horizontal="center" vertical="center"/>
    </xf>
    <xf numFmtId="165" fontId="28" fillId="0" borderId="35" xfId="0" applyNumberFormat="1" applyFont="1" applyFill="1" applyBorder="1" applyAlignment="1">
      <alignment horizontal="center"/>
    </xf>
    <xf numFmtId="0" fontId="31" fillId="0" borderId="35" xfId="0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horizontal="center"/>
    </xf>
    <xf numFmtId="0" fontId="33" fillId="0" borderId="35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wrapText="1"/>
    </xf>
    <xf numFmtId="0" fontId="36" fillId="39" borderId="7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30" fillId="0" borderId="1" xfId="0" applyFont="1" applyFill="1" applyBorder="1" applyAlignment="1">
      <alignment horizontal="center" vertical="center"/>
    </xf>
    <xf numFmtId="0" fontId="42" fillId="33" borderId="1" xfId="0" applyFont="1" applyFill="1" applyBorder="1" applyAlignment="1">
      <alignment horizontal="center" vertical="center"/>
    </xf>
    <xf numFmtId="0" fontId="17" fillId="0" borderId="0" xfId="0" applyFont="1"/>
    <xf numFmtId="0" fontId="30" fillId="0" borderId="1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0" fontId="29" fillId="0" borderId="36" xfId="0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 wrapText="1"/>
    </xf>
    <xf numFmtId="14" fontId="30" fillId="33" borderId="1" xfId="0" applyNumberFormat="1" applyFont="1" applyFill="1" applyBorder="1" applyAlignment="1">
      <alignment horizontal="center" vertical="center"/>
    </xf>
    <xf numFmtId="0" fontId="30" fillId="33" borderId="1" xfId="0" applyFont="1" applyFill="1" applyBorder="1" applyAlignment="1">
      <alignment horizontal="center" vertical="center"/>
    </xf>
    <xf numFmtId="165" fontId="28" fillId="0" borderId="1" xfId="0" applyNumberFormat="1" applyFon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15" fontId="40" fillId="3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49" fontId="39" fillId="33" borderId="1" xfId="0" applyNumberFormat="1" applyFont="1" applyFill="1" applyBorder="1" applyAlignment="1">
      <alignment horizontal="center" vertical="center" wrapText="1"/>
    </xf>
    <xf numFmtId="0" fontId="20" fillId="3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0" fillId="33" borderId="1" xfId="0" applyNumberForma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20" fillId="33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49" fontId="20" fillId="33" borderId="1" xfId="0" applyNumberFormat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28" fillId="0" borderId="1" xfId="0" applyFont="1" applyFill="1" applyBorder="1" applyAlignment="1">
      <alignment horizontal="center"/>
    </xf>
    <xf numFmtId="0" fontId="28" fillId="33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19" fillId="38" borderId="0" xfId="0" applyFont="1" applyFill="1" applyAlignment="1">
      <alignment horizontal="center"/>
    </xf>
    <xf numFmtId="0" fontId="21" fillId="35" borderId="17" xfId="0" applyFont="1" applyFill="1" applyBorder="1" applyAlignment="1">
      <alignment horizontal="left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0" fillId="36" borderId="8" xfId="0" applyFill="1" applyBorder="1" applyAlignment="1">
      <alignment horizontal="center"/>
    </xf>
    <xf numFmtId="0" fontId="0" fillId="36" borderId="18" xfId="0" applyFill="1" applyBorder="1" applyAlignment="1">
      <alignment horizontal="center"/>
    </xf>
    <xf numFmtId="164" fontId="0" fillId="37" borderId="15" xfId="0" applyNumberFormat="1" applyFill="1" applyBorder="1" applyAlignment="1">
      <alignment horizontal="center" vertical="center" wrapText="1"/>
    </xf>
    <xf numFmtId="164" fontId="0" fillId="37" borderId="16" xfId="0" applyNumberFormat="1" applyFill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/>
    </xf>
    <xf numFmtId="0" fontId="17" fillId="34" borderId="17" xfId="0" applyFont="1" applyFill="1" applyBorder="1" applyAlignment="1">
      <alignment horizontal="center"/>
    </xf>
    <xf numFmtId="0" fontId="28" fillId="0" borderId="7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8" fillId="0" borderId="7" xfId="0" applyNumberFormat="1" applyFont="1" applyBorder="1" applyAlignment="1">
      <alignment horizontal="center" vertical="center" wrapText="1"/>
    </xf>
    <xf numFmtId="14" fontId="28" fillId="0" borderId="9" xfId="0" applyNumberFormat="1" applyFont="1" applyBorder="1" applyAlignment="1">
      <alignment horizontal="center" vertical="center" wrapText="1"/>
    </xf>
    <xf numFmtId="14" fontId="28" fillId="0" borderId="10" xfId="0" applyNumberFormat="1" applyFont="1" applyBorder="1" applyAlignment="1">
      <alignment horizontal="center" vertical="center" wrapText="1"/>
    </xf>
    <xf numFmtId="0" fontId="30" fillId="0" borderId="13" xfId="0" applyFont="1" applyFill="1" applyBorder="1" applyAlignment="1">
      <alignment horizontal="center" vertical="center" wrapText="1"/>
    </xf>
    <xf numFmtId="0" fontId="30" fillId="0" borderId="14" xfId="0" applyFont="1" applyFill="1" applyBorder="1" applyAlignment="1">
      <alignment horizontal="center" vertical="center" wrapText="1"/>
    </xf>
    <xf numFmtId="164" fontId="28" fillId="0" borderId="15" xfId="0" applyNumberFormat="1" applyFont="1" applyBorder="1" applyAlignment="1">
      <alignment horizontal="center" vertical="center" wrapText="1"/>
    </xf>
    <xf numFmtId="164" fontId="28" fillId="0" borderId="16" xfId="0" applyNumberFormat="1" applyFont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164" fontId="28" fillId="0" borderId="1" xfId="0" applyNumberFormat="1" applyFont="1" applyBorder="1" applyAlignment="1">
      <alignment horizontal="center" vertical="center" wrapText="1"/>
    </xf>
    <xf numFmtId="14" fontId="28" fillId="0" borderId="1" xfId="0" applyNumberFormat="1" applyFont="1" applyBorder="1" applyAlignment="1">
      <alignment horizontal="center" vertical="center" wrapText="1"/>
    </xf>
    <xf numFmtId="14" fontId="30" fillId="0" borderId="1" xfId="0" applyNumberFormat="1" applyFont="1" applyFill="1" applyBorder="1" applyAlignment="1">
      <alignment horizontal="center" vertical="center"/>
    </xf>
    <xf numFmtId="0" fontId="21" fillId="33" borderId="0" xfId="0" applyFont="1" applyFill="1" applyBorder="1" applyAlignment="1">
      <alignment horizontal="left"/>
    </xf>
    <xf numFmtId="0" fontId="21" fillId="33" borderId="0" xfId="0" applyFont="1" applyFill="1" applyBorder="1" applyAlignment="1">
      <alignment horizontal="center" vertical="center"/>
    </xf>
    <xf numFmtId="0" fontId="17" fillId="33" borderId="0" xfId="0" applyFont="1" applyFill="1" applyBorder="1" applyAlignment="1">
      <alignment horizontal="center"/>
    </xf>
    <xf numFmtId="0" fontId="30" fillId="33" borderId="0" xfId="0" applyFont="1" applyFill="1" applyBorder="1" applyAlignment="1">
      <alignment horizontal="center" vertical="center" wrapText="1"/>
    </xf>
    <xf numFmtId="164" fontId="28" fillId="33" borderId="0" xfId="0" applyNumberFormat="1" applyFont="1" applyFill="1" applyBorder="1" applyAlignment="1">
      <alignment horizontal="center" vertical="center" wrapText="1"/>
    </xf>
    <xf numFmtId="0" fontId="28" fillId="33" borderId="0" xfId="0" applyFont="1" applyFill="1" applyBorder="1" applyAlignment="1">
      <alignment horizontal="center" vertical="center"/>
    </xf>
    <xf numFmtId="14" fontId="28" fillId="33" borderId="0" xfId="0" applyNumberFormat="1" applyFont="1" applyFill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0" fillId="0" borderId="33" xfId="0" applyFont="1" applyFill="1" applyBorder="1" applyAlignment="1">
      <alignment horizontal="center" vertical="center" wrapText="1"/>
    </xf>
    <xf numFmtId="164" fontId="28" fillId="0" borderId="28" xfId="0" applyNumberFormat="1" applyFont="1" applyBorder="1" applyAlignment="1">
      <alignment horizontal="center" vertical="center" wrapText="1"/>
    </xf>
    <xf numFmtId="164" fontId="28" fillId="0" borderId="29" xfId="0" applyNumberFormat="1" applyFont="1" applyBorder="1" applyAlignment="1">
      <alignment horizontal="center" vertical="center" wrapText="1"/>
    </xf>
    <xf numFmtId="164" fontId="28" fillId="0" borderId="30" xfId="0" applyNumberFormat="1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/>
    </xf>
    <xf numFmtId="0" fontId="35" fillId="0" borderId="34" xfId="0" applyFont="1" applyBorder="1" applyAlignment="1">
      <alignment horizontal="center"/>
    </xf>
    <xf numFmtId="15" fontId="39" fillId="3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38"/>
    <cellStyle name="Normal 3" xfId="45"/>
    <cellStyle name="Normal 4" xfId="46"/>
    <cellStyle name="Normal 4 2" xfId="47"/>
    <cellStyle name="Normal_Sheet1 2" xfId="44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95250</xdr:rowOff>
    </xdr:from>
    <xdr:to>
      <xdr:col>1</xdr:col>
      <xdr:colOff>180975</xdr:colOff>
      <xdr:row>4</xdr:row>
      <xdr:rowOff>171450</xdr:rowOff>
    </xdr:to>
    <xdr:pic>
      <xdr:nvPicPr>
        <xdr:cNvPr id="448024" name="Picture 1" descr="kebd-logo.jpg">
          <a:extLst>
            <a:ext uri="{FF2B5EF4-FFF2-40B4-BE49-F238E27FC236}">
              <a16:creationId xmlns="" xmlns:a16="http://schemas.microsoft.com/office/drawing/2014/main" id="{00000000-0008-0000-1800-000018D6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"/>
          <a:ext cx="857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457200</xdr:colOff>
      <xdr:row>0</xdr:row>
      <xdr:rowOff>0</xdr:rowOff>
    </xdr:from>
    <xdr:to>
      <xdr:col>14</xdr:col>
      <xdr:colOff>0</xdr:colOff>
      <xdr:row>3</xdr:row>
      <xdr:rowOff>152400</xdr:rowOff>
    </xdr:to>
    <xdr:grpSp>
      <xdr:nvGrpSpPr>
        <xdr:cNvPr id="448025" name="Group 2">
          <a:extLst>
            <a:ext uri="{FF2B5EF4-FFF2-40B4-BE49-F238E27FC236}">
              <a16:creationId xmlns="" xmlns:a16="http://schemas.microsoft.com/office/drawing/2014/main" id="{00000000-0008-0000-1800-000019D60600}"/>
            </a:ext>
          </a:extLst>
        </xdr:cNvPr>
        <xdr:cNvGrpSpPr>
          <a:grpSpLocks/>
        </xdr:cNvGrpSpPr>
      </xdr:nvGrpSpPr>
      <xdr:grpSpPr bwMode="auto">
        <a:xfrm>
          <a:off x="1149927" y="0"/>
          <a:ext cx="12420105" cy="894608"/>
          <a:chOff x="1273464" y="392595"/>
          <a:chExt cx="4748741" cy="583647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1800-000004000000}"/>
              </a:ext>
            </a:extLst>
          </xdr:cNvPr>
          <xdr:cNvSpPr/>
        </xdr:nvSpPr>
        <xdr:spPr>
          <a:xfrm>
            <a:off x="1273464" y="392595"/>
            <a:ext cx="4748741" cy="403586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6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6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1800-000005000000}"/>
              </a:ext>
            </a:extLst>
          </xdr:cNvPr>
          <xdr:cNvSpPr/>
        </xdr:nvSpPr>
        <xdr:spPr>
          <a:xfrm>
            <a:off x="1925323" y="752718"/>
            <a:ext cx="3157330" cy="223524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>
            <a:scene3d>
              <a:camera prst="orthographicFront"/>
              <a:lightRig rig="threePt" dir="t"/>
            </a:scene3d>
            <a:sp3d contourW="12700">
              <a:contourClr>
                <a:srgbClr val="92D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ysClr val="windowText" lastClr="000000"/>
                </a:solidFill>
                <a:effectLst>
                  <a:reflection blurRad="6350" stA="55000" endA="300" endPos="45500" dir="5400000" sy="-100000" algn="bl" rotWithShape="0"/>
                </a:effectLst>
                <a:latin typeface="Trebuchet MS" pitchFamily="34" charset="0"/>
              </a:rPr>
              <a:t>GENSET</a:t>
            </a:r>
            <a:r>
              <a:rPr lang="en-US" sz="1400" baseline="0">
                <a:solidFill>
                  <a:sysClr val="windowText" lastClr="000000"/>
                </a:solidFill>
                <a:effectLst>
                  <a:reflection blurRad="6350" stA="55000" endA="300" endPos="45500" dir="5400000" sy="-100000" algn="bl" rotWithShape="0"/>
                </a:effectLst>
                <a:latin typeface="Trebuchet MS" pitchFamily="34" charset="0"/>
              </a:rPr>
              <a:t> STAT</a:t>
            </a:r>
            <a:r>
              <a:rPr lang="en-US" sz="1400">
                <a:solidFill>
                  <a:sysClr val="windowText" lastClr="000000"/>
                </a:solidFill>
                <a:effectLst>
                  <a:reflection blurRad="6350" stA="55000" endA="300" endPos="45500" dir="5400000" sy="-100000" algn="bl" rotWithShape="0"/>
                </a:effectLst>
                <a:latin typeface="Trebuchet MS" pitchFamily="34" charset="0"/>
              </a:rPr>
              <a:t>US &amp; SCHEDULE</a:t>
            </a:r>
            <a:r>
              <a:rPr lang="en-US" sz="1400" baseline="0">
                <a:solidFill>
                  <a:sysClr val="windowText" lastClr="000000"/>
                </a:solidFill>
                <a:effectLst>
                  <a:reflection blurRad="6350" stA="55000" endA="300" endPos="45500" dir="5400000" sy="-100000" algn="bl" rotWithShape="0"/>
                </a:effectLst>
                <a:latin typeface="Trebuchet MS" pitchFamily="34" charset="0"/>
              </a:rPr>
              <a:t> MAINTENANCE </a:t>
            </a:r>
            <a:endParaRPr lang="en-US" sz="1400">
              <a:solidFill>
                <a:sysClr val="windowText" lastClr="000000"/>
              </a:solidFill>
              <a:effectLst>
                <a:reflection blurRad="6350" stA="55000" endA="300" endPos="45500" dir="5400000" sy="-100000" algn="bl" rotWithShape="0"/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209073</xdr:colOff>
      <xdr:row>0</xdr:row>
      <xdr:rowOff>47625</xdr:rowOff>
    </xdr:from>
    <xdr:to>
      <xdr:col>14</xdr:col>
      <xdr:colOff>421218</xdr:colOff>
      <xdr:row>3</xdr:row>
      <xdr:rowOff>152399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818673" y="47625"/>
          <a:ext cx="10946820" cy="676274"/>
          <a:chOff x="1273464" y="321035"/>
          <a:chExt cx="4748741" cy="725836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74167" y="699288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29635</xdr:colOff>
      <xdr:row>0</xdr:row>
      <xdr:rowOff>1</xdr:rowOff>
    </xdr:from>
    <xdr:to>
      <xdr:col>14</xdr:col>
      <xdr:colOff>259292</xdr:colOff>
      <xdr:row>3</xdr:row>
      <xdr:rowOff>95250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839260" y="1"/>
          <a:ext cx="9849907" cy="666749"/>
          <a:chOff x="1265456" y="321035"/>
          <a:chExt cx="4756749" cy="715613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65456" y="689065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191560</xdr:colOff>
      <xdr:row>0</xdr:row>
      <xdr:rowOff>28575</xdr:rowOff>
    </xdr:from>
    <xdr:to>
      <xdr:col>14</xdr:col>
      <xdr:colOff>421217</xdr:colOff>
      <xdr:row>3</xdr:row>
      <xdr:rowOff>123824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944035" y="28575"/>
          <a:ext cx="10507132" cy="666749"/>
          <a:chOff x="1265456" y="321035"/>
          <a:chExt cx="4756749" cy="715613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65456" y="689065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191560</xdr:colOff>
      <xdr:row>0</xdr:row>
      <xdr:rowOff>28575</xdr:rowOff>
    </xdr:from>
    <xdr:to>
      <xdr:col>14</xdr:col>
      <xdr:colOff>421217</xdr:colOff>
      <xdr:row>3</xdr:row>
      <xdr:rowOff>123824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782110" y="28575"/>
          <a:ext cx="10621432" cy="666749"/>
          <a:chOff x="1265456" y="321035"/>
          <a:chExt cx="4756749" cy="715613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65456" y="689065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162985</xdr:colOff>
      <xdr:row>0</xdr:row>
      <xdr:rowOff>28576</xdr:rowOff>
    </xdr:from>
    <xdr:to>
      <xdr:col>14</xdr:col>
      <xdr:colOff>392642</xdr:colOff>
      <xdr:row>3</xdr:row>
      <xdr:rowOff>123825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772585" y="28576"/>
          <a:ext cx="10411882" cy="666749"/>
          <a:chOff x="1265456" y="321035"/>
          <a:chExt cx="4756749" cy="715613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65456" y="689065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209073</xdr:colOff>
      <xdr:row>0</xdr:row>
      <xdr:rowOff>47625</xdr:rowOff>
    </xdr:from>
    <xdr:to>
      <xdr:col>14</xdr:col>
      <xdr:colOff>421218</xdr:colOff>
      <xdr:row>3</xdr:row>
      <xdr:rowOff>152399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818673" y="47625"/>
          <a:ext cx="9841920" cy="676274"/>
          <a:chOff x="1273464" y="321035"/>
          <a:chExt cx="4748741" cy="725836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74167" y="699288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391585</xdr:colOff>
      <xdr:row>0</xdr:row>
      <xdr:rowOff>123825</xdr:rowOff>
    </xdr:from>
    <xdr:to>
      <xdr:col>15</xdr:col>
      <xdr:colOff>2116</xdr:colOff>
      <xdr:row>3</xdr:row>
      <xdr:rowOff>114300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858310" y="123825"/>
          <a:ext cx="9964206" cy="733425"/>
          <a:chOff x="1270133" y="392595"/>
          <a:chExt cx="4752072" cy="633319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92595"/>
            <a:ext cx="4748741" cy="24215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70133" y="802390"/>
            <a:ext cx="4743743" cy="223524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191560</xdr:colOff>
      <xdr:row>0</xdr:row>
      <xdr:rowOff>28575</xdr:rowOff>
    </xdr:from>
    <xdr:to>
      <xdr:col>14</xdr:col>
      <xdr:colOff>421217</xdr:colOff>
      <xdr:row>3</xdr:row>
      <xdr:rowOff>123824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791635" y="28575"/>
          <a:ext cx="10097557" cy="666749"/>
          <a:chOff x="1265456" y="321035"/>
          <a:chExt cx="4756749" cy="715613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65456" y="689065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209073</xdr:colOff>
      <xdr:row>0</xdr:row>
      <xdr:rowOff>47625</xdr:rowOff>
    </xdr:from>
    <xdr:to>
      <xdr:col>14</xdr:col>
      <xdr:colOff>421218</xdr:colOff>
      <xdr:row>3</xdr:row>
      <xdr:rowOff>152399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847248" y="47625"/>
          <a:ext cx="10327695" cy="676274"/>
          <a:chOff x="1273464" y="321035"/>
          <a:chExt cx="4748741" cy="725836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74167" y="699288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8238</xdr:colOff>
      <xdr:row>0</xdr:row>
      <xdr:rowOff>28576</xdr:rowOff>
    </xdr:from>
    <xdr:to>
      <xdr:col>14</xdr:col>
      <xdr:colOff>355642</xdr:colOff>
      <xdr:row>3</xdr:row>
      <xdr:rowOff>104777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808338" y="28576"/>
          <a:ext cx="10234354" cy="647701"/>
          <a:chOff x="1092241" y="353621"/>
          <a:chExt cx="4749252" cy="662550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092241" y="353621"/>
            <a:ext cx="4748741" cy="281125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097750" y="704383"/>
            <a:ext cx="4743743" cy="311788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209073</xdr:colOff>
      <xdr:row>0</xdr:row>
      <xdr:rowOff>47625</xdr:rowOff>
    </xdr:from>
    <xdr:to>
      <xdr:col>14</xdr:col>
      <xdr:colOff>421218</xdr:colOff>
      <xdr:row>3</xdr:row>
      <xdr:rowOff>152399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815209" y="47625"/>
          <a:ext cx="9867032" cy="676274"/>
          <a:chOff x="1273464" y="321035"/>
          <a:chExt cx="4748741" cy="725836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74167" y="699288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209073</xdr:colOff>
      <xdr:row>0</xdr:row>
      <xdr:rowOff>47625</xdr:rowOff>
    </xdr:from>
    <xdr:to>
      <xdr:col>14</xdr:col>
      <xdr:colOff>421218</xdr:colOff>
      <xdr:row>3</xdr:row>
      <xdr:rowOff>152399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847248" y="47625"/>
          <a:ext cx="10699170" cy="676274"/>
          <a:chOff x="1273464" y="321035"/>
          <a:chExt cx="4748741" cy="725836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74167" y="699288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209073</xdr:colOff>
      <xdr:row>0</xdr:row>
      <xdr:rowOff>47625</xdr:rowOff>
    </xdr:from>
    <xdr:to>
      <xdr:col>14</xdr:col>
      <xdr:colOff>421218</xdr:colOff>
      <xdr:row>3</xdr:row>
      <xdr:rowOff>152399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818673" y="47625"/>
          <a:ext cx="11108745" cy="676274"/>
          <a:chOff x="1273464" y="321035"/>
          <a:chExt cx="4748741" cy="725836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74167" y="699288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29635</xdr:colOff>
      <xdr:row>0</xdr:row>
      <xdr:rowOff>28576</xdr:rowOff>
    </xdr:from>
    <xdr:to>
      <xdr:col>14</xdr:col>
      <xdr:colOff>440266</xdr:colOff>
      <xdr:row>3</xdr:row>
      <xdr:rowOff>114301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839260" y="28576"/>
          <a:ext cx="10745256" cy="657225"/>
          <a:chOff x="1270133" y="353622"/>
          <a:chExt cx="4752072" cy="672292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53622"/>
            <a:ext cx="4748741" cy="281125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70133" y="714126"/>
            <a:ext cx="4743743" cy="311788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391585</xdr:colOff>
      <xdr:row>0</xdr:row>
      <xdr:rowOff>123825</xdr:rowOff>
    </xdr:from>
    <xdr:to>
      <xdr:col>14</xdr:col>
      <xdr:colOff>973666</xdr:colOff>
      <xdr:row>3</xdr:row>
      <xdr:rowOff>114300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858310" y="123825"/>
          <a:ext cx="10164231" cy="733425"/>
          <a:chOff x="1270133" y="392595"/>
          <a:chExt cx="4752072" cy="633319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92595"/>
            <a:ext cx="4748741" cy="24215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70133" y="802390"/>
            <a:ext cx="4743743" cy="223524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209073</xdr:colOff>
      <xdr:row>0</xdr:row>
      <xdr:rowOff>47625</xdr:rowOff>
    </xdr:from>
    <xdr:to>
      <xdr:col>14</xdr:col>
      <xdr:colOff>421218</xdr:colOff>
      <xdr:row>3</xdr:row>
      <xdr:rowOff>152399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818673" y="47625"/>
          <a:ext cx="9841920" cy="676274"/>
          <a:chOff x="1273464" y="321035"/>
          <a:chExt cx="4748741" cy="725836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74167" y="699288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191560</xdr:colOff>
      <xdr:row>0</xdr:row>
      <xdr:rowOff>28575</xdr:rowOff>
    </xdr:from>
    <xdr:to>
      <xdr:col>14</xdr:col>
      <xdr:colOff>421217</xdr:colOff>
      <xdr:row>3</xdr:row>
      <xdr:rowOff>123824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944035" y="28575"/>
          <a:ext cx="10373782" cy="666749"/>
          <a:chOff x="1265456" y="321035"/>
          <a:chExt cx="4756749" cy="715613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65456" y="689065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191560</xdr:colOff>
      <xdr:row>0</xdr:row>
      <xdr:rowOff>47625</xdr:rowOff>
    </xdr:from>
    <xdr:to>
      <xdr:col>14</xdr:col>
      <xdr:colOff>421217</xdr:colOff>
      <xdr:row>3</xdr:row>
      <xdr:rowOff>142874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801160" y="47625"/>
          <a:ext cx="9773707" cy="666749"/>
          <a:chOff x="1265456" y="321035"/>
          <a:chExt cx="4756749" cy="715613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65456" y="689065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6" name="Picture 5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191560</xdr:colOff>
      <xdr:row>0</xdr:row>
      <xdr:rowOff>28575</xdr:rowOff>
    </xdr:from>
    <xdr:to>
      <xdr:col>14</xdr:col>
      <xdr:colOff>421217</xdr:colOff>
      <xdr:row>3</xdr:row>
      <xdr:rowOff>123824</xdr:rowOff>
    </xdr:to>
    <xdr:grpSp>
      <xdr:nvGrpSpPr>
        <xdr:cNvPr id="7" name="Group 6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839260" y="28575"/>
          <a:ext cx="10878607" cy="666749"/>
          <a:chOff x="1265456" y="321035"/>
          <a:chExt cx="4756749" cy="715613"/>
        </a:xfrm>
      </xdr:grpSpPr>
      <xdr:sp macro="" textlink="">
        <xdr:nvSpPr>
          <xdr:cNvPr id="8" name="Rounded Rectangle 7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9" name="Rounded Rectangle 8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65456" y="689065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209073</xdr:colOff>
      <xdr:row>0</xdr:row>
      <xdr:rowOff>47625</xdr:rowOff>
    </xdr:from>
    <xdr:to>
      <xdr:col>14</xdr:col>
      <xdr:colOff>421218</xdr:colOff>
      <xdr:row>3</xdr:row>
      <xdr:rowOff>152399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818673" y="47625"/>
          <a:ext cx="10289595" cy="676274"/>
          <a:chOff x="1273464" y="321035"/>
          <a:chExt cx="4748741" cy="725836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74167" y="699288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391585</xdr:colOff>
      <xdr:row>0</xdr:row>
      <xdr:rowOff>28576</xdr:rowOff>
    </xdr:from>
    <xdr:to>
      <xdr:col>15</xdr:col>
      <xdr:colOff>2116</xdr:colOff>
      <xdr:row>3</xdr:row>
      <xdr:rowOff>114301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982135" y="28576"/>
          <a:ext cx="10659531" cy="657225"/>
          <a:chOff x="1270133" y="353622"/>
          <a:chExt cx="4752072" cy="672292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53622"/>
            <a:ext cx="4748741" cy="281125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70133" y="714126"/>
            <a:ext cx="4743743" cy="311788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104298</xdr:colOff>
      <xdr:row>0</xdr:row>
      <xdr:rowOff>47625</xdr:rowOff>
    </xdr:from>
    <xdr:to>
      <xdr:col>14</xdr:col>
      <xdr:colOff>316443</xdr:colOff>
      <xdr:row>3</xdr:row>
      <xdr:rowOff>152399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809148" y="47625"/>
          <a:ext cx="10413420" cy="676274"/>
          <a:chOff x="1273464" y="321035"/>
          <a:chExt cx="4748741" cy="725836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74167" y="699288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752475" cy="923925"/>
    <xdr:pic>
      <xdr:nvPicPr>
        <xdr:cNvPr id="2" name="Picture 1" descr="kebd-logo.jpg">
          <a:extLst>
            <a:ext uri="{FF2B5EF4-FFF2-40B4-BE49-F238E27FC236}">
              <a16:creationId xmlns=""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524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191560</xdr:colOff>
      <xdr:row>0</xdr:row>
      <xdr:rowOff>28575</xdr:rowOff>
    </xdr:from>
    <xdr:to>
      <xdr:col>14</xdr:col>
      <xdr:colOff>421217</xdr:colOff>
      <xdr:row>3</xdr:row>
      <xdr:rowOff>123824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3800-000003000000}"/>
            </a:ext>
          </a:extLst>
        </xdr:cNvPr>
        <xdr:cNvGrpSpPr>
          <a:grpSpLocks/>
        </xdr:cNvGrpSpPr>
      </xdr:nvGrpSpPr>
      <xdr:grpSpPr bwMode="auto">
        <a:xfrm>
          <a:off x="944035" y="28575"/>
          <a:ext cx="10507132" cy="666749"/>
          <a:chOff x="1265456" y="321035"/>
          <a:chExt cx="4756749" cy="715613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3800-000004000000}"/>
              </a:ext>
            </a:extLst>
          </xdr:cNvPr>
          <xdr:cNvSpPr/>
        </xdr:nvSpPr>
        <xdr:spPr>
          <a:xfrm>
            <a:off x="1273464" y="321035"/>
            <a:ext cx="4748741" cy="313711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>
            <a:scene3d>
              <a:camera prst="orthographicFront"/>
              <a:lightRig rig="soft" dir="t"/>
            </a:scene3d>
            <a:sp3d extrusionH="57150" contourW="12700" prstMaterial="metal">
              <a:bevelT w="38100" h="38100" prst="convex"/>
              <a:extrusionClr>
                <a:srgbClr val="92D050"/>
              </a:extrusionClr>
              <a:contourClr>
                <a:srgbClr val="00B050"/>
              </a:contourClr>
            </a:sp3d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1">
                <a:solidFill>
                  <a:schemeClr val="bg1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KALTIMEX ENERGY BANGLADESH (PVT.) LTD</a:t>
            </a:r>
            <a:r>
              <a:rPr lang="en-US" sz="1400" b="1">
                <a:solidFill>
                  <a:sysClr val="windowText" lastClr="000000"/>
                </a:solidFill>
                <a:effectLst>
                  <a:glow rad="127000">
                    <a:srgbClr val="00B050"/>
                  </a:glow>
                  <a:reflection blurRad="6350" stA="60000" endA="900" endPos="58000" dir="5400000" sy="-100000" algn="bl" rotWithShape="0"/>
                </a:effectLst>
                <a:latin typeface="Trebuchet MS" pitchFamily="34" charset="0"/>
                <a:ea typeface="+mn-ea"/>
                <a:cs typeface="+mn-cs"/>
              </a:rPr>
              <a:t>.</a:t>
            </a:r>
            <a:endParaRPr lang="en-US" sz="1400" b="1">
              <a:solidFill>
                <a:sysClr val="windowText" lastClr="000000"/>
              </a:solidFill>
              <a:effectLst>
                <a:glow rad="127000">
                  <a:srgbClr val="00B050"/>
                </a:glow>
                <a:reflection blurRad="6350" stA="60000" endA="900" endPos="58000" dir="5400000" sy="-100000" algn="bl" rotWithShape="0"/>
              </a:effectLst>
              <a:latin typeface="Trebuchet MS" pitchFamily="34" charset="0"/>
            </a:endParaRPr>
          </a:p>
        </xdr:txBody>
      </xdr:sp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3800-000005000000}"/>
              </a:ext>
            </a:extLst>
          </xdr:cNvPr>
          <xdr:cNvSpPr/>
        </xdr:nvSpPr>
        <xdr:spPr>
          <a:xfrm>
            <a:off x="1265456" y="689065"/>
            <a:ext cx="4743743" cy="347583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GENSET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STAT</a:t>
            </a:r>
            <a:r>
              <a:rPr lang="en-U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US &amp; SCHEDULE</a:t>
            </a:r>
            <a:r>
              <a:rPr lang="en-US" sz="1400" b="1" cap="none" spc="0" baseline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rebuchet MS" pitchFamily="34" charset="0"/>
              </a:rPr>
              <a:t> MAINTENANCE </a:t>
            </a:r>
            <a:endParaRPr lang="en-U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rebuchet MS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N34"/>
  <sheetViews>
    <sheetView topLeftCell="A4" zoomScale="77" zoomScaleNormal="77" workbookViewId="0">
      <selection activeCell="E13" sqref="E13"/>
    </sheetView>
  </sheetViews>
  <sheetFormatPr defaultRowHeight="15"/>
  <cols>
    <col min="1" max="1" width="10.42578125" style="12" customWidth="1"/>
    <col min="2" max="2" width="22.7109375" style="12" customWidth="1"/>
    <col min="3" max="3" width="12.5703125" style="12" customWidth="1"/>
    <col min="4" max="4" width="12.28515625" style="12" customWidth="1"/>
    <col min="5" max="5" width="13" style="12" customWidth="1"/>
    <col min="6" max="6" width="12.5703125" style="12" customWidth="1"/>
    <col min="7" max="10" width="13.7109375" style="12" customWidth="1"/>
    <col min="11" max="11" width="18.42578125" style="12" customWidth="1"/>
    <col min="12" max="12" width="7" style="12" customWidth="1"/>
    <col min="13" max="13" width="23.85546875" style="12" customWidth="1"/>
    <col min="14" max="14" width="15.85546875" style="12" customWidth="1"/>
    <col min="15" max="16384" width="9.140625" style="12"/>
  </cols>
  <sheetData>
    <row r="1" spans="1:14" ht="20.100000000000001" customHeight="1">
      <c r="A1" s="20"/>
      <c r="B1" s="21"/>
      <c r="F1" s="20"/>
      <c r="G1" s="20"/>
    </row>
    <row r="2" spans="1:14" ht="20.100000000000001" customHeight="1">
      <c r="A2" s="20"/>
      <c r="B2" s="21"/>
      <c r="F2" s="20"/>
      <c r="G2" s="20"/>
    </row>
    <row r="3" spans="1:14" ht="20.100000000000001" customHeight="1">
      <c r="A3" s="20"/>
      <c r="B3" s="21"/>
      <c r="F3" s="20"/>
      <c r="G3" s="20"/>
    </row>
    <row r="4" spans="1:14" ht="20.100000000000001" customHeight="1">
      <c r="A4" s="20"/>
      <c r="B4" s="21"/>
      <c r="F4" s="20"/>
      <c r="G4" s="20"/>
    </row>
    <row r="5" spans="1:14" ht="21">
      <c r="A5" s="169" t="s">
        <v>24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</row>
    <row r="6" spans="1:14" ht="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4" ht="15.75" thickBot="1">
      <c r="A7" s="170" t="s">
        <v>25</v>
      </c>
      <c r="B7" s="170"/>
      <c r="C7" s="12" t="s">
        <v>21</v>
      </c>
      <c r="E7" s="31" t="s">
        <v>20</v>
      </c>
      <c r="F7" s="13"/>
      <c r="G7" s="13"/>
      <c r="H7" s="13"/>
      <c r="I7" s="13"/>
      <c r="J7" s="13"/>
      <c r="K7" s="14"/>
      <c r="L7" s="14"/>
    </row>
    <row r="8" spans="1:14" s="4" customFormat="1" ht="45">
      <c r="A8" s="23" t="s">
        <v>0</v>
      </c>
      <c r="B8" s="23" t="s">
        <v>1</v>
      </c>
      <c r="C8" s="26" t="s">
        <v>2</v>
      </c>
      <c r="D8" s="26" t="s">
        <v>10</v>
      </c>
      <c r="E8" s="26" t="s">
        <v>3</v>
      </c>
      <c r="F8" s="26" t="s">
        <v>23</v>
      </c>
      <c r="G8" s="26" t="s">
        <v>18</v>
      </c>
      <c r="H8" s="26" t="s">
        <v>12</v>
      </c>
      <c r="I8" s="26" t="s">
        <v>28</v>
      </c>
      <c r="J8" s="26" t="s">
        <v>29</v>
      </c>
      <c r="K8" s="26" t="s">
        <v>4</v>
      </c>
      <c r="L8" s="22"/>
      <c r="M8" s="29" t="s">
        <v>11</v>
      </c>
      <c r="N8" s="30" t="s">
        <v>14</v>
      </c>
    </row>
    <row r="9" spans="1:14" ht="15" customHeight="1">
      <c r="A9" s="171" t="s">
        <v>5</v>
      </c>
      <c r="B9" s="28" t="s">
        <v>6</v>
      </c>
      <c r="C9" s="41">
        <v>10321</v>
      </c>
      <c r="D9" s="25">
        <f>C9</f>
        <v>10321</v>
      </c>
      <c r="E9" s="25">
        <f>C9</f>
        <v>10321</v>
      </c>
      <c r="F9" s="25">
        <f>C9</f>
        <v>10321</v>
      </c>
      <c r="G9" s="25">
        <f>D9</f>
        <v>10321</v>
      </c>
      <c r="H9" s="9">
        <f>0+C9</f>
        <v>10321</v>
      </c>
      <c r="I9" s="9">
        <f>0+C9</f>
        <v>10321</v>
      </c>
      <c r="J9" s="9">
        <f>0+C9</f>
        <v>10321</v>
      </c>
      <c r="K9" s="174" t="s">
        <v>15</v>
      </c>
      <c r="L9" s="8"/>
      <c r="M9" s="177" t="s">
        <v>31</v>
      </c>
      <c r="N9" s="181">
        <f>K15+E14/24</f>
        <v>42430.291666666664</v>
      </c>
    </row>
    <row r="10" spans="1:14" ht="15.75" customHeight="1">
      <c r="A10" s="172"/>
      <c r="B10" s="28" t="s">
        <v>7</v>
      </c>
      <c r="C10" s="36">
        <v>8876</v>
      </c>
      <c r="D10" s="27"/>
      <c r="E10" s="33">
        <v>8876</v>
      </c>
      <c r="F10" s="36">
        <v>8876</v>
      </c>
      <c r="G10" s="33"/>
      <c r="H10" s="36">
        <v>8876</v>
      </c>
      <c r="I10" s="38"/>
      <c r="J10" s="40"/>
      <c r="K10" s="175"/>
      <c r="L10" s="8"/>
      <c r="M10" s="177"/>
      <c r="N10" s="181"/>
    </row>
    <row r="11" spans="1:14" ht="15.75" customHeight="1">
      <c r="A11" s="172"/>
      <c r="B11" s="17" t="s">
        <v>17</v>
      </c>
      <c r="C11" s="32">
        <v>42286</v>
      </c>
      <c r="D11" s="32"/>
      <c r="E11" s="32">
        <v>42286</v>
      </c>
      <c r="F11" s="32">
        <v>42286</v>
      </c>
      <c r="G11" s="32"/>
      <c r="H11" s="32">
        <v>42286</v>
      </c>
      <c r="I11" s="32"/>
      <c r="J11" s="32"/>
      <c r="K11" s="175"/>
      <c r="L11" s="8"/>
      <c r="M11" s="177"/>
      <c r="N11" s="181"/>
    </row>
    <row r="12" spans="1:14" ht="15" customHeight="1">
      <c r="A12" s="172"/>
      <c r="B12" s="28" t="s">
        <v>19</v>
      </c>
      <c r="C12" s="1">
        <f t="shared" ref="C12:H12" si="0">C9-C10</f>
        <v>1445</v>
      </c>
      <c r="D12" s="1">
        <f t="shared" si="0"/>
        <v>10321</v>
      </c>
      <c r="E12" s="1">
        <f t="shared" si="0"/>
        <v>1445</v>
      </c>
      <c r="F12" s="2">
        <f t="shared" si="0"/>
        <v>1445</v>
      </c>
      <c r="G12" s="2">
        <f t="shared" si="0"/>
        <v>10321</v>
      </c>
      <c r="H12" s="11">
        <f t="shared" si="0"/>
        <v>1445</v>
      </c>
      <c r="I12" s="11"/>
      <c r="J12" s="11"/>
      <c r="K12" s="175"/>
      <c r="L12" s="15"/>
      <c r="M12" s="177"/>
      <c r="N12" s="181"/>
    </row>
    <row r="13" spans="1:14">
      <c r="A13" s="172"/>
      <c r="B13" s="28" t="s">
        <v>8</v>
      </c>
      <c r="C13" s="25">
        <f>C10+4000</f>
        <v>12876</v>
      </c>
      <c r="D13" s="25">
        <f>D10+16000</f>
        <v>16000</v>
      </c>
      <c r="E13" s="25">
        <f>E10+1500</f>
        <v>10376</v>
      </c>
      <c r="F13" s="25">
        <f>F10+3000</f>
        <v>11876</v>
      </c>
      <c r="G13" s="25">
        <f>G10+3000</f>
        <v>3000</v>
      </c>
      <c r="H13" s="25">
        <f>H10+3000</f>
        <v>11876</v>
      </c>
      <c r="I13" s="25">
        <f>0+16000</f>
        <v>16000</v>
      </c>
      <c r="J13" s="25">
        <f>0+32000</f>
        <v>32000</v>
      </c>
      <c r="K13" s="175"/>
      <c r="L13" s="15"/>
      <c r="M13" s="177"/>
      <c r="N13" s="181"/>
    </row>
    <row r="14" spans="1:14" ht="15.75" thickBot="1">
      <c r="A14" s="173"/>
      <c r="B14" s="19" t="s">
        <v>16</v>
      </c>
      <c r="C14" s="18">
        <f t="shared" ref="C14:H14" si="1">C13-C9</f>
        <v>2555</v>
      </c>
      <c r="D14" s="24">
        <f t="shared" si="1"/>
        <v>5679</v>
      </c>
      <c r="E14" s="24">
        <f t="shared" si="1"/>
        <v>55</v>
      </c>
      <c r="F14" s="18">
        <f t="shared" si="1"/>
        <v>1555</v>
      </c>
      <c r="G14" s="37">
        <f t="shared" si="1"/>
        <v>-7321</v>
      </c>
      <c r="H14" s="18">
        <f t="shared" si="1"/>
        <v>1555</v>
      </c>
      <c r="I14" s="39">
        <f>I13-I9</f>
        <v>5679</v>
      </c>
      <c r="J14" s="39">
        <f>J13-J9</f>
        <v>21679</v>
      </c>
      <c r="K14" s="176"/>
      <c r="L14" s="15"/>
      <c r="M14" s="178"/>
      <c r="N14" s="182"/>
    </row>
    <row r="15" spans="1:14" ht="15.75" thickBot="1">
      <c r="A15" s="14"/>
      <c r="B15" s="16"/>
      <c r="C15" s="3"/>
      <c r="D15" s="5"/>
      <c r="E15" s="3"/>
      <c r="F15" s="179" t="s">
        <v>27</v>
      </c>
      <c r="G15" s="180"/>
      <c r="H15" s="166" t="s">
        <v>30</v>
      </c>
      <c r="I15" s="167"/>
      <c r="J15" s="168"/>
      <c r="K15" s="10">
        <v>42428</v>
      </c>
      <c r="L15" s="15"/>
    </row>
    <row r="16" spans="1:14">
      <c r="A16" s="14"/>
      <c r="B16" s="16"/>
      <c r="C16" s="7"/>
      <c r="D16" s="7"/>
      <c r="E16" s="7"/>
      <c r="F16" s="7"/>
      <c r="G16" s="7"/>
      <c r="H16" s="7"/>
      <c r="I16" s="7"/>
      <c r="J16" s="7"/>
    </row>
    <row r="17" spans="1:14" ht="15.75" thickBot="1">
      <c r="A17" s="170" t="s">
        <v>26</v>
      </c>
      <c r="B17" s="170"/>
      <c r="C17" s="12" t="s">
        <v>22</v>
      </c>
      <c r="E17" s="31" t="s">
        <v>20</v>
      </c>
      <c r="F17" s="13"/>
      <c r="G17" s="13"/>
      <c r="H17" s="13"/>
      <c r="I17" s="13"/>
      <c r="J17" s="13"/>
      <c r="K17" s="14"/>
      <c r="L17" s="14"/>
    </row>
    <row r="18" spans="1:14" ht="45">
      <c r="A18" s="23" t="s">
        <v>0</v>
      </c>
      <c r="B18" s="23" t="s">
        <v>1</v>
      </c>
      <c r="C18" s="26" t="s">
        <v>2</v>
      </c>
      <c r="D18" s="26" t="s">
        <v>10</v>
      </c>
      <c r="E18" s="26" t="s">
        <v>3</v>
      </c>
      <c r="F18" s="26" t="s">
        <v>23</v>
      </c>
      <c r="G18" s="26" t="s">
        <v>18</v>
      </c>
      <c r="H18" s="26" t="s">
        <v>12</v>
      </c>
      <c r="I18" s="26" t="s">
        <v>28</v>
      </c>
      <c r="J18" s="26" t="s">
        <v>29</v>
      </c>
      <c r="K18" s="26" t="s">
        <v>4</v>
      </c>
      <c r="L18" s="22"/>
      <c r="M18" s="29" t="s">
        <v>11</v>
      </c>
      <c r="N18" s="30" t="s">
        <v>14</v>
      </c>
    </row>
    <row r="19" spans="1:14" ht="15" customHeight="1">
      <c r="A19" s="171" t="s">
        <v>9</v>
      </c>
      <c r="B19" s="28" t="s">
        <v>6</v>
      </c>
      <c r="C19" s="33">
        <v>9292</v>
      </c>
      <c r="D19" s="25">
        <f>C19</f>
        <v>9292</v>
      </c>
      <c r="E19" s="25">
        <f>C19</f>
        <v>9292</v>
      </c>
      <c r="F19" s="25">
        <f>C19</f>
        <v>9292</v>
      </c>
      <c r="G19" s="25">
        <f>D19</f>
        <v>9292</v>
      </c>
      <c r="H19" s="9">
        <f>0+C19</f>
        <v>9292</v>
      </c>
      <c r="I19" s="9">
        <f>0+C19</f>
        <v>9292</v>
      </c>
      <c r="J19" s="9">
        <f>0+C19</f>
        <v>9292</v>
      </c>
      <c r="K19" s="174" t="s">
        <v>15</v>
      </c>
      <c r="L19" s="8"/>
      <c r="M19" s="177" t="s">
        <v>32</v>
      </c>
      <c r="N19" s="183">
        <f>K25+E24/24</f>
        <v>42476.541666666664</v>
      </c>
    </row>
    <row r="20" spans="1:14">
      <c r="A20" s="172"/>
      <c r="B20" s="28" t="s">
        <v>7</v>
      </c>
      <c r="C20" s="34">
        <v>7446</v>
      </c>
      <c r="D20" s="27"/>
      <c r="E20" s="33">
        <v>8957</v>
      </c>
      <c r="F20" s="36">
        <v>7446</v>
      </c>
      <c r="G20" s="36">
        <v>7446</v>
      </c>
      <c r="H20" s="40">
        <v>8957</v>
      </c>
      <c r="I20" s="38"/>
      <c r="J20" s="40"/>
      <c r="K20" s="175"/>
      <c r="L20" s="8"/>
      <c r="M20" s="177"/>
      <c r="N20" s="183"/>
    </row>
    <row r="21" spans="1:14">
      <c r="A21" s="172"/>
      <c r="B21" s="17" t="s">
        <v>17</v>
      </c>
      <c r="C21" s="32">
        <v>42293</v>
      </c>
      <c r="D21" s="32"/>
      <c r="E21" s="32">
        <v>42399</v>
      </c>
      <c r="F21" s="32">
        <v>42293</v>
      </c>
      <c r="G21" s="32">
        <v>42293</v>
      </c>
      <c r="H21" s="32">
        <v>42399</v>
      </c>
      <c r="I21" s="32"/>
      <c r="J21" s="32"/>
      <c r="K21" s="175"/>
      <c r="L21" s="8"/>
      <c r="M21" s="177"/>
      <c r="N21" s="183"/>
    </row>
    <row r="22" spans="1:14">
      <c r="A22" s="172"/>
      <c r="B22" s="28" t="s">
        <v>19</v>
      </c>
      <c r="C22" s="1">
        <f t="shared" ref="C22:H22" si="2">C19-C20</f>
        <v>1846</v>
      </c>
      <c r="D22" s="1">
        <f t="shared" si="2"/>
        <v>9292</v>
      </c>
      <c r="E22" s="1">
        <f t="shared" si="2"/>
        <v>335</v>
      </c>
      <c r="F22" s="2">
        <f t="shared" si="2"/>
        <v>1846</v>
      </c>
      <c r="G22" s="2">
        <f t="shared" si="2"/>
        <v>1846</v>
      </c>
      <c r="H22" s="11">
        <f t="shared" si="2"/>
        <v>335</v>
      </c>
      <c r="I22" s="11"/>
      <c r="J22" s="11"/>
      <c r="K22" s="175"/>
      <c r="L22" s="15"/>
      <c r="M22" s="177"/>
      <c r="N22" s="183"/>
    </row>
    <row r="23" spans="1:14">
      <c r="A23" s="172"/>
      <c r="B23" s="28" t="s">
        <v>8</v>
      </c>
      <c r="C23" s="25">
        <f>C20+4000</f>
        <v>11446</v>
      </c>
      <c r="D23" s="25">
        <f>D20+16000</f>
        <v>16000</v>
      </c>
      <c r="E23" s="25">
        <f>E20+1500</f>
        <v>10457</v>
      </c>
      <c r="F23" s="25">
        <f>F20+3000</f>
        <v>10446</v>
      </c>
      <c r="G23" s="25">
        <f>G20+3000</f>
        <v>10446</v>
      </c>
      <c r="H23" s="25">
        <f>H20+3000</f>
        <v>11957</v>
      </c>
      <c r="I23" s="25">
        <f>0+16000</f>
        <v>16000</v>
      </c>
      <c r="J23" s="25">
        <f>0+32000</f>
        <v>32000</v>
      </c>
      <c r="K23" s="175"/>
      <c r="L23" s="15"/>
      <c r="M23" s="177"/>
      <c r="N23" s="183"/>
    </row>
    <row r="24" spans="1:14" ht="15.75" thickBot="1">
      <c r="A24" s="173"/>
      <c r="B24" s="19" t="s">
        <v>16</v>
      </c>
      <c r="C24" s="18">
        <f t="shared" ref="C24:H24" si="3">C23-C19</f>
        <v>2154</v>
      </c>
      <c r="D24" s="24">
        <f t="shared" si="3"/>
        <v>6708</v>
      </c>
      <c r="E24" s="24">
        <f t="shared" si="3"/>
        <v>1165</v>
      </c>
      <c r="F24" s="18">
        <f t="shared" si="3"/>
        <v>1154</v>
      </c>
      <c r="G24" s="18">
        <f t="shared" si="3"/>
        <v>1154</v>
      </c>
      <c r="H24" s="18">
        <f t="shared" si="3"/>
        <v>2665</v>
      </c>
      <c r="I24" s="39">
        <f>I23-I19</f>
        <v>6708</v>
      </c>
      <c r="J24" s="39">
        <f>J23-J19</f>
        <v>22708</v>
      </c>
      <c r="K24" s="176"/>
      <c r="L24" s="15"/>
      <c r="M24" s="178"/>
      <c r="N24" s="184"/>
    </row>
    <row r="25" spans="1:14" ht="15.75" thickBot="1">
      <c r="A25" s="14"/>
      <c r="B25" s="16"/>
      <c r="C25" s="3"/>
      <c r="D25" s="5"/>
      <c r="E25" s="3"/>
      <c r="F25" s="15"/>
      <c r="G25" s="15"/>
      <c r="H25" s="166" t="s">
        <v>30</v>
      </c>
      <c r="I25" s="167"/>
      <c r="J25" s="168"/>
      <c r="K25" s="10">
        <v>42428</v>
      </c>
      <c r="L25" s="15"/>
    </row>
    <row r="27" spans="1:14">
      <c r="A27" s="42"/>
      <c r="B27" s="42"/>
      <c r="C27" s="42"/>
      <c r="D27" s="42"/>
      <c r="E27" s="42"/>
      <c r="F27" s="42"/>
      <c r="G27" s="42"/>
      <c r="H27" s="42"/>
      <c r="I27" s="42"/>
      <c r="J27" s="35"/>
      <c r="K27" s="35"/>
    </row>
    <row r="28" spans="1:14">
      <c r="A28" s="42"/>
      <c r="B28" s="42"/>
      <c r="C28" s="42"/>
      <c r="D28" s="42"/>
      <c r="E28" s="42"/>
      <c r="F28" s="42"/>
      <c r="G28" s="42"/>
      <c r="H28" s="42"/>
      <c r="I28" s="42"/>
    </row>
    <row r="29" spans="1:14">
      <c r="A29" s="42"/>
      <c r="B29" s="42"/>
      <c r="C29" s="42"/>
      <c r="D29" s="42"/>
      <c r="E29" s="42"/>
      <c r="F29" s="42"/>
      <c r="G29" s="42"/>
      <c r="H29" s="42"/>
      <c r="I29" s="42"/>
    </row>
    <row r="30" spans="1:14">
      <c r="A30" s="42"/>
      <c r="B30" s="42"/>
      <c r="C30" s="42"/>
      <c r="D30" s="42"/>
      <c r="E30" s="42"/>
      <c r="F30" s="42"/>
      <c r="G30" s="42"/>
      <c r="H30" s="42"/>
      <c r="I30" s="42"/>
    </row>
    <row r="31" spans="1:14">
      <c r="A31" s="42"/>
      <c r="B31" s="42"/>
      <c r="C31" s="42"/>
      <c r="D31" s="42"/>
      <c r="E31" s="42"/>
      <c r="F31" s="42"/>
      <c r="G31" s="42"/>
      <c r="H31" s="42"/>
      <c r="I31" s="42"/>
    </row>
    <row r="32" spans="1:14">
      <c r="A32" s="42"/>
      <c r="B32" s="42"/>
      <c r="C32" s="42"/>
      <c r="D32" s="42"/>
      <c r="E32" s="42"/>
      <c r="F32" s="42"/>
      <c r="G32" s="42"/>
      <c r="H32" s="42"/>
      <c r="I32" s="42"/>
    </row>
    <row r="33" spans="1:9">
      <c r="A33" s="42"/>
      <c r="B33" s="42"/>
      <c r="C33" s="42"/>
      <c r="D33" s="42"/>
      <c r="E33" s="42"/>
      <c r="F33" s="42"/>
      <c r="G33" s="42"/>
      <c r="H33" s="42"/>
      <c r="I33" s="42"/>
    </row>
    <row r="34" spans="1:9">
      <c r="A34" s="42"/>
      <c r="B34" s="42"/>
      <c r="C34" s="42"/>
      <c r="D34" s="42"/>
      <c r="E34" s="42"/>
      <c r="F34" s="42"/>
      <c r="G34" s="42"/>
      <c r="H34" s="42"/>
      <c r="I34" s="42"/>
    </row>
  </sheetData>
  <mergeCells count="14">
    <mergeCell ref="H25:J25"/>
    <mergeCell ref="A5:N5"/>
    <mergeCell ref="A7:B7"/>
    <mergeCell ref="A9:A14"/>
    <mergeCell ref="K9:K14"/>
    <mergeCell ref="M9:M14"/>
    <mergeCell ref="F15:G15"/>
    <mergeCell ref="N9:N14"/>
    <mergeCell ref="A17:B17"/>
    <mergeCell ref="A19:A24"/>
    <mergeCell ref="K19:K24"/>
    <mergeCell ref="M19:M24"/>
    <mergeCell ref="N19:N24"/>
    <mergeCell ref="H15:J1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3"/>
  <sheetViews>
    <sheetView topLeftCell="A7" workbookViewId="0">
      <selection activeCell="O23" sqref="O23"/>
    </sheetView>
  </sheetViews>
  <sheetFormatPr defaultRowHeight="15"/>
  <cols>
    <col min="1" max="1" width="10.5703125" style="12" customWidth="1"/>
    <col min="2" max="2" width="18.85546875" style="12" customWidth="1"/>
    <col min="3" max="3" width="10.85546875" style="12" customWidth="1"/>
    <col min="4" max="4" width="9.7109375" style="12" customWidth="1"/>
    <col min="5" max="5" width="11.85546875" style="12" customWidth="1"/>
    <col min="6" max="6" width="10.7109375" style="12" customWidth="1"/>
    <col min="7" max="7" width="11.42578125" style="12" customWidth="1"/>
    <col min="8" max="8" width="9.5703125" style="12" bestFit="1" customWidth="1"/>
    <col min="9" max="9" width="10.5703125" style="12" customWidth="1"/>
    <col min="10" max="10" width="12.140625" style="12" customWidth="1"/>
    <col min="11" max="11" width="14" style="12" customWidth="1"/>
    <col min="12" max="12" width="16.5703125" style="12" customWidth="1"/>
    <col min="13" max="13" width="0.140625" style="12" customWidth="1"/>
    <col min="14" max="14" width="16.5703125" style="12" customWidth="1"/>
    <col min="15" max="15" width="11.42578125" style="12" customWidth="1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48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50</v>
      </c>
      <c r="B6" s="170"/>
      <c r="C6" s="185" t="s">
        <v>49</v>
      </c>
      <c r="D6" s="185"/>
      <c r="E6" s="186" t="s">
        <v>38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51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 ht="15" customHeight="1">
      <c r="A8" s="187" t="s">
        <v>5</v>
      </c>
      <c r="B8" s="62" t="s">
        <v>39</v>
      </c>
      <c r="C8" s="136">
        <v>76364</v>
      </c>
      <c r="D8" s="136">
        <v>76364</v>
      </c>
      <c r="E8" s="136">
        <v>76364</v>
      </c>
      <c r="F8" s="136">
        <v>76364</v>
      </c>
      <c r="G8" s="136">
        <v>76364</v>
      </c>
      <c r="H8" s="136">
        <v>76364</v>
      </c>
      <c r="I8" s="136">
        <v>76364</v>
      </c>
      <c r="J8" s="136">
        <v>76364</v>
      </c>
      <c r="K8" s="136">
        <v>76364</v>
      </c>
      <c r="L8" s="190" t="s">
        <v>46</v>
      </c>
      <c r="M8" s="65"/>
      <c r="N8" s="208" t="s">
        <v>140</v>
      </c>
      <c r="O8" s="211">
        <f>E10+1500/24</f>
        <v>44731.5</v>
      </c>
    </row>
    <row r="9" spans="1:15">
      <c r="A9" s="188"/>
      <c r="B9" s="62" t="s">
        <v>237</v>
      </c>
      <c r="C9" s="66">
        <v>74495</v>
      </c>
      <c r="D9" s="66"/>
      <c r="E9" s="63">
        <v>74613</v>
      </c>
      <c r="F9" s="63">
        <v>74613</v>
      </c>
      <c r="G9" s="63">
        <v>74613</v>
      </c>
      <c r="H9" s="63">
        <v>74613</v>
      </c>
      <c r="I9" s="66">
        <v>74495</v>
      </c>
      <c r="J9" s="66">
        <v>74495</v>
      </c>
      <c r="K9" s="66">
        <v>74495</v>
      </c>
      <c r="L9" s="191"/>
      <c r="M9" s="65"/>
      <c r="N9" s="209"/>
      <c r="O9" s="212"/>
    </row>
    <row r="10" spans="1:15">
      <c r="A10" s="188"/>
      <c r="B10" s="67" t="s">
        <v>17</v>
      </c>
      <c r="C10" s="68">
        <v>44664</v>
      </c>
      <c r="D10" s="68"/>
      <c r="E10" s="68">
        <v>44669</v>
      </c>
      <c r="F10" s="68">
        <v>44669</v>
      </c>
      <c r="G10" s="68">
        <v>44669</v>
      </c>
      <c r="H10" s="68">
        <v>44669</v>
      </c>
      <c r="I10" s="68">
        <v>44664</v>
      </c>
      <c r="J10" s="68">
        <v>44664</v>
      </c>
      <c r="K10" s="68">
        <v>44664</v>
      </c>
      <c r="L10" s="191"/>
      <c r="M10" s="65"/>
      <c r="N10" s="209"/>
      <c r="O10" s="212"/>
    </row>
    <row r="11" spans="1:15">
      <c r="A11" s="188"/>
      <c r="B11" s="62" t="s">
        <v>19</v>
      </c>
      <c r="C11" s="69">
        <f>C8-C9</f>
        <v>1869</v>
      </c>
      <c r="D11" s="69"/>
      <c r="E11" s="70">
        <f>E8-E9</f>
        <v>1751</v>
      </c>
      <c r="F11" s="71">
        <f>F8-F9</f>
        <v>1751</v>
      </c>
      <c r="G11" s="71">
        <f t="shared" ref="G11:K11" si="0">G8-G9</f>
        <v>1751</v>
      </c>
      <c r="H11" s="71">
        <f t="shared" si="0"/>
        <v>1751</v>
      </c>
      <c r="I11" s="71">
        <f>I8-I9</f>
        <v>1869</v>
      </c>
      <c r="J11" s="72">
        <f t="shared" si="0"/>
        <v>1869</v>
      </c>
      <c r="K11" s="72">
        <f t="shared" si="0"/>
        <v>1869</v>
      </c>
      <c r="L11" s="191"/>
      <c r="M11" s="65"/>
      <c r="N11" s="209"/>
      <c r="O11" s="212"/>
    </row>
    <row r="12" spans="1:15">
      <c r="A12" s="188"/>
      <c r="B12" s="62" t="s">
        <v>8</v>
      </c>
      <c r="C12" s="64">
        <f>C9+4000</f>
        <v>78495</v>
      </c>
      <c r="D12" s="64"/>
      <c r="E12" s="64">
        <f>E9+1500</f>
        <v>76113</v>
      </c>
      <c r="F12" s="64">
        <f>F9+1500</f>
        <v>76113</v>
      </c>
      <c r="G12" s="64">
        <f>G9+1500</f>
        <v>76113</v>
      </c>
      <c r="H12" s="64">
        <f>H9+3000</f>
        <v>77613</v>
      </c>
      <c r="I12" s="64">
        <f>I9+3000</f>
        <v>77495</v>
      </c>
      <c r="J12" s="64">
        <f>J9+16000</f>
        <v>90495</v>
      </c>
      <c r="K12" s="64">
        <f>K9+32000</f>
        <v>106495</v>
      </c>
      <c r="L12" s="191"/>
      <c r="M12" s="65"/>
      <c r="N12" s="209"/>
      <c r="O12" s="212"/>
    </row>
    <row r="13" spans="1:15" ht="15.75" thickBot="1">
      <c r="A13" s="189"/>
      <c r="B13" s="73" t="s">
        <v>16</v>
      </c>
      <c r="C13" s="74">
        <f t="shared" ref="C13:J13" si="1">C12-C8</f>
        <v>2131</v>
      </c>
      <c r="D13" s="74"/>
      <c r="E13" s="74">
        <f>E12-E8</f>
        <v>-251</v>
      </c>
      <c r="F13" s="74">
        <f t="shared" si="1"/>
        <v>-251</v>
      </c>
      <c r="G13" s="74">
        <f t="shared" si="1"/>
        <v>-251</v>
      </c>
      <c r="H13" s="74">
        <f>3000-H11</f>
        <v>1249</v>
      </c>
      <c r="I13" s="74">
        <f>I12-I8</f>
        <v>1131</v>
      </c>
      <c r="J13" s="75">
        <f t="shared" si="1"/>
        <v>14131</v>
      </c>
      <c r="K13" s="75">
        <f>K12-K8</f>
        <v>30131</v>
      </c>
      <c r="L13" s="192"/>
      <c r="M13" s="65"/>
      <c r="N13" s="210"/>
      <c r="O13" s="213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145">
        <v>44742</v>
      </c>
      <c r="M14" s="65"/>
      <c r="N14" s="65"/>
      <c r="O14" s="56"/>
    </row>
    <row r="15" spans="1:15" ht="15.75" thickBot="1">
      <c r="A15" s="170" t="s">
        <v>51</v>
      </c>
      <c r="B15" s="170"/>
      <c r="C15" s="185" t="s">
        <v>49</v>
      </c>
      <c r="D15" s="185"/>
      <c r="E15" s="186" t="s">
        <v>38</v>
      </c>
      <c r="F15" s="186"/>
      <c r="G15" s="81"/>
      <c r="H15" s="54"/>
      <c r="I15" s="54"/>
      <c r="J15" s="54"/>
      <c r="K15" s="54"/>
      <c r="L15" s="54"/>
      <c r="M15" s="55"/>
      <c r="N15" s="55"/>
      <c r="O15" s="56"/>
    </row>
    <row r="16" spans="1:15" ht="51">
      <c r="A16" s="57" t="s">
        <v>35</v>
      </c>
      <c r="B16" s="57" t="s">
        <v>1</v>
      </c>
      <c r="C16" s="58" t="s">
        <v>2</v>
      </c>
      <c r="D16" s="58" t="s">
        <v>10</v>
      </c>
      <c r="E16" s="58" t="s">
        <v>3</v>
      </c>
      <c r="F16" s="58" t="s">
        <v>135</v>
      </c>
      <c r="G16" s="58" t="s">
        <v>132</v>
      </c>
      <c r="H16" s="58" t="s">
        <v>12</v>
      </c>
      <c r="I16" s="58" t="s">
        <v>34</v>
      </c>
      <c r="J16" s="58" t="s">
        <v>28</v>
      </c>
      <c r="K16" s="58" t="s">
        <v>29</v>
      </c>
      <c r="L16" s="58" t="s">
        <v>4</v>
      </c>
      <c r="M16" s="59" t="s">
        <v>33</v>
      </c>
      <c r="N16" s="60" t="s">
        <v>11</v>
      </c>
      <c r="O16" s="61" t="s">
        <v>14</v>
      </c>
    </row>
    <row r="17" spans="1:15" ht="15" customHeight="1">
      <c r="A17" s="187" t="s">
        <v>9</v>
      </c>
      <c r="B17" s="62" t="s">
        <v>39</v>
      </c>
      <c r="C17" s="136">
        <v>75023</v>
      </c>
      <c r="D17" s="136">
        <v>75023</v>
      </c>
      <c r="E17" s="136">
        <v>75023</v>
      </c>
      <c r="F17" s="136">
        <v>75023</v>
      </c>
      <c r="G17" s="136">
        <v>75023</v>
      </c>
      <c r="H17" s="136">
        <v>75023</v>
      </c>
      <c r="I17" s="136">
        <v>75023</v>
      </c>
      <c r="J17" s="136">
        <v>75023</v>
      </c>
      <c r="K17" s="136">
        <v>75023</v>
      </c>
      <c r="L17" s="190" t="s">
        <v>46</v>
      </c>
      <c r="M17" s="65"/>
      <c r="N17" s="208" t="s">
        <v>139</v>
      </c>
      <c r="O17" s="211">
        <f>F19+1500/24</f>
        <v>44780.5</v>
      </c>
    </row>
    <row r="18" spans="1:15">
      <c r="A18" s="188"/>
      <c r="B18" s="62" t="s">
        <v>7</v>
      </c>
      <c r="C18" s="66">
        <v>71296</v>
      </c>
      <c r="D18" s="66"/>
      <c r="E18" s="63">
        <v>73266</v>
      </c>
      <c r="F18" s="63">
        <v>74376</v>
      </c>
      <c r="G18" s="63">
        <v>74376</v>
      </c>
      <c r="H18" s="63">
        <v>71773</v>
      </c>
      <c r="I18" s="66">
        <v>71296</v>
      </c>
      <c r="J18" s="66">
        <v>71296</v>
      </c>
      <c r="K18" s="66">
        <v>71296</v>
      </c>
      <c r="L18" s="191"/>
      <c r="M18" s="65"/>
      <c r="N18" s="209"/>
      <c r="O18" s="212"/>
    </row>
    <row r="19" spans="1:15">
      <c r="A19" s="188"/>
      <c r="B19" s="67" t="s">
        <v>17</v>
      </c>
      <c r="C19" s="68">
        <v>44584</v>
      </c>
      <c r="D19" s="68"/>
      <c r="E19" s="68">
        <v>44669</v>
      </c>
      <c r="F19" s="68">
        <v>44718</v>
      </c>
      <c r="G19" s="68">
        <v>44718</v>
      </c>
      <c r="H19" s="68">
        <v>44604</v>
      </c>
      <c r="I19" s="68">
        <v>44584</v>
      </c>
      <c r="J19" s="68">
        <v>44584</v>
      </c>
      <c r="K19" s="68">
        <v>44584</v>
      </c>
      <c r="L19" s="191"/>
      <c r="M19" s="65"/>
      <c r="N19" s="209"/>
      <c r="O19" s="212"/>
    </row>
    <row r="20" spans="1:15">
      <c r="A20" s="188"/>
      <c r="B20" s="62" t="s">
        <v>19</v>
      </c>
      <c r="C20" s="69">
        <f t="shared" ref="C20:K20" si="2">C17-C18</f>
        <v>3727</v>
      </c>
      <c r="D20" s="69"/>
      <c r="E20" s="70">
        <f>E17-E18</f>
        <v>1757</v>
      </c>
      <c r="F20" s="71">
        <f>F17-F18</f>
        <v>647</v>
      </c>
      <c r="G20" s="71">
        <f t="shared" si="2"/>
        <v>647</v>
      </c>
      <c r="H20" s="71">
        <f t="shared" si="2"/>
        <v>3250</v>
      </c>
      <c r="I20" s="71">
        <f>I17-I18</f>
        <v>3727</v>
      </c>
      <c r="J20" s="72">
        <f>J17-J18</f>
        <v>3727</v>
      </c>
      <c r="K20" s="72">
        <f t="shared" si="2"/>
        <v>3727</v>
      </c>
      <c r="L20" s="191"/>
      <c r="M20" s="65"/>
      <c r="N20" s="209"/>
      <c r="O20" s="212"/>
    </row>
    <row r="21" spans="1:15">
      <c r="A21" s="188"/>
      <c r="B21" s="62" t="s">
        <v>8</v>
      </c>
      <c r="C21" s="64">
        <f>C18+4000</f>
        <v>75296</v>
      </c>
      <c r="D21" s="64"/>
      <c r="E21" s="64">
        <f>1500+E18</f>
        <v>74766</v>
      </c>
      <c r="F21" s="64">
        <f>F18+1500</f>
        <v>75876</v>
      </c>
      <c r="G21" s="64">
        <f>G18+1500</f>
        <v>75876</v>
      </c>
      <c r="H21" s="64">
        <f>H18+3000</f>
        <v>74773</v>
      </c>
      <c r="I21" s="64">
        <f>I18+3000</f>
        <v>74296</v>
      </c>
      <c r="J21" s="64">
        <f>J18+16000</f>
        <v>87296</v>
      </c>
      <c r="K21" s="64">
        <f>K18+32000</f>
        <v>103296</v>
      </c>
      <c r="L21" s="191"/>
      <c r="M21" s="65"/>
      <c r="N21" s="209"/>
      <c r="O21" s="212"/>
    </row>
    <row r="22" spans="1:15" ht="15.75" thickBot="1">
      <c r="A22" s="189"/>
      <c r="B22" s="73" t="s">
        <v>16</v>
      </c>
      <c r="C22" s="74">
        <f t="shared" ref="C22:K22" si="3">C21-C17</f>
        <v>273</v>
      </c>
      <c r="D22" s="74"/>
      <c r="E22" s="74">
        <f>1500-E20</f>
        <v>-257</v>
      </c>
      <c r="F22" s="74">
        <f t="shared" si="3"/>
        <v>853</v>
      </c>
      <c r="G22" s="74">
        <f t="shared" si="3"/>
        <v>853</v>
      </c>
      <c r="H22" s="74">
        <f>H21-H17</f>
        <v>-250</v>
      </c>
      <c r="I22" s="74">
        <f>I21-I17</f>
        <v>-727</v>
      </c>
      <c r="J22" s="75">
        <f t="shared" si="3"/>
        <v>12273</v>
      </c>
      <c r="K22" s="75">
        <f t="shared" si="3"/>
        <v>28273</v>
      </c>
      <c r="L22" s="192"/>
      <c r="M22" s="65"/>
      <c r="N22" s="210"/>
      <c r="O22" s="213"/>
    </row>
    <row r="23" spans="1:15">
      <c r="A23" s="76"/>
      <c r="B23" s="77"/>
      <c r="C23" s="78"/>
      <c r="D23" s="65"/>
      <c r="E23" s="65"/>
      <c r="F23" s="65"/>
      <c r="G23" s="65"/>
      <c r="H23" s="79"/>
      <c r="I23" s="79"/>
      <c r="J23" s="79"/>
      <c r="K23" s="80" t="s">
        <v>13</v>
      </c>
      <c r="L23" s="145">
        <v>44742</v>
      </c>
      <c r="M23" s="65"/>
      <c r="N23" s="65"/>
      <c r="O23" s="56"/>
    </row>
  </sheetData>
  <mergeCells count="15">
    <mergeCell ref="O17:O22"/>
    <mergeCell ref="A15:B15"/>
    <mergeCell ref="C15:D15"/>
    <mergeCell ref="E15:F15"/>
    <mergeCell ref="A17:A22"/>
    <mergeCell ref="L17:L22"/>
    <mergeCell ref="N17:N22"/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L14" sqref="L14"/>
    </sheetView>
  </sheetViews>
  <sheetFormatPr defaultRowHeight="15"/>
  <cols>
    <col min="1" max="1" width="11.28515625" style="12" customWidth="1"/>
    <col min="2" max="2" width="20.140625" style="12" customWidth="1"/>
    <col min="3" max="4" width="9.140625" style="12"/>
    <col min="5" max="6" width="9.42578125" style="12" bestFit="1" customWidth="1"/>
    <col min="7" max="7" width="14" style="12" customWidth="1"/>
    <col min="8" max="8" width="10.42578125" style="12" customWidth="1"/>
    <col min="9" max="9" width="9.140625" style="12"/>
    <col min="10" max="10" width="16.85546875" style="12" customWidth="1"/>
    <col min="11" max="11" width="12" style="12" customWidth="1"/>
    <col min="12" max="12" width="15.140625" style="12" customWidth="1"/>
    <col min="13" max="13" width="9.140625" style="12" hidden="1" customWidth="1"/>
    <col min="14" max="14" width="19.28515625" style="12" customWidth="1"/>
    <col min="15" max="15" width="12.140625" style="12" customWidth="1"/>
    <col min="16" max="16384" width="9.140625" style="12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91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92</v>
      </c>
      <c r="B6" s="170"/>
      <c r="C6" s="185" t="s">
        <v>21</v>
      </c>
      <c r="D6" s="185"/>
      <c r="E6" s="186" t="s">
        <v>38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63.7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23</v>
      </c>
      <c r="G7" s="58" t="s">
        <v>18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 ht="15" customHeight="1">
      <c r="A8" s="187" t="s">
        <v>5</v>
      </c>
      <c r="B8" s="62" t="s">
        <v>39</v>
      </c>
      <c r="C8" s="136">
        <v>16489</v>
      </c>
      <c r="D8" s="136">
        <v>16489</v>
      </c>
      <c r="E8" s="136">
        <v>16489</v>
      </c>
      <c r="F8" s="136">
        <v>16489</v>
      </c>
      <c r="G8" s="136">
        <v>16489</v>
      </c>
      <c r="H8" s="136">
        <v>16489</v>
      </c>
      <c r="I8" s="136">
        <v>16489</v>
      </c>
      <c r="J8" s="136">
        <v>16489</v>
      </c>
      <c r="K8" s="136">
        <v>16489</v>
      </c>
      <c r="L8" s="190" t="s">
        <v>46</v>
      </c>
      <c r="M8" s="65"/>
      <c r="N8" s="193" t="s">
        <v>139</v>
      </c>
      <c r="O8" s="195">
        <f>E10+1500/24</f>
        <v>44761.5</v>
      </c>
    </row>
    <row r="9" spans="1:15">
      <c r="A9" s="188"/>
      <c r="B9" s="62" t="s">
        <v>7</v>
      </c>
      <c r="C9" s="63">
        <v>0</v>
      </c>
      <c r="D9" s="66"/>
      <c r="E9" s="63">
        <v>15455</v>
      </c>
      <c r="F9" s="63">
        <v>15455</v>
      </c>
      <c r="G9" s="63">
        <v>15455</v>
      </c>
      <c r="H9" s="63">
        <v>13889</v>
      </c>
      <c r="I9" s="83">
        <v>0</v>
      </c>
      <c r="J9" s="63"/>
      <c r="K9" s="63"/>
      <c r="L9" s="191"/>
      <c r="M9" s="65"/>
      <c r="N9" s="193"/>
      <c r="O9" s="195"/>
    </row>
    <row r="10" spans="1:15">
      <c r="A10" s="188"/>
      <c r="B10" s="67" t="s">
        <v>17</v>
      </c>
      <c r="C10" s="68">
        <v>0</v>
      </c>
      <c r="D10" s="68"/>
      <c r="E10" s="68">
        <v>44699</v>
      </c>
      <c r="F10" s="68">
        <v>44699</v>
      </c>
      <c r="G10" s="68">
        <v>44699</v>
      </c>
      <c r="H10" s="68">
        <v>44622</v>
      </c>
      <c r="I10" s="68">
        <v>44485</v>
      </c>
      <c r="J10" s="68"/>
      <c r="K10" s="68"/>
      <c r="L10" s="191"/>
      <c r="M10" s="65"/>
      <c r="N10" s="193"/>
      <c r="O10" s="195"/>
    </row>
    <row r="11" spans="1:15">
      <c r="A11" s="188"/>
      <c r="B11" s="62" t="s">
        <v>19</v>
      </c>
      <c r="C11" s="69">
        <f t="shared" ref="C11:K11" si="0">C8-C9</f>
        <v>16489</v>
      </c>
      <c r="D11" s="69"/>
      <c r="E11" s="84">
        <f>E8-E9</f>
        <v>1034</v>
      </c>
      <c r="F11" s="71">
        <f>F8-F9</f>
        <v>1034</v>
      </c>
      <c r="G11" s="71">
        <f t="shared" si="0"/>
        <v>1034</v>
      </c>
      <c r="H11" s="71">
        <f t="shared" si="0"/>
        <v>2600</v>
      </c>
      <c r="I11" s="71">
        <f>I8-I9</f>
        <v>16489</v>
      </c>
      <c r="J11" s="72">
        <f t="shared" si="0"/>
        <v>16489</v>
      </c>
      <c r="K11" s="72">
        <f t="shared" si="0"/>
        <v>16489</v>
      </c>
      <c r="L11" s="191"/>
      <c r="M11" s="65"/>
      <c r="N11" s="193"/>
      <c r="O11" s="195"/>
    </row>
    <row r="12" spans="1:15">
      <c r="A12" s="188"/>
      <c r="B12" s="62" t="s">
        <v>8</v>
      </c>
      <c r="C12" s="64">
        <f>C9+4000</f>
        <v>4000</v>
      </c>
      <c r="D12" s="64"/>
      <c r="E12" s="64">
        <f>E9+1500</f>
        <v>16955</v>
      </c>
      <c r="F12" s="64">
        <f>F9+1500</f>
        <v>16955</v>
      </c>
      <c r="G12" s="64">
        <f>G9+1500</f>
        <v>16955</v>
      </c>
      <c r="H12" s="64">
        <f>H9+3000</f>
        <v>16889</v>
      </c>
      <c r="I12" s="64">
        <f>I9+3000</f>
        <v>3000</v>
      </c>
      <c r="J12" s="64">
        <f>J9+16000</f>
        <v>16000</v>
      </c>
      <c r="K12" s="64">
        <f>K9+32000</f>
        <v>32000</v>
      </c>
      <c r="L12" s="191"/>
      <c r="M12" s="65"/>
      <c r="N12" s="193"/>
      <c r="O12" s="195"/>
    </row>
    <row r="13" spans="1:15" ht="15.75" thickBot="1">
      <c r="A13" s="189"/>
      <c r="B13" s="73" t="s">
        <v>16</v>
      </c>
      <c r="C13" s="74">
        <f t="shared" ref="C13:K13" si="1">C12-C8</f>
        <v>-12489</v>
      </c>
      <c r="D13" s="74"/>
      <c r="E13" s="74">
        <f t="shared" si="1"/>
        <v>466</v>
      </c>
      <c r="F13" s="74">
        <f t="shared" si="1"/>
        <v>466</v>
      </c>
      <c r="G13" s="74">
        <f t="shared" si="1"/>
        <v>466</v>
      </c>
      <c r="H13" s="74">
        <f>H12-H8</f>
        <v>400</v>
      </c>
      <c r="I13" s="74">
        <f>3000-I11</f>
        <v>-13489</v>
      </c>
      <c r="J13" s="75">
        <f t="shared" si="1"/>
        <v>-489</v>
      </c>
      <c r="K13" s="75">
        <f t="shared" si="1"/>
        <v>15511</v>
      </c>
      <c r="L13" s="192"/>
      <c r="M13" s="65"/>
      <c r="N13" s="194"/>
      <c r="O13" s="196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145">
        <v>44742</v>
      </c>
      <c r="M14" s="65"/>
      <c r="N14" s="65"/>
      <c r="O14" s="56"/>
    </row>
  </sheetData>
  <mergeCells count="8"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2"/>
  <sheetViews>
    <sheetView topLeftCell="A4" workbookViewId="0">
      <selection activeCell="L14" sqref="L14"/>
    </sheetView>
  </sheetViews>
  <sheetFormatPr defaultRowHeight="15"/>
  <cols>
    <col min="2" max="2" width="18.7109375" customWidth="1"/>
    <col min="3" max="3" width="11.7109375" customWidth="1"/>
    <col min="4" max="4" width="10.7109375" customWidth="1"/>
    <col min="5" max="5" width="13" customWidth="1"/>
    <col min="6" max="6" width="12.7109375" customWidth="1"/>
    <col min="7" max="7" width="11.85546875" customWidth="1"/>
    <col min="8" max="9" width="12" customWidth="1"/>
    <col min="10" max="10" width="13" customWidth="1"/>
    <col min="11" max="11" width="13.5703125" customWidth="1"/>
    <col min="12" max="12" width="17" customWidth="1"/>
    <col min="13" max="13" width="9.140625" hidden="1" customWidth="1"/>
    <col min="14" max="14" width="14.7109375" customWidth="1"/>
    <col min="15" max="15" width="13" customWidth="1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64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65</v>
      </c>
      <c r="B6" s="170"/>
      <c r="C6" s="185" t="s">
        <v>21</v>
      </c>
      <c r="D6" s="185"/>
      <c r="E6" s="186" t="s">
        <v>38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38.2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 ht="15" customHeight="1">
      <c r="A8" s="187" t="s">
        <v>5</v>
      </c>
      <c r="B8" s="62" t="s">
        <v>39</v>
      </c>
      <c r="C8" s="63">
        <v>83068</v>
      </c>
      <c r="D8" s="63">
        <v>83068</v>
      </c>
      <c r="E8" s="63">
        <v>83068</v>
      </c>
      <c r="F8" s="63">
        <v>83068</v>
      </c>
      <c r="G8" s="63">
        <v>83068</v>
      </c>
      <c r="H8" s="63">
        <v>83068</v>
      </c>
      <c r="I8" s="63">
        <v>83068</v>
      </c>
      <c r="J8" s="63">
        <v>83068</v>
      </c>
      <c r="K8" s="63">
        <v>83068</v>
      </c>
      <c r="L8" s="190" t="s">
        <v>266</v>
      </c>
      <c r="M8" s="65"/>
      <c r="N8" s="208" t="s">
        <v>139</v>
      </c>
      <c r="O8" s="211">
        <f>E10+1500/24</f>
        <v>44682.5</v>
      </c>
    </row>
    <row r="9" spans="1:15">
      <c r="A9" s="188"/>
      <c r="B9" s="62" t="s">
        <v>7</v>
      </c>
      <c r="C9" s="63">
        <v>78794</v>
      </c>
      <c r="D9" s="63">
        <v>78794</v>
      </c>
      <c r="E9" s="63">
        <v>80596</v>
      </c>
      <c r="F9" s="63">
        <v>80596</v>
      </c>
      <c r="G9" s="63">
        <v>80596</v>
      </c>
      <c r="H9" s="63">
        <v>78794</v>
      </c>
      <c r="I9" s="63">
        <v>77042</v>
      </c>
      <c r="J9" s="66">
        <v>77364</v>
      </c>
      <c r="K9" s="66">
        <v>0</v>
      </c>
      <c r="L9" s="191"/>
      <c r="M9" s="65"/>
      <c r="N9" s="209"/>
      <c r="O9" s="212"/>
    </row>
    <row r="10" spans="1:15">
      <c r="A10" s="188"/>
      <c r="B10" s="67" t="s">
        <v>17</v>
      </c>
      <c r="C10" s="68">
        <v>44524</v>
      </c>
      <c r="D10" s="68">
        <v>44524</v>
      </c>
      <c r="E10" s="68">
        <v>44620</v>
      </c>
      <c r="F10" s="68">
        <v>44620</v>
      </c>
      <c r="G10" s="68">
        <v>44620</v>
      </c>
      <c r="H10" s="68">
        <v>44524</v>
      </c>
      <c r="I10" s="68">
        <v>44436</v>
      </c>
      <c r="J10" s="68">
        <v>44455</v>
      </c>
      <c r="K10" s="68">
        <v>0</v>
      </c>
      <c r="L10" s="191"/>
      <c r="M10" s="65"/>
      <c r="N10" s="209"/>
      <c r="O10" s="212"/>
    </row>
    <row r="11" spans="1:15">
      <c r="A11" s="188"/>
      <c r="B11" s="62" t="s">
        <v>19</v>
      </c>
      <c r="C11" s="69">
        <f t="shared" ref="C11:K11" si="0">C8-C9</f>
        <v>4274</v>
      </c>
      <c r="D11" s="69">
        <f>D8-D9</f>
        <v>4274</v>
      </c>
      <c r="E11" s="70">
        <f>E8-E9</f>
        <v>2472</v>
      </c>
      <c r="F11" s="71">
        <f>F8-F9</f>
        <v>2472</v>
      </c>
      <c r="G11" s="71">
        <f t="shared" si="0"/>
        <v>2472</v>
      </c>
      <c r="H11" s="71">
        <f t="shared" si="0"/>
        <v>4274</v>
      </c>
      <c r="I11" s="71">
        <f t="shared" si="0"/>
        <v>6026</v>
      </c>
      <c r="J11" s="72">
        <f t="shared" si="0"/>
        <v>5704</v>
      </c>
      <c r="K11" s="72">
        <f t="shared" si="0"/>
        <v>83068</v>
      </c>
      <c r="L11" s="191"/>
      <c r="M11" s="65"/>
      <c r="N11" s="209"/>
      <c r="O11" s="212"/>
    </row>
    <row r="12" spans="1:15">
      <c r="A12" s="188"/>
      <c r="B12" s="62" t="s">
        <v>8</v>
      </c>
      <c r="C12" s="64">
        <f>C9+4000</f>
        <v>82794</v>
      </c>
      <c r="D12" s="64">
        <f>D9+4000</f>
        <v>82794</v>
      </c>
      <c r="E12" s="64">
        <f>E9+1500</f>
        <v>82096</v>
      </c>
      <c r="F12" s="64">
        <f>F9+1500</f>
        <v>82096</v>
      </c>
      <c r="G12" s="64">
        <f>G9+1500</f>
        <v>82096</v>
      </c>
      <c r="H12" s="64">
        <f>H9+3000</f>
        <v>81794</v>
      </c>
      <c r="I12" s="64">
        <f>I9+3000</f>
        <v>80042</v>
      </c>
      <c r="J12" s="64">
        <v>16000</v>
      </c>
      <c r="K12" s="64">
        <f>K9+32000</f>
        <v>32000</v>
      </c>
      <c r="L12" s="191"/>
      <c r="M12" s="65"/>
      <c r="N12" s="209"/>
      <c r="O12" s="212"/>
    </row>
    <row r="13" spans="1:15" ht="15.75" thickBot="1">
      <c r="A13" s="189"/>
      <c r="B13" s="73" t="s">
        <v>16</v>
      </c>
      <c r="C13" s="74">
        <f>C12-C8</f>
        <v>-274</v>
      </c>
      <c r="D13" s="74">
        <f>3000-D11</f>
        <v>-1274</v>
      </c>
      <c r="E13" s="74">
        <f>E12-E8</f>
        <v>-972</v>
      </c>
      <c r="F13" s="74">
        <f>F12-F8</f>
        <v>-972</v>
      </c>
      <c r="G13" s="74">
        <f t="shared" ref="G13:K13" si="1">G12-G8</f>
        <v>-972</v>
      </c>
      <c r="H13" s="74">
        <f>H12-H8</f>
        <v>-1274</v>
      </c>
      <c r="I13" s="74">
        <f>3000-I11</f>
        <v>-3026</v>
      </c>
      <c r="J13" s="75">
        <f>16000-J11</f>
        <v>10296</v>
      </c>
      <c r="K13" s="75">
        <f t="shared" si="1"/>
        <v>-51068</v>
      </c>
      <c r="L13" s="192"/>
      <c r="M13" s="65"/>
      <c r="N13" s="210"/>
      <c r="O13" s="213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145">
        <v>44742</v>
      </c>
      <c r="M14" s="65"/>
      <c r="N14" s="65"/>
      <c r="O14" s="56"/>
    </row>
    <row r="15" spans="1:15" ht="15.75" thickBot="1">
      <c r="A15" s="170" t="s">
        <v>66</v>
      </c>
      <c r="B15" s="170"/>
      <c r="C15" s="185" t="s">
        <v>21</v>
      </c>
      <c r="D15" s="185"/>
      <c r="E15" s="186" t="s">
        <v>38</v>
      </c>
      <c r="F15" s="186"/>
      <c r="G15" s="81"/>
      <c r="H15" s="54"/>
      <c r="I15" s="54"/>
      <c r="J15" s="54"/>
      <c r="K15" s="54"/>
      <c r="L15" s="54"/>
      <c r="M15" s="55"/>
      <c r="N15" s="55"/>
      <c r="O15" s="56"/>
    </row>
    <row r="16" spans="1:15" ht="38.25">
      <c r="A16" s="57" t="s">
        <v>35</v>
      </c>
      <c r="B16" s="57" t="s">
        <v>1</v>
      </c>
      <c r="C16" s="58" t="s">
        <v>2</v>
      </c>
      <c r="D16" s="58" t="s">
        <v>10</v>
      </c>
      <c r="E16" s="58" t="s">
        <v>3</v>
      </c>
      <c r="F16" s="58" t="s">
        <v>135</v>
      </c>
      <c r="G16" s="58" t="s">
        <v>132</v>
      </c>
      <c r="H16" s="58" t="s">
        <v>12</v>
      </c>
      <c r="I16" s="58" t="s">
        <v>34</v>
      </c>
      <c r="J16" s="58" t="s">
        <v>28</v>
      </c>
      <c r="K16" s="58" t="s">
        <v>29</v>
      </c>
      <c r="L16" s="58" t="s">
        <v>4</v>
      </c>
      <c r="M16" s="59" t="s">
        <v>33</v>
      </c>
      <c r="N16" s="60" t="s">
        <v>11</v>
      </c>
      <c r="O16" s="61" t="s">
        <v>14</v>
      </c>
    </row>
    <row r="17" spans="1:15">
      <c r="A17" s="187" t="s">
        <v>63</v>
      </c>
      <c r="B17" s="62" t="s">
        <v>39</v>
      </c>
      <c r="C17" s="63">
        <v>92226</v>
      </c>
      <c r="D17" s="63">
        <v>92226</v>
      </c>
      <c r="E17" s="63">
        <v>92226</v>
      </c>
      <c r="F17" s="63">
        <v>92226</v>
      </c>
      <c r="G17" s="63">
        <v>92226</v>
      </c>
      <c r="H17" s="63">
        <v>92226</v>
      </c>
      <c r="I17" s="63">
        <v>92226</v>
      </c>
      <c r="J17" s="63">
        <v>92226</v>
      </c>
      <c r="K17" s="63">
        <v>92226</v>
      </c>
      <c r="L17" s="190" t="s">
        <v>46</v>
      </c>
      <c r="M17" s="65"/>
      <c r="N17" s="208" t="s">
        <v>139</v>
      </c>
      <c r="O17" s="211">
        <f>E19+1500/24</f>
        <v>44731.5</v>
      </c>
    </row>
    <row r="18" spans="1:15">
      <c r="A18" s="188"/>
      <c r="B18" s="62" t="s">
        <v>7</v>
      </c>
      <c r="C18" s="63">
        <v>83680</v>
      </c>
      <c r="D18" s="66">
        <v>0</v>
      </c>
      <c r="E18" s="63">
        <v>90904</v>
      </c>
      <c r="F18" s="63">
        <v>90904</v>
      </c>
      <c r="G18" s="63">
        <v>90904</v>
      </c>
      <c r="H18" s="63">
        <v>89237</v>
      </c>
      <c r="I18" s="63">
        <v>89237</v>
      </c>
      <c r="J18" s="63">
        <v>0</v>
      </c>
      <c r="K18" s="63">
        <v>0</v>
      </c>
      <c r="L18" s="191"/>
      <c r="M18" s="65"/>
      <c r="N18" s="209"/>
      <c r="O18" s="212"/>
    </row>
    <row r="19" spans="1:15">
      <c r="A19" s="188"/>
      <c r="B19" s="67" t="s">
        <v>17</v>
      </c>
      <c r="C19" s="68">
        <v>44355</v>
      </c>
      <c r="D19" s="68">
        <v>44276</v>
      </c>
      <c r="E19" s="68">
        <v>44669</v>
      </c>
      <c r="F19" s="68">
        <v>44669</v>
      </c>
      <c r="G19" s="68">
        <v>44669</v>
      </c>
      <c r="H19" s="68">
        <v>44587</v>
      </c>
      <c r="I19" s="63">
        <v>89237</v>
      </c>
      <c r="J19" s="68">
        <v>44276</v>
      </c>
      <c r="K19" s="68">
        <v>44276</v>
      </c>
      <c r="L19" s="191"/>
      <c r="M19" s="65"/>
      <c r="N19" s="209"/>
      <c r="O19" s="212"/>
    </row>
    <row r="20" spans="1:15">
      <c r="A20" s="188"/>
      <c r="B20" s="62" t="s">
        <v>19</v>
      </c>
      <c r="C20" s="69">
        <f>C17-C18</f>
        <v>8546</v>
      </c>
      <c r="D20" s="70">
        <f>D17-D18</f>
        <v>92226</v>
      </c>
      <c r="E20" s="70">
        <f>E17-E18</f>
        <v>1322</v>
      </c>
      <c r="F20" s="71">
        <f>F17-F18</f>
        <v>1322</v>
      </c>
      <c r="G20" s="71">
        <f t="shared" ref="G20:K20" si="2">G17-G18</f>
        <v>1322</v>
      </c>
      <c r="H20" s="71">
        <f t="shared" si="2"/>
        <v>2989</v>
      </c>
      <c r="I20" s="71">
        <f>I17-I18</f>
        <v>2989</v>
      </c>
      <c r="J20" s="72">
        <f t="shared" si="2"/>
        <v>92226</v>
      </c>
      <c r="K20" s="72">
        <f t="shared" si="2"/>
        <v>92226</v>
      </c>
      <c r="L20" s="191"/>
      <c r="M20" s="65"/>
      <c r="N20" s="209"/>
      <c r="O20" s="212"/>
    </row>
    <row r="21" spans="1:15">
      <c r="A21" s="188"/>
      <c r="B21" s="62" t="s">
        <v>8</v>
      </c>
      <c r="C21" s="64">
        <f>C18+4000</f>
        <v>87680</v>
      </c>
      <c r="D21" s="64">
        <f>D18+3000</f>
        <v>3000</v>
      </c>
      <c r="E21" s="64">
        <f>1500+E18</f>
        <v>92404</v>
      </c>
      <c r="F21" s="64">
        <f>F18+1500</f>
        <v>92404</v>
      </c>
      <c r="G21" s="64">
        <f>G18+1500</f>
        <v>92404</v>
      </c>
      <c r="H21" s="64">
        <f>H18+3000</f>
        <v>92237</v>
      </c>
      <c r="I21" s="64">
        <f>I18+3000</f>
        <v>92237</v>
      </c>
      <c r="J21" s="64">
        <f>J18+16000</f>
        <v>16000</v>
      </c>
      <c r="K21" s="64">
        <f>K18+32000</f>
        <v>32000</v>
      </c>
      <c r="L21" s="191"/>
      <c r="M21" s="65"/>
      <c r="N21" s="209"/>
      <c r="O21" s="212"/>
    </row>
    <row r="22" spans="1:15" ht="15.75" thickBot="1">
      <c r="A22" s="189"/>
      <c r="B22" s="73" t="s">
        <v>16</v>
      </c>
      <c r="C22" s="74">
        <f>4000-C20</f>
        <v>-4546</v>
      </c>
      <c r="D22" s="74">
        <f>3000-D20</f>
        <v>-89226</v>
      </c>
      <c r="E22" s="74">
        <f>1500-E20</f>
        <v>178</v>
      </c>
      <c r="F22" s="74">
        <f>F21-F17</f>
        <v>178</v>
      </c>
      <c r="G22" s="74">
        <f t="shared" ref="G22:K22" si="3">G21-G17</f>
        <v>178</v>
      </c>
      <c r="H22" s="74">
        <f>H21-H17</f>
        <v>11</v>
      </c>
      <c r="I22" s="74">
        <f>3000-I20</f>
        <v>11</v>
      </c>
      <c r="J22" s="75">
        <f t="shared" si="3"/>
        <v>-76226</v>
      </c>
      <c r="K22" s="75">
        <f t="shared" si="3"/>
        <v>-60226</v>
      </c>
      <c r="L22" s="192"/>
      <c r="M22" s="65"/>
      <c r="N22" s="210"/>
      <c r="O22" s="213"/>
    </row>
    <row r="23" spans="1:15">
      <c r="A23" s="76"/>
      <c r="B23" s="77"/>
      <c r="C23" s="78"/>
      <c r="D23" s="65"/>
      <c r="E23" s="65"/>
      <c r="F23" s="65"/>
      <c r="G23" s="65"/>
      <c r="H23" s="79"/>
      <c r="I23" s="79"/>
      <c r="J23" s="79"/>
      <c r="K23" s="80" t="s">
        <v>13</v>
      </c>
      <c r="L23" s="145">
        <v>44742</v>
      </c>
      <c r="M23" s="65"/>
      <c r="N23" s="65"/>
      <c r="O23" s="56"/>
    </row>
    <row r="24" spans="1:15" ht="15.75" thickBot="1">
      <c r="A24" s="170" t="s">
        <v>68</v>
      </c>
      <c r="B24" s="170"/>
      <c r="C24" s="185" t="s">
        <v>21</v>
      </c>
      <c r="D24" s="185"/>
      <c r="E24" s="186" t="s">
        <v>38</v>
      </c>
      <c r="F24" s="186"/>
      <c r="G24" s="81"/>
      <c r="H24" s="54" t="s">
        <v>70</v>
      </c>
      <c r="I24" s="54"/>
      <c r="J24" s="54"/>
      <c r="K24" s="54"/>
      <c r="L24" s="54"/>
      <c r="M24" s="55"/>
      <c r="N24" s="55"/>
      <c r="O24" s="56"/>
    </row>
    <row r="25" spans="1:15" ht="38.25">
      <c r="A25" s="57" t="s">
        <v>35</v>
      </c>
      <c r="B25" s="57" t="s">
        <v>1</v>
      </c>
      <c r="C25" s="58" t="s">
        <v>2</v>
      </c>
      <c r="D25" s="58" t="s">
        <v>10</v>
      </c>
      <c r="E25" s="58" t="s">
        <v>3</v>
      </c>
      <c r="F25" s="58" t="s">
        <v>135</v>
      </c>
      <c r="G25" s="58" t="s">
        <v>132</v>
      </c>
      <c r="H25" s="58" t="s">
        <v>12</v>
      </c>
      <c r="I25" s="58" t="s">
        <v>34</v>
      </c>
      <c r="J25" s="58" t="s">
        <v>28</v>
      </c>
      <c r="K25" s="58" t="s">
        <v>29</v>
      </c>
      <c r="L25" s="58" t="s">
        <v>4</v>
      </c>
      <c r="M25" s="59" t="s">
        <v>33</v>
      </c>
      <c r="N25" s="60" t="s">
        <v>11</v>
      </c>
      <c r="O25" s="61" t="s">
        <v>14</v>
      </c>
    </row>
    <row r="26" spans="1:15">
      <c r="A26" s="187" t="s">
        <v>67</v>
      </c>
      <c r="B26" s="62" t="s">
        <v>39</v>
      </c>
      <c r="C26" s="63">
        <v>68953</v>
      </c>
      <c r="D26" s="63">
        <v>68953</v>
      </c>
      <c r="E26" s="63">
        <v>68953</v>
      </c>
      <c r="F26" s="63">
        <v>68953</v>
      </c>
      <c r="G26" s="63">
        <v>68953</v>
      </c>
      <c r="H26" s="63">
        <v>68953</v>
      </c>
      <c r="I26" s="63">
        <v>68953</v>
      </c>
      <c r="J26" s="63">
        <v>68953</v>
      </c>
      <c r="K26" s="63">
        <v>68953</v>
      </c>
      <c r="L26" s="190" t="s">
        <v>266</v>
      </c>
      <c r="M26" s="65"/>
      <c r="N26" s="193" t="s">
        <v>140</v>
      </c>
      <c r="O26" s="195">
        <f>E28+1500/24</f>
        <v>44750.5</v>
      </c>
    </row>
    <row r="27" spans="1:15">
      <c r="A27" s="188"/>
      <c r="B27" s="62" t="s">
        <v>7</v>
      </c>
      <c r="C27" s="63">
        <v>63624</v>
      </c>
      <c r="D27" s="66"/>
      <c r="E27" s="63">
        <v>67684</v>
      </c>
      <c r="F27" s="63">
        <v>67898</v>
      </c>
      <c r="G27" s="63">
        <v>67898</v>
      </c>
      <c r="H27" s="63">
        <v>67684</v>
      </c>
      <c r="I27" s="63">
        <v>66139</v>
      </c>
      <c r="J27" s="63">
        <v>0</v>
      </c>
      <c r="K27" s="66"/>
      <c r="L27" s="191"/>
      <c r="M27" s="65"/>
      <c r="N27" s="193"/>
      <c r="O27" s="195"/>
    </row>
    <row r="28" spans="1:15">
      <c r="A28" s="188"/>
      <c r="B28" s="67" t="s">
        <v>17</v>
      </c>
      <c r="C28" s="68">
        <v>44460</v>
      </c>
      <c r="D28" s="68"/>
      <c r="E28" s="68">
        <v>44688</v>
      </c>
      <c r="F28" s="68">
        <v>44697</v>
      </c>
      <c r="G28" s="68">
        <v>44697</v>
      </c>
      <c r="H28" s="68">
        <v>44688</v>
      </c>
      <c r="I28" s="68">
        <v>44616</v>
      </c>
      <c r="J28" s="68">
        <v>44376</v>
      </c>
      <c r="K28" s="68"/>
      <c r="L28" s="191"/>
      <c r="M28" s="65"/>
      <c r="N28" s="193"/>
      <c r="O28" s="195"/>
    </row>
    <row r="29" spans="1:15">
      <c r="A29" s="188"/>
      <c r="B29" s="62" t="s">
        <v>19</v>
      </c>
      <c r="C29" s="69">
        <f>C26-C27</f>
        <v>5329</v>
      </c>
      <c r="D29" s="69"/>
      <c r="E29" s="70">
        <f>E26-E27</f>
        <v>1269</v>
      </c>
      <c r="F29" s="71">
        <f>F26-F27</f>
        <v>1055</v>
      </c>
      <c r="G29" s="71">
        <f t="shared" ref="G29:K29" si="4">G26-G27</f>
        <v>1055</v>
      </c>
      <c r="H29" s="71">
        <f t="shared" si="4"/>
        <v>1269</v>
      </c>
      <c r="I29" s="71">
        <f>I26-I27</f>
        <v>2814</v>
      </c>
      <c r="J29" s="72">
        <f t="shared" si="4"/>
        <v>68953</v>
      </c>
      <c r="K29" s="72">
        <f t="shared" si="4"/>
        <v>68953</v>
      </c>
      <c r="L29" s="191"/>
      <c r="M29" s="65"/>
      <c r="N29" s="193"/>
      <c r="O29" s="195"/>
    </row>
    <row r="30" spans="1:15">
      <c r="A30" s="188"/>
      <c r="B30" s="62" t="s">
        <v>8</v>
      </c>
      <c r="C30" s="64">
        <f>C27+4000</f>
        <v>67624</v>
      </c>
      <c r="D30" s="64"/>
      <c r="E30" s="64">
        <f>1500+E27</f>
        <v>69184</v>
      </c>
      <c r="F30" s="64">
        <f>F27+1500</f>
        <v>69398</v>
      </c>
      <c r="G30" s="64">
        <f>G27+1500</f>
        <v>69398</v>
      </c>
      <c r="H30" s="64">
        <f>H27+3000</f>
        <v>70684</v>
      </c>
      <c r="I30" s="64">
        <f>I27+3000</f>
        <v>69139</v>
      </c>
      <c r="J30" s="64">
        <f>J27+16000</f>
        <v>16000</v>
      </c>
      <c r="K30" s="64">
        <f>K27+32000</f>
        <v>32000</v>
      </c>
      <c r="L30" s="191"/>
      <c r="M30" s="65"/>
      <c r="N30" s="193"/>
      <c r="O30" s="195"/>
    </row>
    <row r="31" spans="1:15" ht="15.75" thickBot="1">
      <c r="A31" s="189"/>
      <c r="B31" s="73" t="s">
        <v>16</v>
      </c>
      <c r="C31" s="74">
        <f>4000-C29</f>
        <v>-1329</v>
      </c>
      <c r="D31" s="74"/>
      <c r="E31" s="74">
        <f>1500-E29</f>
        <v>231</v>
      </c>
      <c r="F31" s="74">
        <f t="shared" ref="F31:K31" si="5">F30-F26</f>
        <v>445</v>
      </c>
      <c r="G31" s="74">
        <f t="shared" si="5"/>
        <v>445</v>
      </c>
      <c r="H31" s="74">
        <f>H30-H26</f>
        <v>1731</v>
      </c>
      <c r="I31" s="74">
        <f>3000-1670</f>
        <v>1330</v>
      </c>
      <c r="J31" s="75">
        <f t="shared" si="5"/>
        <v>-52953</v>
      </c>
      <c r="K31" s="75">
        <f t="shared" si="5"/>
        <v>-36953</v>
      </c>
      <c r="L31" s="192"/>
      <c r="M31" s="65"/>
      <c r="N31" s="194"/>
      <c r="O31" s="196"/>
    </row>
    <row r="32" spans="1:15">
      <c r="A32" s="76"/>
      <c r="B32" s="77"/>
      <c r="C32" s="78"/>
      <c r="D32" s="65"/>
      <c r="E32" s="65"/>
      <c r="F32" s="65"/>
      <c r="G32" s="65"/>
      <c r="H32" s="79"/>
      <c r="I32" s="79"/>
      <c r="J32" s="79"/>
      <c r="K32" s="80" t="s">
        <v>13</v>
      </c>
      <c r="L32" s="145">
        <v>44742</v>
      </c>
      <c r="M32" s="65"/>
      <c r="N32" s="65"/>
      <c r="O32" s="56"/>
    </row>
  </sheetData>
  <mergeCells count="22">
    <mergeCell ref="O26:O31"/>
    <mergeCell ref="O17:O22"/>
    <mergeCell ref="A24:B24"/>
    <mergeCell ref="A15:B15"/>
    <mergeCell ref="C15:D15"/>
    <mergeCell ref="E15:F15"/>
    <mergeCell ref="A17:A22"/>
    <mergeCell ref="L17:L22"/>
    <mergeCell ref="N17:N22"/>
    <mergeCell ref="C24:D24"/>
    <mergeCell ref="E24:F24"/>
    <mergeCell ref="A26:A31"/>
    <mergeCell ref="L26:L31"/>
    <mergeCell ref="N26:N31"/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4"/>
  <sheetViews>
    <sheetView topLeftCell="B1" workbookViewId="0">
      <selection activeCell="L14" sqref="L14"/>
    </sheetView>
  </sheetViews>
  <sheetFormatPr defaultRowHeight="15"/>
  <cols>
    <col min="1" max="1" width="12.140625" customWidth="1"/>
    <col min="2" max="2" width="19.140625" customWidth="1"/>
    <col min="3" max="3" width="9.5703125" bestFit="1" customWidth="1"/>
    <col min="5" max="5" width="9.42578125" bestFit="1" customWidth="1"/>
    <col min="9" max="9" width="9.42578125" bestFit="1" customWidth="1"/>
    <col min="10" max="10" width="13.42578125" customWidth="1"/>
    <col min="11" max="11" width="10.7109375" customWidth="1"/>
    <col min="12" max="12" width="20.140625" bestFit="1" customWidth="1"/>
    <col min="13" max="13" width="9.140625" hidden="1" customWidth="1"/>
    <col min="14" max="14" width="15.85546875" customWidth="1"/>
    <col min="15" max="15" width="10.7109375" customWidth="1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41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42</v>
      </c>
      <c r="B6" s="170"/>
      <c r="C6" s="185" t="s">
        <v>21</v>
      </c>
      <c r="D6" s="185"/>
      <c r="E6" s="186" t="s">
        <v>38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63.7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 ht="15" customHeight="1">
      <c r="A8" s="187" t="s">
        <v>5</v>
      </c>
      <c r="B8" s="62" t="s">
        <v>39</v>
      </c>
      <c r="C8" s="136">
        <v>80069</v>
      </c>
      <c r="D8" s="136">
        <v>80069</v>
      </c>
      <c r="E8" s="136">
        <v>80069</v>
      </c>
      <c r="F8" s="136">
        <v>80069</v>
      </c>
      <c r="G8" s="136">
        <v>80069</v>
      </c>
      <c r="H8" s="136">
        <v>80069</v>
      </c>
      <c r="I8" s="136">
        <v>80069</v>
      </c>
      <c r="J8" s="136">
        <v>80069</v>
      </c>
      <c r="K8" s="136">
        <v>80069</v>
      </c>
      <c r="L8" s="190" t="s">
        <v>266</v>
      </c>
      <c r="M8" s="65"/>
      <c r="N8" s="193" t="s">
        <v>140</v>
      </c>
      <c r="O8" s="195">
        <f>E10+1500/24</f>
        <v>44742.5</v>
      </c>
    </row>
    <row r="9" spans="1:15">
      <c r="A9" s="188"/>
      <c r="B9" s="62" t="s">
        <v>7</v>
      </c>
      <c r="C9" s="63">
        <v>0</v>
      </c>
      <c r="D9" s="66"/>
      <c r="E9" s="63">
        <v>78782</v>
      </c>
      <c r="F9" s="63">
        <v>79284</v>
      </c>
      <c r="G9" s="63">
        <v>79284</v>
      </c>
      <c r="H9" s="63">
        <v>79284</v>
      </c>
      <c r="I9" s="63">
        <v>79284</v>
      </c>
      <c r="J9" s="66"/>
      <c r="K9" s="66"/>
      <c r="L9" s="191"/>
      <c r="M9" s="65"/>
      <c r="N9" s="193"/>
      <c r="O9" s="195"/>
    </row>
    <row r="10" spans="1:15">
      <c r="A10" s="188"/>
      <c r="B10" s="67" t="s">
        <v>17</v>
      </c>
      <c r="C10" s="68">
        <v>0</v>
      </c>
      <c r="D10" s="68"/>
      <c r="E10" s="68">
        <v>44680</v>
      </c>
      <c r="F10" s="68">
        <v>44675</v>
      </c>
      <c r="G10" s="68">
        <v>44675</v>
      </c>
      <c r="H10" s="68">
        <v>44675</v>
      </c>
      <c r="I10" s="68">
        <v>44675</v>
      </c>
      <c r="J10" s="68"/>
      <c r="K10" s="68"/>
      <c r="L10" s="191"/>
      <c r="M10" s="65"/>
      <c r="N10" s="193"/>
      <c r="O10" s="195"/>
    </row>
    <row r="11" spans="1:15">
      <c r="A11" s="188"/>
      <c r="B11" s="62" t="s">
        <v>19</v>
      </c>
      <c r="C11" s="69">
        <f t="shared" ref="C11:K11" si="0">C8-C9</f>
        <v>80069</v>
      </c>
      <c r="D11" s="69"/>
      <c r="E11" s="70">
        <f>E8-E9</f>
        <v>1287</v>
      </c>
      <c r="F11" s="71">
        <f>F8-F9</f>
        <v>785</v>
      </c>
      <c r="G11" s="71">
        <f t="shared" si="0"/>
        <v>785</v>
      </c>
      <c r="H11" s="71">
        <f t="shared" si="0"/>
        <v>785</v>
      </c>
      <c r="I11" s="71">
        <f>I8-I9</f>
        <v>785</v>
      </c>
      <c r="J11" s="72">
        <f t="shared" si="0"/>
        <v>80069</v>
      </c>
      <c r="K11" s="72">
        <f t="shared" si="0"/>
        <v>80069</v>
      </c>
      <c r="L11" s="191"/>
      <c r="M11" s="65"/>
      <c r="N11" s="193"/>
      <c r="O11" s="195"/>
    </row>
    <row r="12" spans="1:15" ht="24.75" customHeight="1">
      <c r="A12" s="188"/>
      <c r="B12" s="62" t="s">
        <v>8</v>
      </c>
      <c r="C12" s="64">
        <f>C9+4000</f>
        <v>4000</v>
      </c>
      <c r="D12" s="64"/>
      <c r="E12" s="64">
        <f>E9+1500</f>
        <v>80282</v>
      </c>
      <c r="F12" s="64">
        <f>F9+1500</f>
        <v>80784</v>
      </c>
      <c r="G12" s="64">
        <f>G9+1500</f>
        <v>80784</v>
      </c>
      <c r="H12" s="64">
        <f>H9+3000</f>
        <v>82284</v>
      </c>
      <c r="I12" s="64">
        <f>I9+3000</f>
        <v>82284</v>
      </c>
      <c r="J12" s="64">
        <f>J9+16000</f>
        <v>16000</v>
      </c>
      <c r="K12" s="64">
        <f>K9+32000</f>
        <v>32000</v>
      </c>
      <c r="L12" s="191"/>
      <c r="M12" s="65"/>
      <c r="N12" s="193"/>
      <c r="O12" s="195"/>
    </row>
    <row r="13" spans="1:15" ht="20.25" customHeight="1" thickBot="1">
      <c r="A13" s="189"/>
      <c r="B13" s="73" t="s">
        <v>16</v>
      </c>
      <c r="C13" s="74">
        <f t="shared" ref="C13:K13" si="1">C12-C8</f>
        <v>-76069</v>
      </c>
      <c r="D13" s="74"/>
      <c r="E13" s="74">
        <f>E12-E8</f>
        <v>213</v>
      </c>
      <c r="F13" s="74">
        <f t="shared" si="1"/>
        <v>715</v>
      </c>
      <c r="G13" s="74">
        <f t="shared" si="1"/>
        <v>715</v>
      </c>
      <c r="H13" s="74">
        <f>H12-H8</f>
        <v>2215</v>
      </c>
      <c r="I13" s="74">
        <f>3000-I11</f>
        <v>2215</v>
      </c>
      <c r="J13" s="75">
        <f t="shared" si="1"/>
        <v>-64069</v>
      </c>
      <c r="K13" s="75">
        <f t="shared" si="1"/>
        <v>-48069</v>
      </c>
      <c r="L13" s="192"/>
      <c r="M13" s="65"/>
      <c r="N13" s="194"/>
      <c r="O13" s="196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145">
        <v>44742</v>
      </c>
      <c r="M14" s="65"/>
      <c r="N14" s="65"/>
      <c r="O14" s="56"/>
    </row>
  </sheetData>
  <mergeCells count="8"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L14" sqref="L14"/>
    </sheetView>
  </sheetViews>
  <sheetFormatPr defaultRowHeight="15"/>
  <cols>
    <col min="1" max="1" width="11.28515625" style="12" customWidth="1"/>
    <col min="2" max="2" width="20.140625" style="12" customWidth="1"/>
    <col min="3" max="3" width="9.42578125" style="12" bestFit="1" customWidth="1"/>
    <col min="4" max="4" width="9.140625" style="12"/>
    <col min="5" max="6" width="9.42578125" style="12" bestFit="1" customWidth="1"/>
    <col min="7" max="7" width="14" style="12" customWidth="1"/>
    <col min="8" max="8" width="10.140625" style="12" customWidth="1"/>
    <col min="9" max="9" width="9.140625" style="12"/>
    <col min="10" max="10" width="16.85546875" style="12" customWidth="1"/>
    <col min="11" max="11" width="12" style="12" customWidth="1"/>
    <col min="12" max="12" width="15.140625" style="12" customWidth="1"/>
    <col min="13" max="13" width="9.140625" style="12" hidden="1" customWidth="1"/>
    <col min="14" max="14" width="19.28515625" style="12" customWidth="1"/>
    <col min="15" max="15" width="12.140625" style="12" customWidth="1"/>
    <col min="16" max="16384" width="9.140625" style="12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94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93</v>
      </c>
      <c r="B6" s="170"/>
      <c r="C6" s="185" t="s">
        <v>45</v>
      </c>
      <c r="D6" s="185"/>
      <c r="E6" s="186" t="s">
        <v>71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63.7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>
      <c r="A8" s="187" t="s">
        <v>5</v>
      </c>
      <c r="B8" s="62" t="s">
        <v>39</v>
      </c>
      <c r="C8" s="136">
        <v>17295</v>
      </c>
      <c r="D8" s="136">
        <v>17295</v>
      </c>
      <c r="E8" s="136">
        <v>17295</v>
      </c>
      <c r="F8" s="136">
        <v>17295</v>
      </c>
      <c r="G8" s="136">
        <v>17295</v>
      </c>
      <c r="H8" s="136">
        <v>17295</v>
      </c>
      <c r="I8" s="136">
        <v>17295</v>
      </c>
      <c r="J8" s="136">
        <v>17295</v>
      </c>
      <c r="K8" s="136">
        <v>17295</v>
      </c>
      <c r="L8" s="190" t="s">
        <v>52</v>
      </c>
      <c r="M8" s="65"/>
      <c r="N8" s="193" t="s">
        <v>139</v>
      </c>
      <c r="O8" s="195">
        <f>E10+1500/24</f>
        <v>44737.5</v>
      </c>
    </row>
    <row r="9" spans="1:15">
      <c r="A9" s="188"/>
      <c r="B9" s="62" t="s">
        <v>7</v>
      </c>
      <c r="C9" s="63">
        <v>13168</v>
      </c>
      <c r="D9" s="66"/>
      <c r="E9" s="63">
        <v>15996</v>
      </c>
      <c r="F9" s="63">
        <v>15996</v>
      </c>
      <c r="G9" s="63">
        <v>15996</v>
      </c>
      <c r="H9" s="63">
        <v>14750</v>
      </c>
      <c r="I9" s="63">
        <v>0</v>
      </c>
      <c r="J9" s="63">
        <v>15996</v>
      </c>
      <c r="K9" s="63">
        <v>0</v>
      </c>
      <c r="L9" s="191"/>
      <c r="M9" s="65"/>
      <c r="N9" s="193"/>
      <c r="O9" s="195"/>
    </row>
    <row r="10" spans="1:15">
      <c r="A10" s="188"/>
      <c r="B10" s="67" t="s">
        <v>17</v>
      </c>
      <c r="C10" s="68">
        <v>44554</v>
      </c>
      <c r="D10" s="68">
        <v>0</v>
      </c>
      <c r="E10" s="68">
        <v>44675</v>
      </c>
      <c r="F10" s="68">
        <v>44675</v>
      </c>
      <c r="G10" s="68">
        <v>44675</v>
      </c>
      <c r="H10" s="68">
        <v>44619</v>
      </c>
      <c r="I10" s="68">
        <v>44264</v>
      </c>
      <c r="J10" s="68">
        <v>44675</v>
      </c>
      <c r="K10" s="68">
        <v>0</v>
      </c>
      <c r="L10" s="191"/>
      <c r="M10" s="65"/>
      <c r="N10" s="193"/>
      <c r="O10" s="195"/>
    </row>
    <row r="11" spans="1:15">
      <c r="A11" s="188"/>
      <c r="B11" s="62" t="s">
        <v>19</v>
      </c>
      <c r="C11" s="69">
        <f t="shared" ref="C11" si="0">C8-C9</f>
        <v>4127</v>
      </c>
      <c r="D11" s="69"/>
      <c r="E11" s="110">
        <v>6561</v>
      </c>
      <c r="F11" s="110">
        <v>6561</v>
      </c>
      <c r="G11" s="110">
        <v>6561</v>
      </c>
      <c r="H11" s="110">
        <v>6561</v>
      </c>
      <c r="I11" s="110">
        <v>0</v>
      </c>
      <c r="J11" s="110">
        <f>J8-J9</f>
        <v>1299</v>
      </c>
      <c r="K11" s="110">
        <v>6561</v>
      </c>
      <c r="L11" s="191"/>
      <c r="M11" s="65"/>
      <c r="N11" s="193"/>
      <c r="O11" s="195"/>
    </row>
    <row r="12" spans="1:15">
      <c r="A12" s="188"/>
      <c r="B12" s="62" t="s">
        <v>8</v>
      </c>
      <c r="C12" s="64">
        <f>C9+4000</f>
        <v>17168</v>
      </c>
      <c r="D12" s="64"/>
      <c r="E12" s="64">
        <f>E9+1500</f>
        <v>17496</v>
      </c>
      <c r="F12" s="64">
        <f>F9+1500</f>
        <v>17496</v>
      </c>
      <c r="G12" s="64">
        <f>G9+1500</f>
        <v>17496</v>
      </c>
      <c r="H12" s="64">
        <f>H9+3000</f>
        <v>17750</v>
      </c>
      <c r="I12" s="64">
        <f>I9+3000</f>
        <v>3000</v>
      </c>
      <c r="J12" s="64">
        <f>J9+16000</f>
        <v>31996</v>
      </c>
      <c r="K12" s="64">
        <f>K9+32000</f>
        <v>32000</v>
      </c>
      <c r="L12" s="191"/>
      <c r="M12" s="65"/>
      <c r="N12" s="193"/>
      <c r="O12" s="195"/>
    </row>
    <row r="13" spans="1:15" ht="15.75" thickBot="1">
      <c r="A13" s="189"/>
      <c r="B13" s="73" t="s">
        <v>16</v>
      </c>
      <c r="C13" s="74">
        <f t="shared" ref="C13:K13" si="1">C12-C8</f>
        <v>-127</v>
      </c>
      <c r="D13" s="74"/>
      <c r="E13" s="74">
        <f t="shared" si="1"/>
        <v>201</v>
      </c>
      <c r="F13" s="74">
        <f t="shared" si="1"/>
        <v>201</v>
      </c>
      <c r="G13" s="74">
        <f t="shared" si="1"/>
        <v>201</v>
      </c>
      <c r="H13" s="74">
        <f>H12-H8</f>
        <v>455</v>
      </c>
      <c r="I13" s="74">
        <f>3000-I11</f>
        <v>3000</v>
      </c>
      <c r="J13" s="75">
        <f t="shared" si="1"/>
        <v>14701</v>
      </c>
      <c r="K13" s="75">
        <f t="shared" si="1"/>
        <v>14705</v>
      </c>
      <c r="L13" s="192"/>
      <c r="M13" s="65"/>
      <c r="N13" s="194"/>
      <c r="O13" s="196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145">
        <v>44742</v>
      </c>
      <c r="M14" s="65"/>
      <c r="N14" s="65"/>
      <c r="O14" s="56"/>
    </row>
  </sheetData>
  <mergeCells count="8"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A2" sqref="A2:B2"/>
    </sheetView>
  </sheetViews>
  <sheetFormatPr defaultRowHeight="15"/>
  <cols>
    <col min="2" max="2" width="19.28515625" customWidth="1"/>
    <col min="3" max="3" width="10.7109375" customWidth="1"/>
    <col min="5" max="5" width="11.140625" customWidth="1"/>
    <col min="6" max="6" width="10.7109375" customWidth="1"/>
    <col min="7" max="7" width="10.42578125" customWidth="1"/>
    <col min="8" max="8" width="11.7109375" customWidth="1"/>
    <col min="9" max="9" width="10.28515625" customWidth="1"/>
    <col min="10" max="10" width="10" customWidth="1"/>
    <col min="11" max="11" width="10.28515625" customWidth="1"/>
    <col min="12" max="12" width="18.7109375" customWidth="1"/>
    <col min="13" max="13" width="9.28515625" hidden="1" customWidth="1"/>
    <col min="15" max="15" width="12.28515625" customWidth="1"/>
  </cols>
  <sheetData>
    <row r="1" spans="1:15" ht="21">
      <c r="A1" s="169" t="s">
        <v>241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</row>
    <row r="2" spans="1:15" ht="15.75" thickBot="1">
      <c r="A2" s="170" t="s">
        <v>280</v>
      </c>
      <c r="B2" s="170"/>
      <c r="C2" s="185" t="s">
        <v>21</v>
      </c>
      <c r="D2" s="185"/>
      <c r="E2" s="186" t="s">
        <v>38</v>
      </c>
      <c r="F2" s="186"/>
      <c r="G2" s="81"/>
      <c r="H2" s="54"/>
      <c r="I2" s="54"/>
      <c r="J2" s="54"/>
      <c r="K2" s="54"/>
      <c r="L2" s="54"/>
      <c r="M2" s="55"/>
      <c r="N2" s="55"/>
      <c r="O2" s="56"/>
    </row>
    <row r="3" spans="1:15" ht="76.5">
      <c r="A3" s="57" t="s">
        <v>35</v>
      </c>
      <c r="B3" s="57" t="s">
        <v>1</v>
      </c>
      <c r="C3" s="58" t="s">
        <v>2</v>
      </c>
      <c r="D3" s="58" t="s">
        <v>10</v>
      </c>
      <c r="E3" s="58" t="s">
        <v>3</v>
      </c>
      <c r="F3" s="58" t="s">
        <v>135</v>
      </c>
      <c r="G3" s="58" t="s">
        <v>132</v>
      </c>
      <c r="H3" s="58" t="s">
        <v>12</v>
      </c>
      <c r="I3" s="58" t="s">
        <v>34</v>
      </c>
      <c r="J3" s="58" t="s">
        <v>28</v>
      </c>
      <c r="K3" s="58" t="s">
        <v>29</v>
      </c>
      <c r="L3" s="58" t="s">
        <v>4</v>
      </c>
      <c r="M3" s="59"/>
      <c r="N3" s="60" t="s">
        <v>11</v>
      </c>
      <c r="O3" s="61" t="s">
        <v>14</v>
      </c>
    </row>
    <row r="4" spans="1:15">
      <c r="A4" s="187" t="s">
        <v>5</v>
      </c>
      <c r="B4" s="62" t="s">
        <v>39</v>
      </c>
      <c r="C4" s="136">
        <v>1702</v>
      </c>
      <c r="D4" s="136">
        <v>1702</v>
      </c>
      <c r="E4" s="136">
        <v>1702</v>
      </c>
      <c r="F4" s="136">
        <v>1702</v>
      </c>
      <c r="G4" s="136">
        <v>1702</v>
      </c>
      <c r="H4" s="136">
        <v>1702</v>
      </c>
      <c r="I4" s="136">
        <v>1702</v>
      </c>
      <c r="J4" s="136">
        <v>1702</v>
      </c>
      <c r="K4" s="136">
        <v>1702</v>
      </c>
      <c r="L4" s="190" t="s">
        <v>52</v>
      </c>
      <c r="M4" s="65"/>
      <c r="N4" s="193" t="s">
        <v>139</v>
      </c>
      <c r="O4" s="195">
        <f>E6+1500/24</f>
        <v>44705.5</v>
      </c>
    </row>
    <row r="5" spans="1:15">
      <c r="A5" s="188"/>
      <c r="B5" s="62" t="s">
        <v>7</v>
      </c>
      <c r="C5" s="63"/>
      <c r="D5" s="66"/>
      <c r="E5" s="136">
        <v>240</v>
      </c>
      <c r="F5" s="136">
        <v>240</v>
      </c>
      <c r="G5" s="136">
        <v>240</v>
      </c>
      <c r="H5" s="63"/>
      <c r="I5" s="63"/>
      <c r="J5" s="66">
        <v>0</v>
      </c>
      <c r="K5" s="66">
        <v>0</v>
      </c>
      <c r="L5" s="191"/>
      <c r="M5" s="65"/>
      <c r="N5" s="193"/>
      <c r="O5" s="195"/>
    </row>
    <row r="6" spans="1:15">
      <c r="A6" s="188"/>
      <c r="B6" s="67" t="s">
        <v>17</v>
      </c>
      <c r="C6" s="68"/>
      <c r="D6" s="68"/>
      <c r="E6" s="68">
        <v>44643</v>
      </c>
      <c r="F6" s="68">
        <v>44643</v>
      </c>
      <c r="G6" s="68">
        <v>44643</v>
      </c>
      <c r="H6" s="68"/>
      <c r="I6" s="68"/>
      <c r="J6" s="68"/>
      <c r="K6" s="68"/>
      <c r="L6" s="191"/>
      <c r="M6" s="65"/>
      <c r="N6" s="193"/>
      <c r="O6" s="195"/>
    </row>
    <row r="7" spans="1:15">
      <c r="A7" s="188"/>
      <c r="B7" s="62" t="s">
        <v>19</v>
      </c>
      <c r="C7" s="69">
        <f>C4-C5</f>
        <v>1702</v>
      </c>
      <c r="D7" s="69"/>
      <c r="E7" s="70">
        <f>E4-E5</f>
        <v>1462</v>
      </c>
      <c r="F7" s="71">
        <f>F4-F5</f>
        <v>1462</v>
      </c>
      <c r="G7" s="71">
        <f>G4-G5</f>
        <v>1462</v>
      </c>
      <c r="H7" s="71">
        <f>H4-H5</f>
        <v>1702</v>
      </c>
      <c r="I7" s="71">
        <f>I4-I5</f>
        <v>1702</v>
      </c>
      <c r="J7" s="72">
        <f t="shared" ref="J7:K7" si="0">J4-J5</f>
        <v>1702</v>
      </c>
      <c r="K7" s="72">
        <f t="shared" si="0"/>
        <v>1702</v>
      </c>
      <c r="L7" s="191"/>
      <c r="M7" s="65"/>
      <c r="N7" s="193"/>
      <c r="O7" s="195"/>
    </row>
    <row r="8" spans="1:15">
      <c r="A8" s="188"/>
      <c r="B8" s="62" t="s">
        <v>8</v>
      </c>
      <c r="C8" s="64">
        <f>C5+4000</f>
        <v>4000</v>
      </c>
      <c r="D8" s="64"/>
      <c r="E8" s="64">
        <f>E5+1500</f>
        <v>1740</v>
      </c>
      <c r="F8" s="64">
        <f>F5+1500</f>
        <v>1740</v>
      </c>
      <c r="G8" s="64">
        <f>G5+1500</f>
        <v>1740</v>
      </c>
      <c r="H8" s="64">
        <f>H5+3000</f>
        <v>3000</v>
      </c>
      <c r="I8" s="64">
        <f>I5+3000</f>
        <v>3000</v>
      </c>
      <c r="J8" s="64">
        <f>J5+16000</f>
        <v>16000</v>
      </c>
      <c r="K8" s="64">
        <f>K5+32000</f>
        <v>32000</v>
      </c>
      <c r="L8" s="191"/>
      <c r="M8" s="65"/>
      <c r="N8" s="193"/>
      <c r="O8" s="195"/>
    </row>
    <row r="9" spans="1:15" ht="15.75" thickBot="1">
      <c r="A9" s="189"/>
      <c r="B9" s="73" t="s">
        <v>16</v>
      </c>
      <c r="C9" s="74">
        <f>4000-C7</f>
        <v>2298</v>
      </c>
      <c r="D9" s="74"/>
      <c r="E9" s="74">
        <f t="shared" ref="E9:K9" si="1">E8-E4</f>
        <v>38</v>
      </c>
      <c r="F9" s="74">
        <f t="shared" si="1"/>
        <v>38</v>
      </c>
      <c r="G9" s="74">
        <f t="shared" si="1"/>
        <v>38</v>
      </c>
      <c r="H9" s="74">
        <f>H8-H5</f>
        <v>3000</v>
      </c>
      <c r="I9" s="74">
        <f>3000-I7</f>
        <v>1298</v>
      </c>
      <c r="J9" s="75">
        <f t="shared" si="1"/>
        <v>14298</v>
      </c>
      <c r="K9" s="75">
        <f t="shared" si="1"/>
        <v>30298</v>
      </c>
      <c r="L9" s="192"/>
      <c r="M9" s="65"/>
      <c r="N9" s="194"/>
      <c r="O9" s="196"/>
    </row>
    <row r="10" spans="1:15">
      <c r="A10" s="76"/>
      <c r="B10" s="77"/>
      <c r="C10" s="78"/>
      <c r="D10" s="65"/>
      <c r="E10" s="65"/>
      <c r="F10" s="65"/>
      <c r="G10" s="65"/>
      <c r="H10" s="79"/>
      <c r="I10" s="79"/>
      <c r="J10" s="79"/>
      <c r="K10" s="138" t="s">
        <v>13</v>
      </c>
      <c r="L10" s="145">
        <v>44742</v>
      </c>
      <c r="M10" s="65"/>
      <c r="N10" s="65"/>
      <c r="O10" s="56"/>
    </row>
    <row r="11" spans="1: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</sheetData>
  <mergeCells count="8">
    <mergeCell ref="A1:O1"/>
    <mergeCell ref="A2:B2"/>
    <mergeCell ref="C2:D2"/>
    <mergeCell ref="E2:F2"/>
    <mergeCell ref="A4:A9"/>
    <mergeCell ref="L4:L9"/>
    <mergeCell ref="N4:N9"/>
    <mergeCell ref="O4:O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L14" sqref="L14"/>
    </sheetView>
  </sheetViews>
  <sheetFormatPr defaultRowHeight="15"/>
  <cols>
    <col min="1" max="1" width="8.85546875" customWidth="1"/>
    <col min="2" max="2" width="18.28515625" customWidth="1"/>
    <col min="3" max="3" width="11.28515625" customWidth="1"/>
    <col min="4" max="4" width="10.85546875" customWidth="1"/>
    <col min="5" max="5" width="11" customWidth="1"/>
    <col min="6" max="6" width="11.140625" customWidth="1"/>
    <col min="7" max="7" width="11.85546875" customWidth="1"/>
    <col min="8" max="9" width="10.42578125" customWidth="1"/>
    <col min="10" max="10" width="13.5703125" customWidth="1"/>
    <col min="11" max="11" width="14.140625" customWidth="1"/>
    <col min="12" max="12" width="19.28515625" customWidth="1"/>
    <col min="13" max="13" width="9.140625" hidden="1" customWidth="1"/>
    <col min="14" max="14" width="13.5703125" customWidth="1"/>
    <col min="15" max="15" width="12.28515625" customWidth="1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73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74</v>
      </c>
      <c r="B6" s="170"/>
      <c r="C6" s="185" t="s">
        <v>21</v>
      </c>
      <c r="D6" s="185"/>
      <c r="E6" s="186" t="s">
        <v>71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38.2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 ht="15" customHeight="1">
      <c r="A8" s="187" t="s">
        <v>5</v>
      </c>
      <c r="B8" s="62" t="s">
        <v>39</v>
      </c>
      <c r="C8" s="136">
        <v>17677</v>
      </c>
      <c r="D8" s="136">
        <v>17677</v>
      </c>
      <c r="E8" s="136">
        <v>17677</v>
      </c>
      <c r="F8" s="136">
        <v>17677</v>
      </c>
      <c r="G8" s="136">
        <v>17677</v>
      </c>
      <c r="H8" s="136">
        <v>17677</v>
      </c>
      <c r="I8" s="136">
        <v>17677</v>
      </c>
      <c r="J8" s="136">
        <v>17677</v>
      </c>
      <c r="K8" s="136">
        <v>17677</v>
      </c>
      <c r="L8" s="190" t="s">
        <v>52</v>
      </c>
      <c r="M8" s="65"/>
      <c r="N8" s="193" t="s">
        <v>140</v>
      </c>
      <c r="O8" s="195">
        <f>E10+1500/24</f>
        <v>44679.5</v>
      </c>
    </row>
    <row r="9" spans="1:15">
      <c r="A9" s="188"/>
      <c r="B9" s="62" t="s">
        <v>7</v>
      </c>
      <c r="C9" s="63"/>
      <c r="D9" s="66"/>
      <c r="E9" s="63">
        <v>16364</v>
      </c>
      <c r="F9" s="63">
        <v>16364</v>
      </c>
      <c r="G9" s="63">
        <v>16364</v>
      </c>
      <c r="H9" s="63">
        <v>16364</v>
      </c>
      <c r="I9" s="63">
        <v>16364</v>
      </c>
      <c r="J9" s="66">
        <v>16081</v>
      </c>
      <c r="K9" s="66"/>
      <c r="L9" s="191"/>
      <c r="M9" s="65"/>
      <c r="N9" s="193"/>
      <c r="O9" s="195"/>
    </row>
    <row r="10" spans="1:15">
      <c r="A10" s="188"/>
      <c r="B10" s="67" t="s">
        <v>17</v>
      </c>
      <c r="C10" s="68"/>
      <c r="D10" s="68"/>
      <c r="E10" s="68">
        <v>44617</v>
      </c>
      <c r="F10" s="68">
        <v>44617</v>
      </c>
      <c r="G10" s="68">
        <v>44617</v>
      </c>
      <c r="H10" s="68">
        <v>44617</v>
      </c>
      <c r="I10" s="68">
        <v>44617</v>
      </c>
      <c r="J10" s="68">
        <v>44591</v>
      </c>
      <c r="K10" s="68"/>
      <c r="L10" s="191"/>
      <c r="M10" s="65"/>
      <c r="N10" s="193"/>
      <c r="O10" s="195"/>
    </row>
    <row r="11" spans="1:15">
      <c r="A11" s="188"/>
      <c r="B11" s="62" t="s">
        <v>19</v>
      </c>
      <c r="C11" s="69">
        <f t="shared" ref="C11:K11" si="0">C8-C9</f>
        <v>17677</v>
      </c>
      <c r="D11" s="69">
        <v>1410</v>
      </c>
      <c r="E11" s="70">
        <f>E8-E9</f>
        <v>1313</v>
      </c>
      <c r="F11" s="71">
        <f>F8-F9</f>
        <v>1313</v>
      </c>
      <c r="G11" s="71">
        <f t="shared" si="0"/>
        <v>1313</v>
      </c>
      <c r="H11" s="71">
        <f t="shared" si="0"/>
        <v>1313</v>
      </c>
      <c r="I11" s="71">
        <f>I8-I9</f>
        <v>1313</v>
      </c>
      <c r="J11" s="72">
        <f t="shared" si="0"/>
        <v>1596</v>
      </c>
      <c r="K11" s="72">
        <f t="shared" si="0"/>
        <v>17677</v>
      </c>
      <c r="L11" s="191"/>
      <c r="M11" s="65"/>
      <c r="N11" s="193"/>
      <c r="O11" s="195"/>
    </row>
    <row r="12" spans="1:15">
      <c r="A12" s="188"/>
      <c r="B12" s="62" t="s">
        <v>8</v>
      </c>
      <c r="C12" s="64">
        <f>C9+4000</f>
        <v>4000</v>
      </c>
      <c r="D12" s="64"/>
      <c r="E12" s="64">
        <f>E9+1500</f>
        <v>17864</v>
      </c>
      <c r="F12" s="64">
        <f>F9+1500</f>
        <v>17864</v>
      </c>
      <c r="G12" s="64">
        <f>G9+1500</f>
        <v>17864</v>
      </c>
      <c r="H12" s="64">
        <f>H9+3000</f>
        <v>19364</v>
      </c>
      <c r="I12" s="64">
        <f>I9+3000</f>
        <v>19364</v>
      </c>
      <c r="J12" s="64">
        <f>J9+16000</f>
        <v>32081</v>
      </c>
      <c r="K12" s="64">
        <f>K9+32000</f>
        <v>32000</v>
      </c>
      <c r="L12" s="191"/>
      <c r="M12" s="65"/>
      <c r="N12" s="193"/>
      <c r="O12" s="195"/>
    </row>
    <row r="13" spans="1:15" ht="15.75" thickBot="1">
      <c r="A13" s="189"/>
      <c r="B13" s="73" t="s">
        <v>16</v>
      </c>
      <c r="C13" s="74">
        <f t="shared" ref="C13:K13" si="1">C12-C8</f>
        <v>-13677</v>
      </c>
      <c r="D13" s="74"/>
      <c r="E13" s="74">
        <f t="shared" si="1"/>
        <v>187</v>
      </c>
      <c r="F13" s="74">
        <f t="shared" si="1"/>
        <v>187</v>
      </c>
      <c r="G13" s="74">
        <f t="shared" si="1"/>
        <v>187</v>
      </c>
      <c r="H13" s="74">
        <f>H12-H8</f>
        <v>1687</v>
      </c>
      <c r="I13" s="74">
        <f>3000-I8</f>
        <v>-14677</v>
      </c>
      <c r="J13" s="75">
        <f t="shared" si="1"/>
        <v>14404</v>
      </c>
      <c r="K13" s="75">
        <f t="shared" si="1"/>
        <v>14323</v>
      </c>
      <c r="L13" s="192"/>
      <c r="M13" s="65"/>
      <c r="N13" s="194"/>
      <c r="O13" s="196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145">
        <v>44742</v>
      </c>
      <c r="M14" s="65"/>
      <c r="N14" s="65"/>
      <c r="O14" s="56"/>
    </row>
    <row r="20" spans="5:5">
      <c r="E20" s="12" t="s">
        <v>70</v>
      </c>
    </row>
  </sheetData>
  <mergeCells count="8"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L14" sqref="L14"/>
    </sheetView>
  </sheetViews>
  <sheetFormatPr defaultRowHeight="15"/>
  <cols>
    <col min="2" max="2" width="18.42578125" customWidth="1"/>
    <col min="3" max="3" width="11" customWidth="1"/>
    <col min="4" max="4" width="10.85546875" customWidth="1"/>
    <col min="5" max="5" width="12" customWidth="1"/>
    <col min="6" max="6" width="12.28515625" customWidth="1"/>
    <col min="7" max="7" width="13.140625" customWidth="1"/>
    <col min="8" max="8" width="10.28515625" customWidth="1"/>
    <col min="9" max="9" width="10.140625" customWidth="1"/>
    <col min="10" max="11" width="12.7109375" customWidth="1"/>
    <col min="12" max="12" width="17.5703125" customWidth="1"/>
    <col min="13" max="13" width="9.140625" hidden="1" customWidth="1"/>
    <col min="14" max="14" width="11.5703125" customWidth="1"/>
    <col min="15" max="15" width="10.5703125" customWidth="1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72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95</v>
      </c>
      <c r="B6" s="170"/>
      <c r="C6" s="185" t="s">
        <v>21</v>
      </c>
      <c r="D6" s="185"/>
      <c r="E6" s="186" t="s">
        <v>71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38.2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>
      <c r="A8" s="187" t="s">
        <v>5</v>
      </c>
      <c r="B8" s="62" t="s">
        <v>39</v>
      </c>
      <c r="C8" s="136">
        <v>31604</v>
      </c>
      <c r="D8" s="136">
        <v>31604</v>
      </c>
      <c r="E8" s="136">
        <v>31604</v>
      </c>
      <c r="F8" s="136">
        <v>31604</v>
      </c>
      <c r="G8" s="136">
        <v>31604</v>
      </c>
      <c r="H8" s="136">
        <v>31604</v>
      </c>
      <c r="I8" s="136">
        <v>31604</v>
      </c>
      <c r="J8" s="136">
        <v>31604</v>
      </c>
      <c r="K8" s="136">
        <v>31604</v>
      </c>
      <c r="L8" s="190" t="s">
        <v>230</v>
      </c>
      <c r="M8" s="65"/>
      <c r="N8" s="193" t="s">
        <v>139</v>
      </c>
      <c r="O8" s="195">
        <f>E10+1500/24</f>
        <v>44772.5</v>
      </c>
    </row>
    <row r="9" spans="1:15">
      <c r="A9" s="188"/>
      <c r="B9" s="62" t="s">
        <v>7</v>
      </c>
      <c r="C9" s="63">
        <v>31028</v>
      </c>
      <c r="D9" s="66"/>
      <c r="E9" s="63">
        <v>31028</v>
      </c>
      <c r="F9" s="63">
        <v>31028</v>
      </c>
      <c r="G9" s="63">
        <v>31028</v>
      </c>
      <c r="H9" s="63">
        <v>31028</v>
      </c>
      <c r="I9" s="63"/>
      <c r="J9" s="66">
        <v>21313</v>
      </c>
      <c r="K9" s="66"/>
      <c r="L9" s="191"/>
      <c r="M9" s="65"/>
      <c r="N9" s="193"/>
      <c r="O9" s="195"/>
    </row>
    <row r="10" spans="1:15">
      <c r="A10" s="188"/>
      <c r="B10" s="67" t="s">
        <v>17</v>
      </c>
      <c r="C10" s="68">
        <v>44710</v>
      </c>
      <c r="D10" s="68"/>
      <c r="E10" s="68">
        <v>44710</v>
      </c>
      <c r="F10" s="68">
        <v>44710</v>
      </c>
      <c r="G10" s="68">
        <v>44710</v>
      </c>
      <c r="H10" s="68">
        <v>44710</v>
      </c>
      <c r="I10" s="68"/>
      <c r="J10" s="68">
        <v>44288</v>
      </c>
      <c r="K10" s="68"/>
      <c r="L10" s="191"/>
      <c r="M10" s="65"/>
      <c r="N10" s="193"/>
      <c r="O10" s="195"/>
    </row>
    <row r="11" spans="1:15">
      <c r="A11" s="188"/>
      <c r="B11" s="62" t="s">
        <v>19</v>
      </c>
      <c r="C11" s="69">
        <f t="shared" ref="C11:K11" si="0">C8-C9</f>
        <v>576</v>
      </c>
      <c r="D11" s="69">
        <v>3192</v>
      </c>
      <c r="E11" s="70">
        <f>E8-E9</f>
        <v>576</v>
      </c>
      <c r="F11" s="71">
        <f>F8-F9</f>
        <v>576</v>
      </c>
      <c r="G11" s="71">
        <f t="shared" si="0"/>
        <v>576</v>
      </c>
      <c r="H11" s="71">
        <f>H8-H9</f>
        <v>576</v>
      </c>
      <c r="I11" s="71">
        <f>I8-I9</f>
        <v>31604</v>
      </c>
      <c r="J11" s="72">
        <f t="shared" si="0"/>
        <v>10291</v>
      </c>
      <c r="K11" s="72">
        <f t="shared" si="0"/>
        <v>31604</v>
      </c>
      <c r="L11" s="191"/>
      <c r="M11" s="65"/>
      <c r="N11" s="193"/>
      <c r="O11" s="195"/>
    </row>
    <row r="12" spans="1:15">
      <c r="A12" s="188"/>
      <c r="B12" s="62" t="s">
        <v>8</v>
      </c>
      <c r="C12" s="64">
        <f>C9+4000</f>
        <v>35028</v>
      </c>
      <c r="D12" s="64"/>
      <c r="E12" s="64">
        <f>E9+1500</f>
        <v>32528</v>
      </c>
      <c r="F12" s="64">
        <f>F9+1500</f>
        <v>32528</v>
      </c>
      <c r="G12" s="64">
        <f>G9+1500</f>
        <v>32528</v>
      </c>
      <c r="H12" s="64">
        <f>H9+3000</f>
        <v>34028</v>
      </c>
      <c r="I12" s="64" t="b">
        <f>'Newzeland Dairy'!L14+'Newzeland Dairy'!L14+'Nannu Spinning'!L14=I9+3000</f>
        <v>0</v>
      </c>
      <c r="J12" s="64">
        <f>J9+16000</f>
        <v>37313</v>
      </c>
      <c r="K12" s="64">
        <f>K9+32000</f>
        <v>32000</v>
      </c>
      <c r="L12" s="191"/>
      <c r="M12" s="65"/>
      <c r="N12" s="193"/>
      <c r="O12" s="195"/>
    </row>
    <row r="13" spans="1:15" ht="15.75" thickBot="1">
      <c r="A13" s="189"/>
      <c r="B13" s="73" t="s">
        <v>16</v>
      </c>
      <c r="C13" s="74">
        <f t="shared" ref="C13:K13" si="1">C12-C8</f>
        <v>3424</v>
      </c>
      <c r="D13" s="74"/>
      <c r="E13" s="74">
        <f t="shared" si="1"/>
        <v>924</v>
      </c>
      <c r="F13" s="74">
        <f t="shared" si="1"/>
        <v>924</v>
      </c>
      <c r="G13" s="74">
        <f t="shared" si="1"/>
        <v>924</v>
      </c>
      <c r="H13" s="74">
        <f>H12-H8</f>
        <v>2424</v>
      </c>
      <c r="I13" s="74">
        <f>3000-I8</f>
        <v>-28604</v>
      </c>
      <c r="J13" s="75">
        <f t="shared" si="1"/>
        <v>5709</v>
      </c>
      <c r="K13" s="75">
        <f t="shared" si="1"/>
        <v>396</v>
      </c>
      <c r="L13" s="192"/>
      <c r="M13" s="65"/>
      <c r="N13" s="194"/>
      <c r="O13" s="196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145">
        <v>44742</v>
      </c>
      <c r="M14" s="65"/>
      <c r="N14" s="65"/>
      <c r="O14" s="56"/>
    </row>
  </sheetData>
  <mergeCells count="8"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32"/>
  <sheetViews>
    <sheetView topLeftCell="A7" workbookViewId="0">
      <selection activeCell="L23" sqref="L23"/>
    </sheetView>
  </sheetViews>
  <sheetFormatPr defaultRowHeight="15"/>
  <cols>
    <col min="2" max="2" width="18.5703125" customWidth="1"/>
    <col min="3" max="4" width="9.85546875" customWidth="1"/>
    <col min="5" max="5" width="10.140625" customWidth="1"/>
    <col min="6" max="6" width="10" customWidth="1"/>
    <col min="7" max="7" width="12" customWidth="1"/>
    <col min="8" max="8" width="9.5703125" customWidth="1"/>
    <col min="9" max="9" width="10.7109375" customWidth="1"/>
    <col min="10" max="10" width="12.7109375" customWidth="1"/>
    <col min="11" max="11" width="12.42578125" customWidth="1"/>
    <col min="12" max="12" width="15.42578125" customWidth="1"/>
    <col min="13" max="13" width="9.140625" hidden="1" customWidth="1"/>
    <col min="14" max="14" width="13.140625" customWidth="1"/>
    <col min="15" max="15" width="13.42578125" customWidth="1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75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76</v>
      </c>
      <c r="B6" s="170"/>
      <c r="C6" s="185" t="s">
        <v>21</v>
      </c>
      <c r="D6" s="185"/>
      <c r="E6" s="186" t="s">
        <v>235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51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>
      <c r="A8" s="187" t="s">
        <v>5</v>
      </c>
      <c r="B8" s="62" t="s">
        <v>39</v>
      </c>
      <c r="C8" s="63">
        <v>39402</v>
      </c>
      <c r="D8" s="63">
        <v>39402</v>
      </c>
      <c r="E8" s="63">
        <v>39402</v>
      </c>
      <c r="F8" s="63">
        <v>39402</v>
      </c>
      <c r="G8" s="63">
        <v>39402</v>
      </c>
      <c r="H8" s="63">
        <v>39402</v>
      </c>
      <c r="I8" s="63">
        <v>39402</v>
      </c>
      <c r="J8" s="63">
        <v>39402</v>
      </c>
      <c r="K8" s="63">
        <v>39402</v>
      </c>
      <c r="L8" s="190" t="s">
        <v>46</v>
      </c>
      <c r="M8" s="65"/>
      <c r="N8" s="208" t="s">
        <v>139</v>
      </c>
      <c r="O8" s="211">
        <f>E10+1500/24</f>
        <v>44704.5</v>
      </c>
    </row>
    <row r="9" spans="1:15">
      <c r="A9" s="188"/>
      <c r="B9" s="62" t="s">
        <v>7</v>
      </c>
      <c r="C9" s="63">
        <v>38347</v>
      </c>
      <c r="D9" s="63">
        <v>0</v>
      </c>
      <c r="E9" s="63">
        <v>38196</v>
      </c>
      <c r="F9" s="63">
        <v>38196</v>
      </c>
      <c r="G9" s="63">
        <v>38196</v>
      </c>
      <c r="H9" s="63">
        <v>36657</v>
      </c>
      <c r="I9" s="63">
        <v>0</v>
      </c>
      <c r="J9" s="63">
        <v>36657</v>
      </c>
      <c r="K9" s="63">
        <v>0</v>
      </c>
      <c r="L9" s="191"/>
      <c r="M9" s="65"/>
      <c r="N9" s="209"/>
      <c r="O9" s="212"/>
    </row>
    <row r="10" spans="1:15">
      <c r="A10" s="188"/>
      <c r="B10" s="67" t="s">
        <v>17</v>
      </c>
      <c r="C10" s="68">
        <v>44654</v>
      </c>
      <c r="D10" s="68">
        <v>0</v>
      </c>
      <c r="E10" s="68">
        <v>44642</v>
      </c>
      <c r="F10" s="68">
        <v>44642</v>
      </c>
      <c r="G10" s="68">
        <v>44642</v>
      </c>
      <c r="H10" s="68">
        <v>44487</v>
      </c>
      <c r="I10" s="68">
        <v>0</v>
      </c>
      <c r="J10" s="68">
        <v>44487</v>
      </c>
      <c r="K10" s="68">
        <v>0</v>
      </c>
      <c r="L10" s="191"/>
      <c r="M10" s="65"/>
      <c r="N10" s="209"/>
      <c r="O10" s="212"/>
    </row>
    <row r="11" spans="1:15">
      <c r="A11" s="188"/>
      <c r="B11" s="62" t="s">
        <v>19</v>
      </c>
      <c r="C11" s="69">
        <f>C8-C9</f>
        <v>1055</v>
      </c>
      <c r="D11" s="69">
        <f>D8-D9</f>
        <v>39402</v>
      </c>
      <c r="E11" s="70">
        <f>E8-E9</f>
        <v>1206</v>
      </c>
      <c r="F11" s="71">
        <f>F8-F9</f>
        <v>1206</v>
      </c>
      <c r="G11" s="71">
        <f t="shared" ref="G11:K11" si="0">G8-G9</f>
        <v>1206</v>
      </c>
      <c r="H11" s="71">
        <f t="shared" si="0"/>
        <v>2745</v>
      </c>
      <c r="I11" s="71">
        <f t="shared" si="0"/>
        <v>39402</v>
      </c>
      <c r="J11" s="72">
        <f t="shared" si="0"/>
        <v>2745</v>
      </c>
      <c r="K11" s="72">
        <f t="shared" si="0"/>
        <v>39402</v>
      </c>
      <c r="L11" s="191"/>
      <c r="M11" s="65"/>
      <c r="N11" s="209"/>
      <c r="O11" s="212"/>
    </row>
    <row r="12" spans="1:15">
      <c r="A12" s="188"/>
      <c r="B12" s="62" t="s">
        <v>8</v>
      </c>
      <c r="C12" s="64">
        <f>C9+4000</f>
        <v>42347</v>
      </c>
      <c r="D12" s="64">
        <f>D9+4000</f>
        <v>4000</v>
      </c>
      <c r="E12" s="64">
        <f>E9+1500</f>
        <v>39696</v>
      </c>
      <c r="F12" s="64">
        <f>F9+1500</f>
        <v>39696</v>
      </c>
      <c r="G12" s="64">
        <f>G9+1500</f>
        <v>39696</v>
      </c>
      <c r="H12" s="64">
        <f>H9+3000</f>
        <v>39657</v>
      </c>
      <c r="I12" s="64">
        <f>I9+3000</f>
        <v>3000</v>
      </c>
      <c r="J12" s="64">
        <v>16000</v>
      </c>
      <c r="K12" s="64">
        <f>K9+32000</f>
        <v>32000</v>
      </c>
      <c r="L12" s="191"/>
      <c r="M12" s="65"/>
      <c r="N12" s="209"/>
      <c r="O12" s="212"/>
    </row>
    <row r="13" spans="1:15" ht="15.75" thickBot="1">
      <c r="A13" s="189"/>
      <c r="B13" s="73" t="s">
        <v>16</v>
      </c>
      <c r="C13" s="74">
        <f>C12-C8</f>
        <v>2945</v>
      </c>
      <c r="D13" s="74">
        <f>3000-D11</f>
        <v>-36402</v>
      </c>
      <c r="E13" s="74">
        <f>E12-E8</f>
        <v>294</v>
      </c>
      <c r="F13" s="74">
        <f>F12-F8</f>
        <v>294</v>
      </c>
      <c r="G13" s="74">
        <f t="shared" ref="G13:K13" si="1">G12-G8</f>
        <v>294</v>
      </c>
      <c r="H13" s="74">
        <f>H12-H8</f>
        <v>255</v>
      </c>
      <c r="I13" s="74">
        <f>3000-I11</f>
        <v>-36402</v>
      </c>
      <c r="J13" s="75">
        <f>16000-J11</f>
        <v>13255</v>
      </c>
      <c r="K13" s="75">
        <f t="shared" si="1"/>
        <v>-7402</v>
      </c>
      <c r="L13" s="192"/>
      <c r="M13" s="65"/>
      <c r="N13" s="210"/>
      <c r="O13" s="213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145">
        <v>44742</v>
      </c>
      <c r="M14" s="65"/>
      <c r="N14" s="65"/>
      <c r="O14" s="56"/>
    </row>
    <row r="15" spans="1:15" ht="15.75" thickBot="1">
      <c r="A15" s="170" t="s">
        <v>78</v>
      </c>
      <c r="B15" s="170"/>
      <c r="C15" s="185" t="s">
        <v>21</v>
      </c>
      <c r="D15" s="185"/>
      <c r="E15" s="186" t="s">
        <v>235</v>
      </c>
      <c r="F15" s="186"/>
      <c r="G15" s="81"/>
      <c r="H15" s="54"/>
      <c r="I15" s="54"/>
      <c r="J15" s="54"/>
      <c r="K15" s="54"/>
      <c r="L15" s="54"/>
      <c r="M15" s="55"/>
      <c r="N15" s="55"/>
      <c r="O15" s="56"/>
    </row>
    <row r="16" spans="1:15" ht="51">
      <c r="A16" s="57" t="s">
        <v>35</v>
      </c>
      <c r="B16" s="57" t="s">
        <v>1</v>
      </c>
      <c r="C16" s="58" t="s">
        <v>2</v>
      </c>
      <c r="D16" s="58" t="s">
        <v>10</v>
      </c>
      <c r="E16" s="58" t="s">
        <v>3</v>
      </c>
      <c r="F16" s="58" t="s">
        <v>135</v>
      </c>
      <c r="G16" s="58" t="s">
        <v>132</v>
      </c>
      <c r="H16" s="58" t="s">
        <v>12</v>
      </c>
      <c r="I16" s="58" t="s">
        <v>34</v>
      </c>
      <c r="J16" s="58" t="s">
        <v>28</v>
      </c>
      <c r="K16" s="58" t="s">
        <v>29</v>
      </c>
      <c r="L16" s="58" t="s">
        <v>4</v>
      </c>
      <c r="M16" s="59" t="s">
        <v>33</v>
      </c>
      <c r="N16" s="60" t="s">
        <v>11</v>
      </c>
      <c r="O16" s="61" t="s">
        <v>14</v>
      </c>
    </row>
    <row r="17" spans="1:15">
      <c r="A17" s="187" t="s">
        <v>63</v>
      </c>
      <c r="B17" s="62" t="s">
        <v>39</v>
      </c>
      <c r="C17" s="63">
        <v>38206</v>
      </c>
      <c r="D17" s="63">
        <v>38206</v>
      </c>
      <c r="E17" s="63">
        <v>38206</v>
      </c>
      <c r="F17" s="63">
        <v>38206</v>
      </c>
      <c r="G17" s="63">
        <v>38206</v>
      </c>
      <c r="H17" s="63">
        <v>38206</v>
      </c>
      <c r="I17" s="63">
        <v>38206</v>
      </c>
      <c r="J17" s="63">
        <v>38206</v>
      </c>
      <c r="K17" s="63">
        <v>38206</v>
      </c>
      <c r="L17" s="190" t="s">
        <v>46</v>
      </c>
      <c r="M17" s="65"/>
      <c r="N17" s="208" t="s">
        <v>140</v>
      </c>
      <c r="O17" s="211">
        <f>E19+1500/24</f>
        <v>44776.5</v>
      </c>
    </row>
    <row r="18" spans="1:15">
      <c r="A18" s="188"/>
      <c r="B18" s="62" t="s">
        <v>7</v>
      </c>
      <c r="C18" s="63">
        <v>37244</v>
      </c>
      <c r="D18" s="63">
        <v>37790</v>
      </c>
      <c r="E18" s="63">
        <v>37790</v>
      </c>
      <c r="F18" s="63">
        <v>37790</v>
      </c>
      <c r="G18" s="63">
        <v>37790</v>
      </c>
      <c r="H18" s="63">
        <v>37790</v>
      </c>
      <c r="I18" s="63">
        <v>0</v>
      </c>
      <c r="J18" s="63"/>
      <c r="K18" s="63"/>
      <c r="L18" s="191"/>
      <c r="M18" s="65"/>
      <c r="N18" s="209"/>
      <c r="O18" s="212"/>
    </row>
    <row r="19" spans="1:15">
      <c r="A19" s="188"/>
      <c r="B19" s="67" t="s">
        <v>17</v>
      </c>
      <c r="C19" s="68">
        <v>44654</v>
      </c>
      <c r="D19" s="68">
        <v>44714</v>
      </c>
      <c r="E19" s="68">
        <v>44714</v>
      </c>
      <c r="F19" s="68">
        <v>44714</v>
      </c>
      <c r="G19" s="68">
        <v>44714</v>
      </c>
      <c r="H19" s="68">
        <v>44714</v>
      </c>
      <c r="I19" s="68">
        <v>0</v>
      </c>
      <c r="J19" s="68"/>
      <c r="K19" s="68"/>
      <c r="L19" s="191"/>
      <c r="M19" s="65"/>
      <c r="N19" s="209"/>
      <c r="O19" s="212"/>
    </row>
    <row r="20" spans="1:15">
      <c r="A20" s="188"/>
      <c r="B20" s="62" t="s">
        <v>19</v>
      </c>
      <c r="C20" s="69"/>
      <c r="D20" s="70">
        <f>D17-D18</f>
        <v>416</v>
      </c>
      <c r="E20" s="70">
        <f>E17-E18</f>
        <v>416</v>
      </c>
      <c r="F20" s="71">
        <f>F17-F18</f>
        <v>416</v>
      </c>
      <c r="G20" s="71">
        <f t="shared" ref="G20:K20" si="2">G17-G18</f>
        <v>416</v>
      </c>
      <c r="H20" s="71">
        <f t="shared" si="2"/>
        <v>416</v>
      </c>
      <c r="I20" s="71">
        <f>I17-I18</f>
        <v>38206</v>
      </c>
      <c r="J20" s="72"/>
      <c r="K20" s="72">
        <f t="shared" si="2"/>
        <v>38206</v>
      </c>
      <c r="L20" s="191"/>
      <c r="M20" s="65"/>
      <c r="N20" s="209"/>
      <c r="O20" s="212"/>
    </row>
    <row r="21" spans="1:15">
      <c r="A21" s="188"/>
      <c r="B21" s="62" t="s">
        <v>8</v>
      </c>
      <c r="C21" s="64"/>
      <c r="D21" s="64">
        <f>4000+D18</f>
        <v>41790</v>
      </c>
      <c r="E21" s="64">
        <f>1500+E18</f>
        <v>39290</v>
      </c>
      <c r="F21" s="64">
        <f>F18+1500</f>
        <v>39290</v>
      </c>
      <c r="G21" s="64">
        <f>G18+1500</f>
        <v>39290</v>
      </c>
      <c r="H21" s="64">
        <f>H18+3000</f>
        <v>40790</v>
      </c>
      <c r="I21" s="64">
        <f>I18+3000</f>
        <v>3000</v>
      </c>
      <c r="J21" s="64"/>
      <c r="K21" s="64">
        <f>K18+32000</f>
        <v>32000</v>
      </c>
      <c r="L21" s="191"/>
      <c r="M21" s="65"/>
      <c r="N21" s="209"/>
      <c r="O21" s="212"/>
    </row>
    <row r="22" spans="1:15" ht="15.75" thickBot="1">
      <c r="A22" s="189"/>
      <c r="B22" s="73" t="s">
        <v>16</v>
      </c>
      <c r="C22" s="74"/>
      <c r="D22" s="74">
        <f>4000-D20</f>
        <v>3584</v>
      </c>
      <c r="E22" s="74">
        <f>1500-E20</f>
        <v>1084</v>
      </c>
      <c r="F22" s="74">
        <f>F21-F17</f>
        <v>1084</v>
      </c>
      <c r="G22" s="74">
        <f t="shared" ref="G22:K22" si="3">G21-G17</f>
        <v>1084</v>
      </c>
      <c r="H22" s="74">
        <f>H21-H17</f>
        <v>2584</v>
      </c>
      <c r="I22" s="74">
        <f>3000-I20</f>
        <v>-35206</v>
      </c>
      <c r="J22" s="75"/>
      <c r="K22" s="75">
        <f t="shared" si="3"/>
        <v>-6206</v>
      </c>
      <c r="L22" s="192"/>
      <c r="M22" s="65"/>
      <c r="N22" s="210"/>
      <c r="O22" s="213"/>
    </row>
    <row r="23" spans="1:15">
      <c r="A23" s="76"/>
      <c r="B23" s="77"/>
      <c r="C23" s="78"/>
      <c r="D23" s="65"/>
      <c r="E23" s="65"/>
      <c r="F23" s="65"/>
      <c r="G23" s="65"/>
      <c r="H23" s="79"/>
      <c r="I23" s="79"/>
      <c r="J23" s="79"/>
      <c r="K23" s="80" t="s">
        <v>13</v>
      </c>
      <c r="L23" s="145">
        <v>44742</v>
      </c>
      <c r="M23" s="65"/>
      <c r="N23" s="65"/>
      <c r="O23" s="56"/>
    </row>
    <row r="24" spans="1:15" ht="15.75" thickBot="1">
      <c r="A24" s="170" t="s">
        <v>79</v>
      </c>
      <c r="B24" s="170"/>
      <c r="C24" s="185" t="s">
        <v>21</v>
      </c>
      <c r="D24" s="185"/>
      <c r="E24" s="186" t="s">
        <v>235</v>
      </c>
      <c r="F24" s="186"/>
      <c r="G24" s="81"/>
      <c r="H24" s="54"/>
      <c r="I24" s="54"/>
      <c r="J24" s="54"/>
      <c r="K24" s="54"/>
      <c r="L24" s="54"/>
      <c r="M24" s="55"/>
      <c r="N24" s="55"/>
      <c r="O24" s="56"/>
    </row>
    <row r="25" spans="1:15" ht="51">
      <c r="A25" s="57" t="s">
        <v>35</v>
      </c>
      <c r="B25" s="57" t="s">
        <v>1</v>
      </c>
      <c r="C25" s="58" t="s">
        <v>2</v>
      </c>
      <c r="D25" s="58" t="s">
        <v>10</v>
      </c>
      <c r="E25" s="58" t="s">
        <v>3</v>
      </c>
      <c r="F25" s="58" t="s">
        <v>135</v>
      </c>
      <c r="G25" s="58" t="s">
        <v>132</v>
      </c>
      <c r="H25" s="58" t="s">
        <v>12</v>
      </c>
      <c r="I25" s="58" t="s">
        <v>34</v>
      </c>
      <c r="J25" s="58" t="s">
        <v>28</v>
      </c>
      <c r="K25" s="58" t="s">
        <v>29</v>
      </c>
      <c r="L25" s="58" t="s">
        <v>4</v>
      </c>
      <c r="M25" s="59" t="s">
        <v>33</v>
      </c>
      <c r="N25" s="60" t="s">
        <v>11</v>
      </c>
      <c r="O25" s="61" t="s">
        <v>14</v>
      </c>
    </row>
    <row r="26" spans="1:15">
      <c r="A26" s="187" t="s">
        <v>67</v>
      </c>
      <c r="B26" s="62" t="s">
        <v>39</v>
      </c>
      <c r="C26" s="63">
        <v>35941</v>
      </c>
      <c r="D26" s="63">
        <v>35941</v>
      </c>
      <c r="E26" s="63">
        <v>35941</v>
      </c>
      <c r="F26" s="63">
        <v>35941</v>
      </c>
      <c r="G26" s="63">
        <v>35941</v>
      </c>
      <c r="H26" s="63">
        <v>35941</v>
      </c>
      <c r="I26" s="63">
        <v>35941</v>
      </c>
      <c r="J26" s="63">
        <v>35941</v>
      </c>
      <c r="K26" s="63">
        <v>35941</v>
      </c>
      <c r="L26" s="190" t="s">
        <v>236</v>
      </c>
      <c r="M26" s="65"/>
      <c r="N26" s="193" t="s">
        <v>139</v>
      </c>
      <c r="O26" s="195">
        <f>E28+1500/24</f>
        <v>44789.5</v>
      </c>
    </row>
    <row r="27" spans="1:15">
      <c r="A27" s="188"/>
      <c r="B27" s="62" t="s">
        <v>7</v>
      </c>
      <c r="C27" s="63">
        <v>34864</v>
      </c>
      <c r="D27" s="63">
        <v>35719</v>
      </c>
      <c r="E27" s="63">
        <v>35719</v>
      </c>
      <c r="F27" s="63">
        <v>35719</v>
      </c>
      <c r="G27" s="63">
        <v>35719</v>
      </c>
      <c r="H27" s="63">
        <v>35719</v>
      </c>
      <c r="I27" s="63">
        <v>0</v>
      </c>
      <c r="J27" s="63"/>
      <c r="K27" s="66"/>
      <c r="L27" s="191"/>
      <c r="M27" s="65"/>
      <c r="N27" s="193"/>
      <c r="O27" s="195"/>
    </row>
    <row r="28" spans="1:15">
      <c r="A28" s="188"/>
      <c r="B28" s="67" t="s">
        <v>17</v>
      </c>
      <c r="C28" s="68">
        <v>44654</v>
      </c>
      <c r="D28" s="68">
        <v>44727</v>
      </c>
      <c r="E28" s="68">
        <v>44727</v>
      </c>
      <c r="F28" s="68">
        <v>44727</v>
      </c>
      <c r="G28" s="68">
        <v>44727</v>
      </c>
      <c r="H28" s="68">
        <v>44727</v>
      </c>
      <c r="I28" s="68">
        <v>0</v>
      </c>
      <c r="J28" s="68"/>
      <c r="K28" s="68"/>
      <c r="L28" s="191"/>
      <c r="M28" s="65"/>
      <c r="N28" s="193"/>
      <c r="O28" s="195"/>
    </row>
    <row r="29" spans="1:15">
      <c r="A29" s="188"/>
      <c r="B29" s="62" t="s">
        <v>19</v>
      </c>
      <c r="C29" s="69">
        <f>C26-C27</f>
        <v>1077</v>
      </c>
      <c r="D29" s="69">
        <f>D26-D27</f>
        <v>222</v>
      </c>
      <c r="E29" s="70">
        <f>E26-E27</f>
        <v>222</v>
      </c>
      <c r="F29" s="71">
        <f>F26-F27</f>
        <v>222</v>
      </c>
      <c r="G29" s="71">
        <f t="shared" ref="G29:K29" si="4">G26-G27</f>
        <v>222</v>
      </c>
      <c r="H29" s="71">
        <f t="shared" si="4"/>
        <v>222</v>
      </c>
      <c r="I29" s="71">
        <f>I26-I27</f>
        <v>35941</v>
      </c>
      <c r="J29" s="72">
        <v>17471</v>
      </c>
      <c r="K29" s="72">
        <f t="shared" si="4"/>
        <v>35941</v>
      </c>
      <c r="L29" s="191"/>
      <c r="M29" s="65"/>
      <c r="N29" s="193"/>
      <c r="O29" s="195"/>
    </row>
    <row r="30" spans="1:15">
      <c r="A30" s="188"/>
      <c r="B30" s="62" t="s">
        <v>8</v>
      </c>
      <c r="C30" s="64">
        <f>C27+4000</f>
        <v>38864</v>
      </c>
      <c r="D30" s="64">
        <f>D27+4000</f>
        <v>39719</v>
      </c>
      <c r="E30" s="64">
        <f>1500+E27</f>
        <v>37219</v>
      </c>
      <c r="F30" s="64">
        <f>F27+1500</f>
        <v>37219</v>
      </c>
      <c r="G30" s="64">
        <f>G27+1500</f>
        <v>37219</v>
      </c>
      <c r="H30" s="64">
        <f>H27+3000</f>
        <v>38719</v>
      </c>
      <c r="I30" s="64">
        <f>I27+3000</f>
        <v>3000</v>
      </c>
      <c r="J30" s="64">
        <f>J27+16000</f>
        <v>16000</v>
      </c>
      <c r="K30" s="64">
        <f>K27+32000</f>
        <v>32000</v>
      </c>
      <c r="L30" s="191"/>
      <c r="M30" s="65"/>
      <c r="N30" s="193"/>
      <c r="O30" s="195"/>
    </row>
    <row r="31" spans="1:15" ht="15.75" thickBot="1">
      <c r="A31" s="189"/>
      <c r="B31" s="73" t="s">
        <v>16</v>
      </c>
      <c r="C31" s="74">
        <f>4000-C29</f>
        <v>2923</v>
      </c>
      <c r="D31" s="74">
        <f>4000-D29</f>
        <v>3778</v>
      </c>
      <c r="E31" s="74">
        <f>1500-E29</f>
        <v>1278</v>
      </c>
      <c r="F31" s="74">
        <f t="shared" ref="F31:K31" si="5">F30-F26</f>
        <v>1278</v>
      </c>
      <c r="G31" s="74">
        <f t="shared" si="5"/>
        <v>1278</v>
      </c>
      <c r="H31" s="74">
        <f>H30-H26</f>
        <v>2778</v>
      </c>
      <c r="I31" s="74">
        <f>3000-I29</f>
        <v>-32941</v>
      </c>
      <c r="J31" s="75">
        <f t="shared" si="5"/>
        <v>-19941</v>
      </c>
      <c r="K31" s="75">
        <f t="shared" si="5"/>
        <v>-3941</v>
      </c>
      <c r="L31" s="192"/>
      <c r="M31" s="65"/>
      <c r="N31" s="194"/>
      <c r="O31" s="196"/>
    </row>
    <row r="32" spans="1:15">
      <c r="A32" s="76"/>
      <c r="B32" s="77"/>
      <c r="C32" s="78"/>
      <c r="D32" s="65"/>
      <c r="E32" s="65"/>
      <c r="F32" s="65"/>
      <c r="G32" s="65"/>
      <c r="H32" s="79"/>
      <c r="I32" s="79"/>
      <c r="J32" s="79"/>
      <c r="K32" s="80" t="s">
        <v>13</v>
      </c>
      <c r="L32" s="145">
        <v>44742</v>
      </c>
      <c r="M32" s="65"/>
      <c r="N32" s="65"/>
      <c r="O32" s="56"/>
    </row>
  </sheetData>
  <mergeCells count="22">
    <mergeCell ref="O17:O22"/>
    <mergeCell ref="A24:B24"/>
    <mergeCell ref="C24:D24"/>
    <mergeCell ref="E24:F24"/>
    <mergeCell ref="A26:A31"/>
    <mergeCell ref="L26:L31"/>
    <mergeCell ref="N26:N31"/>
    <mergeCell ref="O26:O31"/>
    <mergeCell ref="N17:N22"/>
    <mergeCell ref="A15:B15"/>
    <mergeCell ref="C15:D15"/>
    <mergeCell ref="E15:F15"/>
    <mergeCell ref="A17:A22"/>
    <mergeCell ref="L17:L22"/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O19"/>
  <sheetViews>
    <sheetView workbookViewId="0">
      <selection activeCell="D22" sqref="D22"/>
    </sheetView>
  </sheetViews>
  <sheetFormatPr defaultRowHeight="11.25"/>
  <cols>
    <col min="1" max="1" width="7" style="46" bestFit="1" customWidth="1"/>
    <col min="2" max="2" width="20.5703125" style="46" customWidth="1"/>
    <col min="3" max="3" width="9.28515625" style="46" bestFit="1" customWidth="1"/>
    <col min="4" max="4" width="8.5703125" style="46" bestFit="1" customWidth="1"/>
    <col min="5" max="5" width="9.85546875" style="46" customWidth="1"/>
    <col min="6" max="6" width="10.85546875" style="46" customWidth="1"/>
    <col min="7" max="7" width="12" style="46" customWidth="1"/>
    <col min="8" max="9" width="9.5703125" style="46" bestFit="1" customWidth="1"/>
    <col min="10" max="10" width="13.5703125" style="46" customWidth="1"/>
    <col min="11" max="11" width="10.7109375" style="46" customWidth="1"/>
    <col min="12" max="12" width="13.28515625" style="46" bestFit="1" customWidth="1"/>
    <col min="13" max="13" width="6.85546875" style="46" hidden="1" customWidth="1"/>
    <col min="14" max="14" width="16.7109375" style="46" bestFit="1" customWidth="1"/>
    <col min="15" max="15" width="10.7109375" style="46" bestFit="1" customWidth="1"/>
    <col min="16" max="16384" width="9.140625" style="46"/>
  </cols>
  <sheetData>
    <row r="1" spans="1:15" ht="20.100000000000001" customHeight="1">
      <c r="A1" s="43"/>
      <c r="B1" s="44"/>
      <c r="F1" s="43"/>
      <c r="G1" s="43"/>
    </row>
    <row r="2" spans="1:15" ht="20.100000000000001" customHeight="1">
      <c r="A2" s="43"/>
      <c r="B2" s="44"/>
      <c r="F2" s="43"/>
      <c r="G2" s="43"/>
    </row>
    <row r="3" spans="1:15" ht="20.100000000000001" customHeight="1">
      <c r="A3" s="43"/>
      <c r="B3" s="44"/>
      <c r="F3" s="43"/>
      <c r="G3" s="43"/>
    </row>
    <row r="4" spans="1:15" ht="20.100000000000001" customHeight="1">
      <c r="A4" s="43"/>
      <c r="B4" s="44"/>
      <c r="F4" s="43"/>
      <c r="G4" s="43"/>
    </row>
    <row r="5" spans="1:15" ht="21">
      <c r="A5" s="169" t="s">
        <v>96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97</v>
      </c>
      <c r="B6" s="170"/>
      <c r="C6" s="185" t="s">
        <v>21</v>
      </c>
      <c r="D6" s="185"/>
      <c r="E6" s="186" t="s">
        <v>38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s="45" customFormat="1" ht="63.7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 ht="15" customHeight="1">
      <c r="A8" s="187" t="s">
        <v>5</v>
      </c>
      <c r="B8" s="62" t="s">
        <v>39</v>
      </c>
      <c r="C8" s="63">
        <v>33751</v>
      </c>
      <c r="D8" s="63">
        <v>33751</v>
      </c>
      <c r="E8" s="63">
        <v>33751</v>
      </c>
      <c r="F8" s="63">
        <v>33751</v>
      </c>
      <c r="G8" s="63">
        <v>33751</v>
      </c>
      <c r="H8" s="63">
        <v>33751</v>
      </c>
      <c r="I8" s="63">
        <v>33751</v>
      </c>
      <c r="J8" s="63">
        <v>33751</v>
      </c>
      <c r="K8" s="63">
        <v>33751</v>
      </c>
      <c r="L8" s="190" t="s">
        <v>36</v>
      </c>
      <c r="M8" s="65"/>
      <c r="N8" s="193" t="s">
        <v>62</v>
      </c>
      <c r="O8" s="195">
        <f>L14+E13/24</f>
        <v>43218.375</v>
      </c>
    </row>
    <row r="9" spans="1:15" ht="12.75">
      <c r="A9" s="188"/>
      <c r="B9" s="62" t="s">
        <v>7</v>
      </c>
      <c r="C9" s="63">
        <v>32114</v>
      </c>
      <c r="D9" s="66"/>
      <c r="E9" s="63">
        <v>33652</v>
      </c>
      <c r="F9" s="63">
        <v>33652</v>
      </c>
      <c r="G9" s="63">
        <v>33652</v>
      </c>
      <c r="H9" s="63">
        <v>33652</v>
      </c>
      <c r="I9" s="63">
        <v>33652</v>
      </c>
      <c r="J9" s="66">
        <v>18409</v>
      </c>
      <c r="K9" s="66"/>
      <c r="L9" s="191"/>
      <c r="M9" s="65"/>
      <c r="N9" s="193"/>
      <c r="O9" s="195"/>
    </row>
    <row r="10" spans="1:15" ht="12.75">
      <c r="A10" s="188"/>
      <c r="B10" s="67" t="s">
        <v>17</v>
      </c>
      <c r="C10" s="68">
        <v>43090</v>
      </c>
      <c r="D10" s="68"/>
      <c r="E10" s="68">
        <v>43155</v>
      </c>
      <c r="F10" s="68">
        <v>43155</v>
      </c>
      <c r="G10" s="68">
        <v>43155</v>
      </c>
      <c r="H10" s="68">
        <v>43155</v>
      </c>
      <c r="I10" s="68">
        <v>43155</v>
      </c>
      <c r="J10" s="68">
        <v>42492</v>
      </c>
      <c r="K10" s="68"/>
      <c r="L10" s="191"/>
      <c r="M10" s="65"/>
      <c r="N10" s="193"/>
      <c r="O10" s="195"/>
    </row>
    <row r="11" spans="1:15" ht="12.75">
      <c r="A11" s="188"/>
      <c r="B11" s="62" t="s">
        <v>19</v>
      </c>
      <c r="C11" s="69">
        <f>C8-C9</f>
        <v>1637</v>
      </c>
      <c r="D11" s="69"/>
      <c r="E11" s="70">
        <f>E8-E9</f>
        <v>99</v>
      </c>
      <c r="F11" s="71">
        <f>F8-F9</f>
        <v>99</v>
      </c>
      <c r="G11" s="71">
        <v>1285</v>
      </c>
      <c r="H11" s="71">
        <v>1285</v>
      </c>
      <c r="I11" s="71">
        <f>I8-I9</f>
        <v>99</v>
      </c>
      <c r="J11" s="72">
        <f>J8-J9</f>
        <v>15342</v>
      </c>
      <c r="K11" s="72">
        <f t="shared" ref="K11" si="0">K8-K9</f>
        <v>33751</v>
      </c>
      <c r="L11" s="191"/>
      <c r="M11" s="65"/>
      <c r="N11" s="193"/>
      <c r="O11" s="195"/>
    </row>
    <row r="12" spans="1:15" ht="12.75">
      <c r="A12" s="188"/>
      <c r="B12" s="62" t="s">
        <v>8</v>
      </c>
      <c r="C12" s="64">
        <f>C9+4000</f>
        <v>36114</v>
      </c>
      <c r="D12" s="64"/>
      <c r="E12" s="64">
        <f>E9+1500</f>
        <v>35152</v>
      </c>
      <c r="F12" s="64">
        <f>F9+3000</f>
        <v>36652</v>
      </c>
      <c r="G12" s="64">
        <f>G9+3000</f>
        <v>36652</v>
      </c>
      <c r="H12" s="64">
        <f>H9+3000</f>
        <v>36652</v>
      </c>
      <c r="I12" s="64">
        <f>I9+3000</f>
        <v>36652</v>
      </c>
      <c r="J12" s="64">
        <f>J9+16000</f>
        <v>34409</v>
      </c>
      <c r="K12" s="64">
        <f>K9+32000</f>
        <v>32000</v>
      </c>
      <c r="L12" s="191"/>
      <c r="M12" s="65"/>
      <c r="N12" s="193"/>
      <c r="O12" s="195"/>
    </row>
    <row r="13" spans="1:15" ht="13.5" thickBot="1">
      <c r="A13" s="189"/>
      <c r="B13" s="73" t="s">
        <v>16</v>
      </c>
      <c r="C13" s="74">
        <f t="shared" ref="C13:K13" si="1">C12-C8</f>
        <v>2363</v>
      </c>
      <c r="D13" s="74"/>
      <c r="E13" s="74">
        <f t="shared" si="1"/>
        <v>1401</v>
      </c>
      <c r="F13" s="74">
        <f t="shared" si="1"/>
        <v>2901</v>
      </c>
      <c r="G13" s="74">
        <f t="shared" si="1"/>
        <v>2901</v>
      </c>
      <c r="H13" s="74">
        <f>H12-H8</f>
        <v>2901</v>
      </c>
      <c r="I13" s="74">
        <v>215</v>
      </c>
      <c r="J13" s="75">
        <f t="shared" si="1"/>
        <v>658</v>
      </c>
      <c r="K13" s="75">
        <f t="shared" si="1"/>
        <v>-1751</v>
      </c>
      <c r="L13" s="192"/>
      <c r="M13" s="65"/>
      <c r="N13" s="194"/>
      <c r="O13" s="196"/>
    </row>
    <row r="14" spans="1:15" ht="15.75" customHeight="1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82">
        <v>43160</v>
      </c>
      <c r="M14" s="65"/>
      <c r="N14" s="65"/>
      <c r="O14" s="56"/>
    </row>
    <row r="15" spans="1:15">
      <c r="A15" s="47"/>
      <c r="B15" s="51"/>
      <c r="C15" s="53"/>
      <c r="D15" s="49"/>
      <c r="E15" s="50"/>
      <c r="F15" s="48"/>
      <c r="G15" s="48"/>
      <c r="H15" s="48"/>
      <c r="I15" s="48"/>
      <c r="J15" s="48"/>
      <c r="K15" s="48"/>
      <c r="L15" s="48"/>
      <c r="M15" s="48"/>
      <c r="N15" s="48"/>
    </row>
    <row r="16" spans="1:15">
      <c r="C16" s="53"/>
    </row>
    <row r="18" spans="5:6">
      <c r="E18" s="46" t="s">
        <v>70</v>
      </c>
    </row>
    <row r="19" spans="5:6">
      <c r="F19" s="52"/>
    </row>
  </sheetData>
  <mergeCells count="8"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selection activeCell="I5" sqref="I5"/>
    </sheetView>
  </sheetViews>
  <sheetFormatPr defaultRowHeight="15"/>
  <cols>
    <col min="2" max="2" width="20.5703125" customWidth="1"/>
    <col min="3" max="3" width="11.28515625" customWidth="1"/>
    <col min="4" max="4" width="10.140625" customWidth="1"/>
    <col min="5" max="5" width="10.5703125" customWidth="1"/>
    <col min="6" max="6" width="10.42578125" customWidth="1"/>
    <col min="7" max="7" width="11.5703125" customWidth="1"/>
    <col min="8" max="8" width="9.85546875" customWidth="1"/>
    <col min="9" max="9" width="11.140625" customWidth="1"/>
    <col min="10" max="10" width="13.28515625" customWidth="1"/>
    <col min="11" max="11" width="12.85546875" customWidth="1"/>
    <col min="12" max="12" width="18.140625" customWidth="1"/>
    <col min="13" max="13" width="9.5703125" hidden="1" customWidth="1"/>
    <col min="14" max="14" width="9.85546875" customWidth="1"/>
    <col min="15" max="15" width="16.140625" customWidth="1"/>
  </cols>
  <sheetData>
    <row r="1" spans="1:15">
      <c r="A1" s="12" t="s">
        <v>239</v>
      </c>
    </row>
    <row r="2" spans="1:15" ht="21">
      <c r="A2" s="169" t="s">
        <v>242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</row>
    <row r="3" spans="1:15" ht="15.75" thickBot="1">
      <c r="A3" s="170" t="s">
        <v>240</v>
      </c>
      <c r="B3" s="170"/>
      <c r="C3" s="185" t="s">
        <v>21</v>
      </c>
      <c r="D3" s="185"/>
      <c r="E3" s="186" t="s">
        <v>38</v>
      </c>
      <c r="F3" s="186"/>
      <c r="G3" s="81"/>
      <c r="H3" s="54"/>
      <c r="I3" s="54"/>
      <c r="J3" s="54"/>
      <c r="K3" s="54"/>
      <c r="L3" s="54"/>
      <c r="M3" s="55"/>
      <c r="N3" s="55"/>
      <c r="O3" s="56"/>
    </row>
    <row r="4" spans="1:15" ht="38.25">
      <c r="A4" s="57" t="s">
        <v>35</v>
      </c>
      <c r="B4" s="57" t="s">
        <v>1</v>
      </c>
      <c r="C4" s="58" t="s">
        <v>2</v>
      </c>
      <c r="D4" s="58" t="s">
        <v>10</v>
      </c>
      <c r="E4" s="58" t="s">
        <v>3</v>
      </c>
      <c r="F4" s="58" t="s">
        <v>135</v>
      </c>
      <c r="G4" s="58" t="s">
        <v>132</v>
      </c>
      <c r="H4" s="58" t="s">
        <v>12</v>
      </c>
      <c r="I4" s="58" t="s">
        <v>34</v>
      </c>
      <c r="J4" s="58" t="s">
        <v>28</v>
      </c>
      <c r="K4" s="58" t="s">
        <v>29</v>
      </c>
      <c r="L4" s="58" t="s">
        <v>4</v>
      </c>
      <c r="M4" s="140"/>
      <c r="N4" s="60" t="s">
        <v>11</v>
      </c>
      <c r="O4" s="61" t="s">
        <v>14</v>
      </c>
    </row>
    <row r="5" spans="1:15">
      <c r="A5" s="187" t="s">
        <v>5</v>
      </c>
      <c r="B5" s="62" t="s">
        <v>39</v>
      </c>
      <c r="C5" s="136">
        <v>3010</v>
      </c>
      <c r="D5" s="136">
        <v>3010</v>
      </c>
      <c r="E5" s="136">
        <v>3010</v>
      </c>
      <c r="F5" s="136">
        <v>3010</v>
      </c>
      <c r="G5" s="136">
        <v>3010</v>
      </c>
      <c r="H5" s="136">
        <v>3010</v>
      </c>
      <c r="I5" s="136">
        <v>3010</v>
      </c>
      <c r="J5" s="136">
        <v>3010</v>
      </c>
      <c r="K5" s="136">
        <v>3010</v>
      </c>
      <c r="L5" s="190" t="s">
        <v>52</v>
      </c>
      <c r="M5" s="139"/>
      <c r="N5" s="193" t="s">
        <v>140</v>
      </c>
      <c r="O5" s="195">
        <f>E7+1500/24</f>
        <v>44800.5</v>
      </c>
    </row>
    <row r="6" spans="1:15">
      <c r="A6" s="188"/>
      <c r="B6" s="62" t="s">
        <v>7</v>
      </c>
      <c r="C6" s="63"/>
      <c r="D6" s="66"/>
      <c r="E6" s="63">
        <v>2958</v>
      </c>
      <c r="F6" s="63">
        <v>2958</v>
      </c>
      <c r="G6" s="63">
        <v>2958</v>
      </c>
      <c r="H6" s="63">
        <v>2958</v>
      </c>
      <c r="I6" s="63"/>
      <c r="J6" s="66"/>
      <c r="K6" s="66"/>
      <c r="L6" s="191"/>
      <c r="M6" s="65"/>
      <c r="N6" s="193"/>
      <c r="O6" s="195"/>
    </row>
    <row r="7" spans="1:15">
      <c r="A7" s="188"/>
      <c r="B7" s="67" t="s">
        <v>17</v>
      </c>
      <c r="C7" s="68"/>
      <c r="D7" s="68"/>
      <c r="E7" s="68">
        <v>44738</v>
      </c>
      <c r="F7" s="68">
        <v>44738</v>
      </c>
      <c r="G7" s="68">
        <v>44738</v>
      </c>
      <c r="H7" s="68">
        <v>44738</v>
      </c>
      <c r="I7" s="68"/>
      <c r="J7" s="68"/>
      <c r="K7" s="68"/>
      <c r="L7" s="191"/>
      <c r="M7" s="65"/>
      <c r="N7" s="193"/>
      <c r="O7" s="195"/>
    </row>
    <row r="8" spans="1:15">
      <c r="A8" s="188"/>
      <c r="B8" s="62" t="s">
        <v>19</v>
      </c>
      <c r="C8" s="69">
        <f>C5-C6</f>
        <v>3010</v>
      </c>
      <c r="D8" s="69"/>
      <c r="E8" s="70">
        <f>E5-E6</f>
        <v>52</v>
      </c>
      <c r="F8" s="71">
        <f>F5-F6</f>
        <v>52</v>
      </c>
      <c r="G8" s="71">
        <f>G5-G6</f>
        <v>52</v>
      </c>
      <c r="H8" s="71">
        <f>H5-H6</f>
        <v>52</v>
      </c>
      <c r="I8" s="71"/>
      <c r="J8" s="72"/>
      <c r="K8" s="72"/>
      <c r="L8" s="191"/>
      <c r="M8" s="65"/>
      <c r="N8" s="193"/>
      <c r="O8" s="195"/>
    </row>
    <row r="9" spans="1:15">
      <c r="A9" s="188"/>
      <c r="B9" s="62" t="s">
        <v>8</v>
      </c>
      <c r="C9" s="64">
        <f>C6+4000</f>
        <v>4000</v>
      </c>
      <c r="D9" s="64"/>
      <c r="E9" s="64">
        <f>E6+1500</f>
        <v>4458</v>
      </c>
      <c r="F9" s="64">
        <f>F6+1500</f>
        <v>4458</v>
      </c>
      <c r="G9" s="64">
        <f>G6+1500</f>
        <v>4458</v>
      </c>
      <c r="H9" s="64">
        <f>H6+3000</f>
        <v>5958</v>
      </c>
      <c r="I9" s="64"/>
      <c r="J9" s="64">
        <f>J6+16000</f>
        <v>16000</v>
      </c>
      <c r="K9" s="64">
        <f>K6+32000</f>
        <v>32000</v>
      </c>
      <c r="L9" s="191"/>
      <c r="M9" s="65"/>
      <c r="N9" s="193"/>
      <c r="O9" s="195"/>
    </row>
    <row r="10" spans="1:15" ht="15.75" thickBot="1">
      <c r="A10" s="189"/>
      <c r="B10" s="73" t="s">
        <v>16</v>
      </c>
      <c r="C10" s="74">
        <f>4000-C8</f>
        <v>990</v>
      </c>
      <c r="D10" s="74"/>
      <c r="E10" s="74">
        <f t="shared" ref="E10:K10" si="0">E9-E5</f>
        <v>1448</v>
      </c>
      <c r="F10" s="74">
        <f t="shared" si="0"/>
        <v>1448</v>
      </c>
      <c r="G10" s="74">
        <f t="shared" si="0"/>
        <v>1448</v>
      </c>
      <c r="H10" s="74">
        <f>H9-H5</f>
        <v>2948</v>
      </c>
      <c r="I10" s="74"/>
      <c r="J10" s="75"/>
      <c r="K10" s="75">
        <f t="shared" si="0"/>
        <v>28990</v>
      </c>
      <c r="L10" s="192"/>
      <c r="M10" s="65"/>
      <c r="N10" s="194"/>
      <c r="O10" s="196"/>
    </row>
    <row r="11" spans="1:15">
      <c r="A11" s="76"/>
      <c r="B11" s="77"/>
      <c r="C11" s="78"/>
      <c r="D11" s="65"/>
      <c r="E11" s="65"/>
      <c r="F11" s="65"/>
      <c r="G11" s="65"/>
      <c r="H11" s="79"/>
      <c r="I11" s="79"/>
      <c r="J11" s="79"/>
      <c r="K11" s="138" t="s">
        <v>13</v>
      </c>
      <c r="L11" s="145">
        <v>44742</v>
      </c>
      <c r="M11" s="65"/>
      <c r="N11" s="65"/>
      <c r="O11" s="56"/>
    </row>
    <row r="12" spans="1: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</sheetData>
  <mergeCells count="8">
    <mergeCell ref="A2:O2"/>
    <mergeCell ref="A3:B3"/>
    <mergeCell ref="C3:D3"/>
    <mergeCell ref="E3:F3"/>
    <mergeCell ref="A5:A10"/>
    <mergeCell ref="L5:L10"/>
    <mergeCell ref="N5:N10"/>
    <mergeCell ref="O5:O10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L14" sqref="L14"/>
    </sheetView>
  </sheetViews>
  <sheetFormatPr defaultRowHeight="15"/>
  <cols>
    <col min="1" max="1" width="9" style="12" customWidth="1"/>
    <col min="2" max="2" width="20.140625" style="12" customWidth="1"/>
    <col min="3" max="4" width="9.140625" style="12"/>
    <col min="5" max="6" width="9.42578125" style="12" bestFit="1" customWidth="1"/>
    <col min="7" max="7" width="14" style="12" customWidth="1"/>
    <col min="8" max="8" width="10.42578125" style="12" customWidth="1"/>
    <col min="9" max="9" width="9.140625" style="12"/>
    <col min="10" max="10" width="12.5703125" style="12" customWidth="1"/>
    <col min="11" max="11" width="12" style="12" customWidth="1"/>
    <col min="12" max="12" width="19" style="12" customWidth="1"/>
    <col min="13" max="13" width="9.140625" style="12" hidden="1" customWidth="1"/>
    <col min="14" max="14" width="13.5703125" style="12" customWidth="1"/>
    <col min="15" max="15" width="12.140625" style="12" customWidth="1"/>
    <col min="16" max="16384" width="9.140625" style="12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99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98</v>
      </c>
      <c r="B6" s="170"/>
      <c r="C6" s="185" t="s">
        <v>21</v>
      </c>
      <c r="D6" s="185"/>
      <c r="E6" s="186" t="s">
        <v>234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63.7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>
      <c r="A8" s="187" t="s">
        <v>5</v>
      </c>
      <c r="B8" s="62" t="s">
        <v>39</v>
      </c>
      <c r="C8" s="136">
        <v>29877</v>
      </c>
      <c r="D8" s="136">
        <v>29877</v>
      </c>
      <c r="E8" s="136">
        <v>29877</v>
      </c>
      <c r="F8" s="136">
        <v>29877</v>
      </c>
      <c r="G8" s="136">
        <v>29877</v>
      </c>
      <c r="H8" s="136">
        <v>29877</v>
      </c>
      <c r="I8" s="136">
        <v>29877</v>
      </c>
      <c r="J8" s="136">
        <v>29877</v>
      </c>
      <c r="K8" s="136">
        <v>29877</v>
      </c>
      <c r="L8" s="190" t="s">
        <v>233</v>
      </c>
      <c r="M8" s="65"/>
      <c r="N8" s="193" t="s">
        <v>139</v>
      </c>
      <c r="O8" s="195">
        <f>E10+1500/24</f>
        <v>44374.5</v>
      </c>
    </row>
    <row r="9" spans="1:15">
      <c r="A9" s="188"/>
      <c r="B9" s="62" t="s">
        <v>7</v>
      </c>
      <c r="C9" s="63">
        <v>29735</v>
      </c>
      <c r="D9" s="66"/>
      <c r="E9" s="136">
        <v>28640</v>
      </c>
      <c r="F9" s="136">
        <v>28640</v>
      </c>
      <c r="G9" s="136">
        <v>28640</v>
      </c>
      <c r="H9" s="63">
        <v>27121</v>
      </c>
      <c r="I9" s="63">
        <v>27121</v>
      </c>
      <c r="J9" s="63">
        <v>15988</v>
      </c>
      <c r="K9" s="63"/>
      <c r="L9" s="191"/>
      <c r="M9" s="65"/>
      <c r="N9" s="193"/>
      <c r="O9" s="195"/>
    </row>
    <row r="10" spans="1:15">
      <c r="A10" s="188"/>
      <c r="B10" s="67" t="s">
        <v>17</v>
      </c>
      <c r="C10" s="68">
        <v>44729</v>
      </c>
      <c r="D10" s="68"/>
      <c r="E10" s="68">
        <v>44312</v>
      </c>
      <c r="F10" s="68">
        <v>44312</v>
      </c>
      <c r="G10" s="68">
        <v>44312</v>
      </c>
      <c r="H10" s="68">
        <v>44246</v>
      </c>
      <c r="I10" s="68">
        <v>44246</v>
      </c>
      <c r="J10" s="68">
        <v>44837</v>
      </c>
      <c r="K10" s="68"/>
      <c r="L10" s="191"/>
      <c r="M10" s="65"/>
      <c r="N10" s="193"/>
      <c r="O10" s="195"/>
    </row>
    <row r="11" spans="1:15">
      <c r="A11" s="188"/>
      <c r="B11" s="62" t="s">
        <v>19</v>
      </c>
      <c r="C11" s="69">
        <f t="shared" ref="C11:K11" si="0">C8-C9</f>
        <v>142</v>
      </c>
      <c r="D11" s="69"/>
      <c r="E11" s="84">
        <f>E8-E9</f>
        <v>1237</v>
      </c>
      <c r="F11" s="71">
        <f>F8-F9</f>
        <v>1237</v>
      </c>
      <c r="G11" s="71">
        <f t="shared" si="0"/>
        <v>1237</v>
      </c>
      <c r="H11" s="71">
        <f t="shared" si="0"/>
        <v>2756</v>
      </c>
      <c r="I11" s="71">
        <f>I8-I9</f>
        <v>2756</v>
      </c>
      <c r="J11" s="72">
        <f t="shared" si="0"/>
        <v>13889</v>
      </c>
      <c r="K11" s="72">
        <f t="shared" si="0"/>
        <v>29877</v>
      </c>
      <c r="L11" s="191"/>
      <c r="M11" s="65"/>
      <c r="N11" s="193"/>
      <c r="O11" s="195"/>
    </row>
    <row r="12" spans="1:15">
      <c r="A12" s="188"/>
      <c r="B12" s="62" t="s">
        <v>8</v>
      </c>
      <c r="C12" s="64">
        <f>C9+4000</f>
        <v>33735</v>
      </c>
      <c r="D12" s="64"/>
      <c r="E12" s="64">
        <f>E9+1500</f>
        <v>30140</v>
      </c>
      <c r="F12" s="64">
        <f>F9+1500</f>
        <v>30140</v>
      </c>
      <c r="G12" s="64">
        <f>G9+1500</f>
        <v>30140</v>
      </c>
      <c r="H12" s="64">
        <f>H9+3000</f>
        <v>30121</v>
      </c>
      <c r="I12" s="64">
        <f>I9+3000</f>
        <v>30121</v>
      </c>
      <c r="J12" s="64">
        <f>J9+16000</f>
        <v>31988</v>
      </c>
      <c r="K12" s="64">
        <f>K9+32000</f>
        <v>32000</v>
      </c>
      <c r="L12" s="191"/>
      <c r="M12" s="65"/>
      <c r="N12" s="193"/>
      <c r="O12" s="195"/>
    </row>
    <row r="13" spans="1:15" ht="15.75" thickBot="1">
      <c r="A13" s="189"/>
      <c r="B13" s="73" t="s">
        <v>16</v>
      </c>
      <c r="C13" s="74">
        <f t="shared" ref="C13:K13" si="1">C12-C8</f>
        <v>3858</v>
      </c>
      <c r="D13" s="74"/>
      <c r="E13" s="74">
        <f t="shared" si="1"/>
        <v>263</v>
      </c>
      <c r="F13" s="74">
        <f t="shared" si="1"/>
        <v>263</v>
      </c>
      <c r="G13" s="74">
        <f t="shared" si="1"/>
        <v>263</v>
      </c>
      <c r="H13" s="74">
        <f>H12-H8</f>
        <v>244</v>
      </c>
      <c r="I13" s="74">
        <f>3000-I11</f>
        <v>244</v>
      </c>
      <c r="J13" s="75">
        <f t="shared" si="1"/>
        <v>2111</v>
      </c>
      <c r="K13" s="75">
        <f t="shared" si="1"/>
        <v>2123</v>
      </c>
      <c r="L13" s="192"/>
      <c r="M13" s="65"/>
      <c r="N13" s="194"/>
      <c r="O13" s="196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145">
        <v>44742</v>
      </c>
      <c r="M14" s="65"/>
      <c r="N14" s="65"/>
      <c r="O14" s="56"/>
    </row>
  </sheetData>
  <mergeCells count="8"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pageSetup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selection activeCell="L10" sqref="L10"/>
    </sheetView>
  </sheetViews>
  <sheetFormatPr defaultRowHeight="15"/>
  <cols>
    <col min="1" max="1" width="7" customWidth="1"/>
    <col min="2" max="2" width="18.28515625" customWidth="1"/>
    <col min="3" max="3" width="10.5703125" customWidth="1"/>
    <col min="4" max="4" width="10" customWidth="1"/>
    <col min="5" max="5" width="10.42578125" customWidth="1"/>
    <col min="6" max="6" width="10.28515625" customWidth="1"/>
    <col min="7" max="7" width="9.85546875" customWidth="1"/>
    <col min="8" max="8" width="10.5703125" customWidth="1"/>
    <col min="9" max="9" width="10.140625" customWidth="1"/>
    <col min="10" max="10" width="11.85546875" customWidth="1"/>
    <col min="11" max="11" width="11.28515625" customWidth="1"/>
    <col min="12" max="12" width="17.140625" customWidth="1"/>
    <col min="13" max="13" width="0.140625" customWidth="1"/>
    <col min="14" max="14" width="10.28515625" customWidth="1"/>
    <col min="15" max="15" width="12" customWidth="1"/>
  </cols>
  <sheetData>
    <row r="1" spans="1:15" ht="21">
      <c r="A1" s="169" t="s">
        <v>271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</row>
    <row r="2" spans="1:15" ht="15.75" thickBot="1">
      <c r="A2" s="170" t="s">
        <v>122</v>
      </c>
      <c r="B2" s="170"/>
      <c r="C2" s="185" t="s">
        <v>21</v>
      </c>
      <c r="D2" s="185"/>
      <c r="E2" s="186" t="s">
        <v>38</v>
      </c>
      <c r="F2" s="186"/>
      <c r="G2" s="81"/>
      <c r="H2" s="54"/>
      <c r="I2" s="54"/>
      <c r="J2" s="54"/>
      <c r="K2" s="54"/>
      <c r="L2" s="54"/>
      <c r="M2" s="55"/>
      <c r="N2" s="55"/>
      <c r="O2" s="56"/>
    </row>
    <row r="3" spans="1:15" ht="63.75">
      <c r="A3" s="57" t="s">
        <v>35</v>
      </c>
      <c r="B3" s="57" t="s">
        <v>1</v>
      </c>
      <c r="C3" s="58" t="s">
        <v>2</v>
      </c>
      <c r="D3" s="58" t="s">
        <v>10</v>
      </c>
      <c r="E3" s="58" t="s">
        <v>3</v>
      </c>
      <c r="F3" s="58" t="s">
        <v>135</v>
      </c>
      <c r="G3" s="58" t="s">
        <v>132</v>
      </c>
      <c r="H3" s="58" t="s">
        <v>12</v>
      </c>
      <c r="I3" s="58" t="s">
        <v>34</v>
      </c>
      <c r="J3" s="58" t="s">
        <v>28</v>
      </c>
      <c r="K3" s="58" t="s">
        <v>29</v>
      </c>
      <c r="L3" s="58" t="s">
        <v>4</v>
      </c>
      <c r="M3" s="59"/>
      <c r="N3" s="60" t="s">
        <v>11</v>
      </c>
      <c r="O3" s="61" t="s">
        <v>14</v>
      </c>
    </row>
    <row r="4" spans="1:15">
      <c r="A4" s="187" t="s">
        <v>5</v>
      </c>
      <c r="B4" s="62" t="s">
        <v>39</v>
      </c>
      <c r="C4" s="136">
        <v>10200</v>
      </c>
      <c r="D4" s="136">
        <v>10200</v>
      </c>
      <c r="E4" s="136">
        <v>10200</v>
      </c>
      <c r="F4" s="136">
        <v>10200</v>
      </c>
      <c r="G4" s="136">
        <v>10200</v>
      </c>
      <c r="H4" s="136">
        <v>10200</v>
      </c>
      <c r="I4" s="136">
        <v>10200</v>
      </c>
      <c r="J4" s="136">
        <v>10200</v>
      </c>
      <c r="K4" s="136">
        <v>10200</v>
      </c>
      <c r="L4" s="190" t="s">
        <v>52</v>
      </c>
      <c r="M4" s="65"/>
      <c r="N4" s="193" t="s">
        <v>139</v>
      </c>
      <c r="O4" s="195">
        <f>E6+1500/24</f>
        <v>44748.5</v>
      </c>
    </row>
    <row r="5" spans="1:15">
      <c r="A5" s="188"/>
      <c r="B5" s="62" t="s">
        <v>269</v>
      </c>
      <c r="C5" s="63"/>
      <c r="D5" s="66"/>
      <c r="E5" s="136">
        <v>9044</v>
      </c>
      <c r="F5" s="136">
        <v>9691</v>
      </c>
      <c r="G5" s="136">
        <v>9691</v>
      </c>
      <c r="H5" s="63">
        <v>5915</v>
      </c>
      <c r="I5" s="63">
        <v>5915</v>
      </c>
      <c r="J5" s="66"/>
      <c r="K5" s="66"/>
      <c r="L5" s="191"/>
      <c r="M5" s="65"/>
      <c r="N5" s="193"/>
      <c r="O5" s="195"/>
    </row>
    <row r="6" spans="1:15">
      <c r="A6" s="188"/>
      <c r="B6" s="67" t="s">
        <v>17</v>
      </c>
      <c r="C6" s="68"/>
      <c r="D6" s="68"/>
      <c r="E6" s="68">
        <v>44686</v>
      </c>
      <c r="F6" s="68">
        <v>44714</v>
      </c>
      <c r="G6" s="68">
        <v>44714</v>
      </c>
      <c r="H6" s="68">
        <v>44546</v>
      </c>
      <c r="I6" s="68">
        <v>44546</v>
      </c>
      <c r="J6" s="68"/>
      <c r="K6" s="68"/>
      <c r="L6" s="191"/>
      <c r="M6" s="65"/>
      <c r="N6" s="193"/>
      <c r="O6" s="195"/>
    </row>
    <row r="7" spans="1:15">
      <c r="A7" s="188"/>
      <c r="B7" s="62" t="s">
        <v>19</v>
      </c>
      <c r="C7" s="69"/>
      <c r="D7" s="69"/>
      <c r="E7" s="70">
        <f>E4-E5</f>
        <v>1156</v>
      </c>
      <c r="F7" s="71">
        <f>F4-F5</f>
        <v>509</v>
      </c>
      <c r="G7" s="71">
        <f>G4-G5</f>
        <v>509</v>
      </c>
      <c r="H7" s="71">
        <f>H4-H5</f>
        <v>4285</v>
      </c>
      <c r="I7" s="71"/>
      <c r="J7" s="72"/>
      <c r="K7" s="72"/>
      <c r="L7" s="191"/>
      <c r="M7" s="65"/>
      <c r="N7" s="193"/>
      <c r="O7" s="195"/>
    </row>
    <row r="8" spans="1:15">
      <c r="A8" s="188"/>
      <c r="B8" s="62" t="s">
        <v>270</v>
      </c>
      <c r="C8" s="64"/>
      <c r="D8" s="64"/>
      <c r="E8" s="64">
        <f>E5+1500</f>
        <v>10544</v>
      </c>
      <c r="F8" s="64">
        <f>F5+1500</f>
        <v>11191</v>
      </c>
      <c r="G8" s="64">
        <f>G5+1500</f>
        <v>11191</v>
      </c>
      <c r="H8" s="64">
        <f>H5+3000</f>
        <v>8915</v>
      </c>
      <c r="I8" s="64">
        <f>I5+3000</f>
        <v>8915</v>
      </c>
      <c r="J8" s="64">
        <f>J5+16000</f>
        <v>16000</v>
      </c>
      <c r="K8" s="64">
        <f>K5+32000</f>
        <v>32000</v>
      </c>
      <c r="L8" s="191"/>
      <c r="M8" s="65"/>
      <c r="N8" s="193"/>
      <c r="O8" s="195"/>
    </row>
    <row r="9" spans="1:15" ht="15.75" thickBot="1">
      <c r="A9" s="189"/>
      <c r="B9" s="158" t="s">
        <v>16</v>
      </c>
      <c r="C9" s="74"/>
      <c r="D9" s="74"/>
      <c r="E9" s="74">
        <f t="shared" ref="E9:K9" si="0">E8-E4</f>
        <v>344</v>
      </c>
      <c r="F9" s="74">
        <f t="shared" si="0"/>
        <v>991</v>
      </c>
      <c r="G9" s="74">
        <f t="shared" si="0"/>
        <v>991</v>
      </c>
      <c r="H9" s="74">
        <f>H8-H5</f>
        <v>3000</v>
      </c>
      <c r="I9" s="74">
        <f>3000-I7</f>
        <v>3000</v>
      </c>
      <c r="J9" s="75">
        <f t="shared" si="0"/>
        <v>5800</v>
      </c>
      <c r="K9" s="75">
        <f t="shared" si="0"/>
        <v>21800</v>
      </c>
      <c r="L9" s="192"/>
      <c r="M9" s="65"/>
      <c r="N9" s="194"/>
      <c r="O9" s="196"/>
    </row>
    <row r="10" spans="1:15">
      <c r="A10" s="76"/>
      <c r="B10" s="77"/>
      <c r="C10" s="78"/>
      <c r="D10" s="65"/>
      <c r="E10" s="65"/>
      <c r="F10" s="65"/>
      <c r="G10" s="65"/>
      <c r="H10" s="79"/>
      <c r="I10" s="79"/>
      <c r="J10" s="79"/>
      <c r="K10" s="141" t="s">
        <v>13</v>
      </c>
      <c r="L10" s="68">
        <v>44742</v>
      </c>
      <c r="M10" s="65"/>
      <c r="N10" s="65"/>
      <c r="O10" s="56"/>
    </row>
  </sheetData>
  <mergeCells count="8">
    <mergeCell ref="A1:O1"/>
    <mergeCell ref="A2:B2"/>
    <mergeCell ref="C2:D2"/>
    <mergeCell ref="E2:F2"/>
    <mergeCell ref="A4:A9"/>
    <mergeCell ref="L4:L9"/>
    <mergeCell ref="N4:N9"/>
    <mergeCell ref="O4:O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3"/>
  <sheetViews>
    <sheetView topLeftCell="A4" workbookViewId="0">
      <selection activeCell="L23" sqref="L23"/>
    </sheetView>
  </sheetViews>
  <sheetFormatPr defaultRowHeight="15"/>
  <cols>
    <col min="1" max="1" width="9.5703125" style="12" customWidth="1"/>
    <col min="2" max="2" width="19.28515625" style="12" customWidth="1"/>
    <col min="3" max="3" width="11.28515625" style="12" customWidth="1"/>
    <col min="4" max="4" width="10.140625" style="12" customWidth="1"/>
    <col min="5" max="5" width="10.5703125" style="12" customWidth="1"/>
    <col min="6" max="6" width="11.7109375" style="12" customWidth="1"/>
    <col min="7" max="7" width="12.85546875" style="12" customWidth="1"/>
    <col min="8" max="8" width="10.42578125" style="12" customWidth="1"/>
    <col min="9" max="9" width="11" style="12" customWidth="1"/>
    <col min="10" max="10" width="13" style="12" customWidth="1"/>
    <col min="11" max="11" width="11.5703125" style="12" customWidth="1"/>
    <col min="12" max="12" width="13.7109375" style="12" customWidth="1"/>
    <col min="13" max="13" width="9.140625" style="12" hidden="1" customWidth="1"/>
    <col min="14" max="14" width="16.140625" style="12" customWidth="1"/>
    <col min="15" max="15" width="12.7109375" style="12" customWidth="1"/>
    <col min="16" max="16384" width="9.140625" style="12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101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102</v>
      </c>
      <c r="B6" s="170"/>
      <c r="C6" s="185" t="s">
        <v>21</v>
      </c>
      <c r="D6" s="185"/>
      <c r="E6" s="186" t="s">
        <v>84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38.2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>
      <c r="A8" s="187" t="s">
        <v>5</v>
      </c>
      <c r="B8" s="62" t="s">
        <v>39</v>
      </c>
      <c r="C8" s="136">
        <v>21894</v>
      </c>
      <c r="D8" s="136">
        <v>21894</v>
      </c>
      <c r="E8" s="136">
        <v>21894</v>
      </c>
      <c r="F8" s="136">
        <v>21894</v>
      </c>
      <c r="G8" s="136">
        <v>21894</v>
      </c>
      <c r="H8" s="136">
        <v>21894</v>
      </c>
      <c r="I8" s="136">
        <v>21894</v>
      </c>
      <c r="J8" s="136">
        <v>21894</v>
      </c>
      <c r="K8" s="136">
        <v>21894</v>
      </c>
      <c r="L8" s="190" t="s">
        <v>52</v>
      </c>
      <c r="M8" s="65"/>
      <c r="N8" s="193" t="s">
        <v>140</v>
      </c>
      <c r="O8" s="195">
        <f>E10+1500/24</f>
        <v>44663.5</v>
      </c>
    </row>
    <row r="9" spans="1:15">
      <c r="A9" s="188"/>
      <c r="B9" s="62" t="s">
        <v>7</v>
      </c>
      <c r="C9" s="63"/>
      <c r="D9" s="66"/>
      <c r="E9" s="63">
        <v>19894</v>
      </c>
      <c r="F9" s="136">
        <v>20474</v>
      </c>
      <c r="G9" s="136">
        <v>20474</v>
      </c>
      <c r="H9" s="63">
        <v>19894</v>
      </c>
      <c r="I9" s="63"/>
      <c r="J9" s="136">
        <v>20474</v>
      </c>
      <c r="K9" s="66"/>
      <c r="L9" s="191"/>
      <c r="M9" s="65"/>
      <c r="N9" s="193"/>
      <c r="O9" s="195"/>
    </row>
    <row r="10" spans="1:15">
      <c r="A10" s="188"/>
      <c r="B10" s="67" t="s">
        <v>17</v>
      </c>
      <c r="C10" s="68"/>
      <c r="D10" s="68"/>
      <c r="E10" s="68">
        <v>44601</v>
      </c>
      <c r="F10" s="68">
        <v>44651</v>
      </c>
      <c r="G10" s="68">
        <v>44651</v>
      </c>
      <c r="H10" s="68">
        <v>44601</v>
      </c>
      <c r="I10" s="68"/>
      <c r="J10" s="68">
        <v>44651</v>
      </c>
      <c r="K10" s="68"/>
      <c r="L10" s="191"/>
      <c r="M10" s="65"/>
      <c r="N10" s="193"/>
      <c r="O10" s="195"/>
    </row>
    <row r="11" spans="1:15">
      <c r="A11" s="188"/>
      <c r="B11" s="62" t="s">
        <v>19</v>
      </c>
      <c r="C11" s="69">
        <f t="shared" ref="C11:K11" si="0">C8-C9</f>
        <v>21894</v>
      </c>
      <c r="D11" s="69"/>
      <c r="E11" s="70">
        <f>E8-E9</f>
        <v>2000</v>
      </c>
      <c r="F11" s="71">
        <f>F8-F9</f>
        <v>1420</v>
      </c>
      <c r="G11" s="71">
        <f t="shared" si="0"/>
        <v>1420</v>
      </c>
      <c r="H11" s="71">
        <f t="shared" si="0"/>
        <v>2000</v>
      </c>
      <c r="I11" s="71">
        <f t="shared" si="0"/>
        <v>21894</v>
      </c>
      <c r="J11" s="72">
        <f t="shared" si="0"/>
        <v>1420</v>
      </c>
      <c r="K11" s="72">
        <f t="shared" si="0"/>
        <v>21894</v>
      </c>
      <c r="L11" s="191"/>
      <c r="M11" s="65"/>
      <c r="N11" s="193"/>
      <c r="O11" s="195"/>
    </row>
    <row r="12" spans="1:15">
      <c r="A12" s="188"/>
      <c r="B12" s="62" t="s">
        <v>8</v>
      </c>
      <c r="C12" s="64">
        <f>C9+4000</f>
        <v>4000</v>
      </c>
      <c r="D12" s="64"/>
      <c r="E12" s="64">
        <f>E9+1500</f>
        <v>21394</v>
      </c>
      <c r="F12" s="64">
        <f>F9+1500</f>
        <v>21974</v>
      </c>
      <c r="G12" s="64">
        <f>G9+1500</f>
        <v>21974</v>
      </c>
      <c r="H12" s="64">
        <f>H9+3000</f>
        <v>22894</v>
      </c>
      <c r="I12" s="64"/>
      <c r="J12" s="64">
        <f>J9+16000</f>
        <v>36474</v>
      </c>
      <c r="K12" s="64">
        <f>K9+32000</f>
        <v>32000</v>
      </c>
      <c r="L12" s="191"/>
      <c r="M12" s="65"/>
      <c r="N12" s="193"/>
      <c r="O12" s="195"/>
    </row>
    <row r="13" spans="1:15" ht="15.75" thickBot="1">
      <c r="A13" s="189"/>
      <c r="B13" s="73" t="s">
        <v>16</v>
      </c>
      <c r="C13" s="74">
        <f t="shared" ref="C13:K13" si="1">C12-C8</f>
        <v>-17894</v>
      </c>
      <c r="D13" s="74"/>
      <c r="E13" s="74">
        <f>E12-E8</f>
        <v>-500</v>
      </c>
      <c r="F13" s="74">
        <f>F12-F8</f>
        <v>80</v>
      </c>
      <c r="G13" s="74">
        <f t="shared" si="1"/>
        <v>80</v>
      </c>
      <c r="H13" s="74">
        <f>H12-H8</f>
        <v>1000</v>
      </c>
      <c r="I13" s="74"/>
      <c r="J13" s="75">
        <f>J12-J8</f>
        <v>14580</v>
      </c>
      <c r="K13" s="75">
        <f t="shared" si="1"/>
        <v>10106</v>
      </c>
      <c r="L13" s="192"/>
      <c r="M13" s="65"/>
      <c r="N13" s="194"/>
      <c r="O13" s="196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68">
        <v>44742</v>
      </c>
      <c r="M14" s="65"/>
      <c r="N14" s="65"/>
      <c r="O14" s="56"/>
    </row>
    <row r="15" spans="1:15" ht="15.75" thickBot="1">
      <c r="A15" s="170" t="s">
        <v>103</v>
      </c>
      <c r="B15" s="170"/>
      <c r="C15" s="185" t="s">
        <v>104</v>
      </c>
      <c r="D15" s="185"/>
      <c r="E15" s="186" t="s">
        <v>84</v>
      </c>
      <c r="F15" s="186"/>
      <c r="G15" s="81"/>
      <c r="H15" s="54"/>
      <c r="I15" s="54"/>
      <c r="J15" s="54"/>
      <c r="K15" s="54"/>
      <c r="L15" s="54"/>
      <c r="M15" s="55"/>
      <c r="N15" s="55"/>
      <c r="O15" s="56"/>
    </row>
    <row r="16" spans="1:15" ht="38.25">
      <c r="A16" s="57" t="s">
        <v>35</v>
      </c>
      <c r="B16" s="57" t="s">
        <v>1</v>
      </c>
      <c r="C16" s="58" t="s">
        <v>2</v>
      </c>
      <c r="D16" s="58" t="s">
        <v>10</v>
      </c>
      <c r="E16" s="58" t="s">
        <v>3</v>
      </c>
      <c r="F16" s="58" t="s">
        <v>135</v>
      </c>
      <c r="G16" s="58" t="s">
        <v>132</v>
      </c>
      <c r="H16" s="58" t="s">
        <v>12</v>
      </c>
      <c r="I16" s="58" t="s">
        <v>34</v>
      </c>
      <c r="J16" s="58" t="s">
        <v>28</v>
      </c>
      <c r="K16" s="58" t="s">
        <v>29</v>
      </c>
      <c r="L16" s="58" t="s">
        <v>4</v>
      </c>
      <c r="M16" s="59" t="s">
        <v>33</v>
      </c>
      <c r="N16" s="60" t="s">
        <v>11</v>
      </c>
      <c r="O16" s="61" t="s">
        <v>14</v>
      </c>
    </row>
    <row r="17" spans="1:15">
      <c r="A17" s="187" t="s">
        <v>63</v>
      </c>
      <c r="B17" s="62" t="s">
        <v>39</v>
      </c>
      <c r="C17" s="136">
        <v>21697</v>
      </c>
      <c r="D17" s="136">
        <v>21697</v>
      </c>
      <c r="E17" s="136">
        <v>21697</v>
      </c>
      <c r="F17" s="136">
        <v>21697</v>
      </c>
      <c r="G17" s="136">
        <v>21697</v>
      </c>
      <c r="H17" s="136">
        <v>21697</v>
      </c>
      <c r="I17" s="136">
        <v>21697</v>
      </c>
      <c r="J17" s="136">
        <v>21697</v>
      </c>
      <c r="K17" s="136">
        <v>21697</v>
      </c>
      <c r="L17" s="190" t="s">
        <v>52</v>
      </c>
      <c r="M17" s="65"/>
      <c r="N17" s="193" t="s">
        <v>140</v>
      </c>
      <c r="O17" s="195">
        <f>F19+1500/24</f>
        <v>44713.5</v>
      </c>
    </row>
    <row r="18" spans="1:15">
      <c r="A18" s="188"/>
      <c r="B18" s="62" t="s">
        <v>7</v>
      </c>
      <c r="C18" s="63"/>
      <c r="D18" s="66"/>
      <c r="E18" s="63">
        <v>19084</v>
      </c>
      <c r="F18" s="63">
        <v>20165</v>
      </c>
      <c r="G18" s="63">
        <v>20165</v>
      </c>
      <c r="H18" s="63">
        <v>19084</v>
      </c>
      <c r="I18" s="63"/>
      <c r="J18" s="63">
        <v>16730</v>
      </c>
      <c r="K18" s="66"/>
      <c r="L18" s="191"/>
      <c r="M18" s="65"/>
      <c r="N18" s="193"/>
      <c r="O18" s="195"/>
    </row>
    <row r="19" spans="1:15">
      <c r="A19" s="188"/>
      <c r="B19" s="67" t="s">
        <v>17</v>
      </c>
      <c r="C19" s="68"/>
      <c r="D19" s="68"/>
      <c r="E19" s="68">
        <v>44574</v>
      </c>
      <c r="F19" s="68">
        <v>44651</v>
      </c>
      <c r="G19" s="68">
        <v>44651</v>
      </c>
      <c r="H19" s="68">
        <v>44574</v>
      </c>
      <c r="I19" s="68"/>
      <c r="J19" s="68">
        <v>44423</v>
      </c>
      <c r="K19" s="68"/>
      <c r="L19" s="191"/>
      <c r="M19" s="65"/>
      <c r="N19" s="193"/>
      <c r="O19" s="195"/>
    </row>
    <row r="20" spans="1:15">
      <c r="A20" s="188"/>
      <c r="B20" s="62" t="s">
        <v>19</v>
      </c>
      <c r="C20" s="69">
        <f>C17-C18</f>
        <v>21697</v>
      </c>
      <c r="D20" s="69"/>
      <c r="E20" s="70">
        <f>E17-E18</f>
        <v>2613</v>
      </c>
      <c r="F20" s="71">
        <f>F17-F18</f>
        <v>1532</v>
      </c>
      <c r="G20" s="71">
        <f t="shared" ref="G20:K20" si="2">G17-G18</f>
        <v>1532</v>
      </c>
      <c r="H20" s="71">
        <f t="shared" si="2"/>
        <v>2613</v>
      </c>
      <c r="I20" s="71">
        <f>I17-I18</f>
        <v>21697</v>
      </c>
      <c r="J20" s="72">
        <f t="shared" si="2"/>
        <v>4967</v>
      </c>
      <c r="K20" s="72">
        <f t="shared" si="2"/>
        <v>21697</v>
      </c>
      <c r="L20" s="191"/>
      <c r="M20" s="65"/>
      <c r="N20" s="193"/>
      <c r="O20" s="195"/>
    </row>
    <row r="21" spans="1:15">
      <c r="A21" s="188"/>
      <c r="B21" s="62" t="s">
        <v>8</v>
      </c>
      <c r="C21" s="64">
        <f>C18+4000</f>
        <v>4000</v>
      </c>
      <c r="D21" s="64"/>
      <c r="E21" s="64">
        <f>1500+E18</f>
        <v>20584</v>
      </c>
      <c r="F21" s="64">
        <f>F18+1500</f>
        <v>21665</v>
      </c>
      <c r="G21" s="64">
        <f>G18+1500</f>
        <v>21665</v>
      </c>
      <c r="H21" s="64">
        <f>H18+3000</f>
        <v>22084</v>
      </c>
      <c r="I21" s="64"/>
      <c r="J21" s="64">
        <f>J18+16000</f>
        <v>32730</v>
      </c>
      <c r="K21" s="64">
        <f>K18+32000</f>
        <v>32000</v>
      </c>
      <c r="L21" s="191"/>
      <c r="M21" s="65"/>
      <c r="N21" s="193"/>
      <c r="O21" s="195"/>
    </row>
    <row r="22" spans="1:15" ht="15.75" thickBot="1">
      <c r="A22" s="189"/>
      <c r="B22" s="73" t="s">
        <v>16</v>
      </c>
      <c r="C22" s="74">
        <f>4000-C20</f>
        <v>-17697</v>
      </c>
      <c r="D22" s="74"/>
      <c r="E22" s="74">
        <f>1500-E20</f>
        <v>-1113</v>
      </c>
      <c r="F22" s="74">
        <f t="shared" ref="F22:K22" si="3">F21-F17</f>
        <v>-32</v>
      </c>
      <c r="G22" s="74">
        <f t="shared" si="3"/>
        <v>-32</v>
      </c>
      <c r="H22" s="74">
        <f>H21-H17</f>
        <v>387</v>
      </c>
      <c r="I22" s="74"/>
      <c r="J22" s="75">
        <f t="shared" si="3"/>
        <v>11033</v>
      </c>
      <c r="K22" s="75">
        <f t="shared" si="3"/>
        <v>10303</v>
      </c>
      <c r="L22" s="192"/>
      <c r="M22" s="65"/>
      <c r="N22" s="194"/>
      <c r="O22" s="196"/>
    </row>
    <row r="23" spans="1:15">
      <c r="A23" s="76"/>
      <c r="B23" s="77"/>
      <c r="C23" s="78"/>
      <c r="D23" s="65"/>
      <c r="E23" s="65"/>
      <c r="F23" s="65"/>
      <c r="G23" s="65"/>
      <c r="H23" s="79"/>
      <c r="I23" s="79"/>
      <c r="J23" s="79"/>
      <c r="K23" s="80" t="s">
        <v>13</v>
      </c>
      <c r="L23" s="68">
        <v>44742</v>
      </c>
      <c r="M23" s="65"/>
      <c r="N23" s="65"/>
      <c r="O23" s="56"/>
    </row>
  </sheetData>
  <mergeCells count="15">
    <mergeCell ref="O17:O22"/>
    <mergeCell ref="A15:B15"/>
    <mergeCell ref="C15:D15"/>
    <mergeCell ref="E15:F15"/>
    <mergeCell ref="A17:A22"/>
    <mergeCell ref="L17:L22"/>
    <mergeCell ref="N17:N22"/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activeCell="J13" sqref="J13"/>
    </sheetView>
  </sheetViews>
  <sheetFormatPr defaultRowHeight="15"/>
  <cols>
    <col min="2" max="2" width="19.42578125" customWidth="1"/>
    <col min="3" max="3" width="10.85546875" customWidth="1"/>
    <col min="4" max="4" width="10.42578125" customWidth="1"/>
    <col min="5" max="6" width="10.85546875" customWidth="1"/>
    <col min="7" max="7" width="11.140625" customWidth="1"/>
    <col min="8" max="8" width="10.85546875" customWidth="1"/>
    <col min="9" max="9" width="11" customWidth="1"/>
    <col min="10" max="10" width="11.42578125" customWidth="1"/>
    <col min="11" max="11" width="11.85546875" customWidth="1"/>
    <col min="12" max="12" width="21.7109375" customWidth="1"/>
    <col min="13" max="13" width="9.140625" hidden="1" customWidth="1"/>
    <col min="14" max="14" width="12.28515625" customWidth="1"/>
    <col min="15" max="15" width="12" customWidth="1"/>
  </cols>
  <sheetData>
    <row r="1" spans="1:15" ht="21">
      <c r="A1" s="169" t="s">
        <v>105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</row>
    <row r="2" spans="1:15" ht="15.75" thickBot="1">
      <c r="A2" s="170" t="s">
        <v>276</v>
      </c>
      <c r="B2" s="170"/>
      <c r="C2" s="185" t="s">
        <v>21</v>
      </c>
      <c r="D2" s="185"/>
      <c r="E2" s="186" t="s">
        <v>71</v>
      </c>
      <c r="F2" s="186"/>
      <c r="G2" s="81"/>
      <c r="H2" s="54"/>
      <c r="I2" s="54"/>
      <c r="J2" s="54"/>
      <c r="K2" s="54"/>
      <c r="L2" s="54"/>
      <c r="M2" s="55"/>
      <c r="N2" s="55"/>
      <c r="O2" s="56"/>
    </row>
    <row r="3" spans="1:15" ht="51">
      <c r="A3" s="57" t="s">
        <v>35</v>
      </c>
      <c r="B3" s="57" t="s">
        <v>1</v>
      </c>
      <c r="C3" s="58" t="s">
        <v>2</v>
      </c>
      <c r="D3" s="58" t="s">
        <v>10</v>
      </c>
      <c r="E3" s="58" t="s">
        <v>3</v>
      </c>
      <c r="F3" s="58" t="s">
        <v>135</v>
      </c>
      <c r="G3" s="58" t="s">
        <v>132</v>
      </c>
      <c r="H3" s="58" t="s">
        <v>12</v>
      </c>
      <c r="I3" s="58" t="s">
        <v>34</v>
      </c>
      <c r="J3" s="58" t="s">
        <v>28</v>
      </c>
      <c r="K3" s="58" t="s">
        <v>29</v>
      </c>
      <c r="L3" s="58" t="s">
        <v>4</v>
      </c>
      <c r="M3" s="59" t="s">
        <v>33</v>
      </c>
      <c r="N3" s="60" t="s">
        <v>11</v>
      </c>
      <c r="O3" s="61" t="s">
        <v>14</v>
      </c>
    </row>
    <row r="4" spans="1:15">
      <c r="A4" s="187" t="s">
        <v>275</v>
      </c>
      <c r="B4" s="62" t="s">
        <v>39</v>
      </c>
      <c r="C4" s="136">
        <v>15424</v>
      </c>
      <c r="D4" s="136">
        <v>15424</v>
      </c>
      <c r="E4" s="136">
        <v>15424</v>
      </c>
      <c r="F4" s="136">
        <v>15424</v>
      </c>
      <c r="G4" s="136">
        <v>15424</v>
      </c>
      <c r="H4" s="136">
        <v>15424</v>
      </c>
      <c r="I4" s="136">
        <v>15424</v>
      </c>
      <c r="J4" s="136">
        <v>15424</v>
      </c>
      <c r="K4" s="136">
        <v>15424</v>
      </c>
      <c r="L4" s="190" t="s">
        <v>81</v>
      </c>
      <c r="M4" s="65"/>
      <c r="N4" s="193" t="s">
        <v>139</v>
      </c>
      <c r="O4" s="195">
        <f>F6+1500/24</f>
        <v>44782.5</v>
      </c>
    </row>
    <row r="5" spans="1:15">
      <c r="A5" s="188"/>
      <c r="B5" s="62" t="s">
        <v>7</v>
      </c>
      <c r="C5" s="63">
        <v>0</v>
      </c>
      <c r="D5" s="66"/>
      <c r="E5" s="63">
        <v>14138</v>
      </c>
      <c r="F5" s="63">
        <v>15158</v>
      </c>
      <c r="G5" s="63">
        <v>15158</v>
      </c>
      <c r="H5" s="63">
        <v>14138</v>
      </c>
      <c r="I5" s="63"/>
      <c r="J5" s="63"/>
      <c r="K5" s="66"/>
      <c r="L5" s="191"/>
      <c r="M5" s="65"/>
      <c r="N5" s="193"/>
      <c r="O5" s="195"/>
    </row>
    <row r="6" spans="1:15">
      <c r="A6" s="188"/>
      <c r="B6" s="67" t="s">
        <v>17</v>
      </c>
      <c r="C6" s="68">
        <v>44277</v>
      </c>
      <c r="D6" s="68"/>
      <c r="E6" s="68">
        <v>44647</v>
      </c>
      <c r="F6" s="68">
        <v>44720</v>
      </c>
      <c r="G6" s="68">
        <v>44720</v>
      </c>
      <c r="H6" s="68">
        <v>44647</v>
      </c>
      <c r="I6" s="68"/>
      <c r="J6" s="68"/>
      <c r="K6" s="68"/>
      <c r="L6" s="191"/>
      <c r="M6" s="65"/>
      <c r="N6" s="193"/>
      <c r="O6" s="195"/>
    </row>
    <row r="7" spans="1:15">
      <c r="A7" s="188"/>
      <c r="B7" s="62" t="s">
        <v>19</v>
      </c>
      <c r="C7" s="69">
        <f>C4-C5</f>
        <v>15424</v>
      </c>
      <c r="D7" s="69"/>
      <c r="E7" s="164">
        <f>E4-E5</f>
        <v>1286</v>
      </c>
      <c r="F7" s="165">
        <f>F4-F5</f>
        <v>266</v>
      </c>
      <c r="G7" s="165">
        <f t="shared" ref="G7:K7" si="0">G4-G5</f>
        <v>266</v>
      </c>
      <c r="H7" s="71">
        <f t="shared" si="0"/>
        <v>1286</v>
      </c>
      <c r="I7" s="71">
        <f>I4-I5</f>
        <v>15424</v>
      </c>
      <c r="J7" s="72"/>
      <c r="K7" s="72">
        <f t="shared" si="0"/>
        <v>15424</v>
      </c>
      <c r="L7" s="191"/>
      <c r="M7" s="65"/>
      <c r="N7" s="193"/>
      <c r="O7" s="195"/>
    </row>
    <row r="8" spans="1:15">
      <c r="A8" s="188"/>
      <c r="B8" s="62" t="s">
        <v>8</v>
      </c>
      <c r="C8" s="64">
        <f>C5+4000</f>
        <v>4000</v>
      </c>
      <c r="D8" s="64"/>
      <c r="E8" s="64">
        <f>1500+E5</f>
        <v>15638</v>
      </c>
      <c r="F8" s="64">
        <f>F5+1500</f>
        <v>16658</v>
      </c>
      <c r="G8" s="64">
        <f>G5+1500</f>
        <v>16658</v>
      </c>
      <c r="H8" s="64">
        <f>H5+3000</f>
        <v>17138</v>
      </c>
      <c r="I8" s="64"/>
      <c r="J8" s="64">
        <f>J5+16000</f>
        <v>16000</v>
      </c>
      <c r="K8" s="64">
        <f>K5+32000</f>
        <v>32000</v>
      </c>
      <c r="L8" s="191"/>
      <c r="M8" s="65"/>
      <c r="N8" s="193"/>
      <c r="O8" s="195"/>
    </row>
    <row r="9" spans="1:15" ht="15.75" thickBot="1">
      <c r="A9" s="189"/>
      <c r="B9" s="73" t="s">
        <v>16</v>
      </c>
      <c r="C9" s="74">
        <f>4000-C7</f>
        <v>-11424</v>
      </c>
      <c r="D9" s="74"/>
      <c r="E9" s="74">
        <f>1500-E7</f>
        <v>214</v>
      </c>
      <c r="F9" s="74">
        <f t="shared" ref="F9:K9" si="1">F8-F4</f>
        <v>1234</v>
      </c>
      <c r="G9" s="74">
        <f t="shared" si="1"/>
        <v>1234</v>
      </c>
      <c r="H9" s="74">
        <f>H8-H4</f>
        <v>1714</v>
      </c>
      <c r="I9" s="74"/>
      <c r="J9" s="75">
        <f t="shared" si="1"/>
        <v>576</v>
      </c>
      <c r="K9" s="75">
        <f t="shared" si="1"/>
        <v>16576</v>
      </c>
      <c r="L9" s="192"/>
      <c r="M9" s="65"/>
      <c r="N9" s="194"/>
      <c r="O9" s="196"/>
    </row>
    <row r="10" spans="1:15">
      <c r="A10" s="76"/>
      <c r="B10" s="77"/>
      <c r="C10" s="78"/>
      <c r="D10" s="65"/>
      <c r="E10" s="65"/>
      <c r="F10" s="65"/>
      <c r="G10" s="65"/>
      <c r="H10" s="79"/>
      <c r="I10" s="79"/>
      <c r="J10" s="79"/>
      <c r="K10" s="141" t="s">
        <v>13</v>
      </c>
      <c r="L10" s="145">
        <v>44742</v>
      </c>
      <c r="M10" s="65"/>
      <c r="N10" s="65"/>
      <c r="O10" s="56"/>
    </row>
    <row r="11" spans="1:15" ht="15.75" thickBot="1">
      <c r="A11" s="170" t="s">
        <v>267</v>
      </c>
      <c r="B11" s="170"/>
      <c r="C11" s="185" t="s">
        <v>21</v>
      </c>
      <c r="D11" s="185"/>
      <c r="E11" s="186" t="s">
        <v>71</v>
      </c>
      <c r="F11" s="186"/>
      <c r="G11" s="81"/>
      <c r="H11" s="54"/>
      <c r="I11" s="54"/>
      <c r="J11" s="54"/>
      <c r="K11" s="54"/>
      <c r="L11" s="54"/>
      <c r="M11" s="55"/>
      <c r="N11" s="55"/>
      <c r="O11" s="56"/>
    </row>
    <row r="12" spans="1:15" ht="51">
      <c r="A12" s="57" t="s">
        <v>35</v>
      </c>
      <c r="B12" s="57" t="s">
        <v>1</v>
      </c>
      <c r="C12" s="58" t="s">
        <v>2</v>
      </c>
      <c r="D12" s="58" t="s">
        <v>10</v>
      </c>
      <c r="E12" s="58" t="s">
        <v>3</v>
      </c>
      <c r="F12" s="58" t="s">
        <v>135</v>
      </c>
      <c r="G12" s="58" t="s">
        <v>132</v>
      </c>
      <c r="H12" s="58" t="s">
        <v>12</v>
      </c>
      <c r="I12" s="58" t="s">
        <v>34</v>
      </c>
      <c r="J12" s="58" t="s">
        <v>28</v>
      </c>
      <c r="K12" s="58" t="s">
        <v>29</v>
      </c>
      <c r="L12" s="58" t="s">
        <v>4</v>
      </c>
      <c r="M12" s="59" t="s">
        <v>33</v>
      </c>
      <c r="N12" s="60" t="s">
        <v>11</v>
      </c>
      <c r="O12" s="61" t="s">
        <v>14</v>
      </c>
    </row>
    <row r="13" spans="1:15">
      <c r="A13" s="187" t="s">
        <v>9</v>
      </c>
      <c r="B13" s="62" t="s">
        <v>39</v>
      </c>
      <c r="C13" s="136">
        <v>16252</v>
      </c>
      <c r="D13" s="136">
        <v>16252</v>
      </c>
      <c r="E13" s="136">
        <v>16252</v>
      </c>
      <c r="F13" s="136">
        <v>16252</v>
      </c>
      <c r="G13" s="136">
        <v>16252</v>
      </c>
      <c r="H13" s="136">
        <v>16252</v>
      </c>
      <c r="I13" s="136">
        <v>16252</v>
      </c>
      <c r="J13" s="136">
        <v>16252</v>
      </c>
      <c r="K13" s="136">
        <v>16252</v>
      </c>
      <c r="L13" s="190" t="s">
        <v>46</v>
      </c>
      <c r="M13" s="65"/>
      <c r="N13" s="193" t="s">
        <v>139</v>
      </c>
      <c r="O13" s="195">
        <f>E15+1500/24</f>
        <v>44765.5</v>
      </c>
    </row>
    <row r="14" spans="1:15">
      <c r="A14" s="188"/>
      <c r="B14" s="62" t="s">
        <v>7</v>
      </c>
      <c r="C14" s="63">
        <v>0</v>
      </c>
      <c r="D14" s="66"/>
      <c r="E14" s="63">
        <v>15352</v>
      </c>
      <c r="F14" s="63">
        <v>15352</v>
      </c>
      <c r="G14" s="63">
        <v>15352</v>
      </c>
      <c r="H14" s="63">
        <v>13585</v>
      </c>
      <c r="I14" s="63"/>
      <c r="J14" s="66">
        <v>15353</v>
      </c>
      <c r="K14" s="66"/>
      <c r="L14" s="191"/>
      <c r="M14" s="65"/>
      <c r="N14" s="193"/>
      <c r="O14" s="195"/>
    </row>
    <row r="15" spans="1:15">
      <c r="A15" s="188"/>
      <c r="B15" s="67" t="s">
        <v>17</v>
      </c>
      <c r="C15" s="68">
        <v>0</v>
      </c>
      <c r="D15" s="68"/>
      <c r="E15" s="68">
        <v>44703</v>
      </c>
      <c r="F15" s="68">
        <v>44703</v>
      </c>
      <c r="G15" s="68">
        <v>44703</v>
      </c>
      <c r="H15" s="68">
        <v>44600</v>
      </c>
      <c r="I15" s="68"/>
      <c r="J15" s="68">
        <v>44687</v>
      </c>
      <c r="K15" s="68"/>
      <c r="L15" s="191"/>
      <c r="M15" s="65"/>
      <c r="N15" s="193"/>
      <c r="O15" s="195"/>
    </row>
    <row r="16" spans="1:15">
      <c r="A16" s="188"/>
      <c r="B16" s="62" t="s">
        <v>19</v>
      </c>
      <c r="C16" s="69">
        <f t="shared" ref="C16" si="2">C13-C14</f>
        <v>16252</v>
      </c>
      <c r="D16" s="69"/>
      <c r="E16" s="70">
        <f>E13-E14</f>
        <v>900</v>
      </c>
      <c r="F16" s="71">
        <f>F13-F14</f>
        <v>900</v>
      </c>
      <c r="G16" s="71">
        <f t="shared" ref="G16:K16" si="3">G13-G14</f>
        <v>900</v>
      </c>
      <c r="H16" s="71">
        <f t="shared" si="3"/>
        <v>2667</v>
      </c>
      <c r="I16" s="71">
        <f t="shared" si="3"/>
        <v>16252</v>
      </c>
      <c r="J16" s="72">
        <f t="shared" si="3"/>
        <v>899</v>
      </c>
      <c r="K16" s="72">
        <f t="shared" si="3"/>
        <v>16252</v>
      </c>
      <c r="L16" s="191"/>
      <c r="M16" s="65"/>
      <c r="N16" s="193"/>
      <c r="O16" s="195"/>
    </row>
    <row r="17" spans="1:15">
      <c r="A17" s="188"/>
      <c r="B17" s="62" t="s">
        <v>8</v>
      </c>
      <c r="C17" s="64">
        <f>C14+4000</f>
        <v>4000</v>
      </c>
      <c r="D17" s="64"/>
      <c r="E17" s="64">
        <f>E14+1500</f>
        <v>16852</v>
      </c>
      <c r="F17" s="64">
        <f>F14+1500</f>
        <v>16852</v>
      </c>
      <c r="G17" s="64">
        <f>G14+1500</f>
        <v>16852</v>
      </c>
      <c r="H17" s="64">
        <f>H14+3000</f>
        <v>16585</v>
      </c>
      <c r="I17" s="64"/>
      <c r="J17" s="64">
        <v>16000</v>
      </c>
      <c r="K17" s="64">
        <f>K14+32000</f>
        <v>32000</v>
      </c>
      <c r="L17" s="191"/>
      <c r="M17" s="65"/>
      <c r="N17" s="193"/>
      <c r="O17" s="195"/>
    </row>
    <row r="18" spans="1:15" ht="15.75" thickBot="1">
      <c r="A18" s="189"/>
      <c r="B18" s="73" t="s">
        <v>16</v>
      </c>
      <c r="C18" s="74">
        <f t="shared" ref="C18" si="4">C17-C13</f>
        <v>-12252</v>
      </c>
      <c r="D18" s="74"/>
      <c r="E18" s="74">
        <f t="shared" ref="E18" si="5">E17-E13</f>
        <v>600</v>
      </c>
      <c r="F18" s="74">
        <f>F17-F13</f>
        <v>600</v>
      </c>
      <c r="G18" s="74">
        <f t="shared" ref="G18" si="6">G17-G13</f>
        <v>600</v>
      </c>
      <c r="H18" s="74">
        <f>H17-H13</f>
        <v>333</v>
      </c>
      <c r="I18" s="74"/>
      <c r="J18" s="75">
        <f>16000-J13</f>
        <v>-252</v>
      </c>
      <c r="K18" s="75">
        <f t="shared" ref="K18" si="7">K17-K13</f>
        <v>15748</v>
      </c>
      <c r="L18" s="192"/>
      <c r="M18" s="65"/>
      <c r="N18" s="194"/>
      <c r="O18" s="196"/>
    </row>
    <row r="19" spans="1:15">
      <c r="A19" s="76"/>
      <c r="B19" s="77"/>
      <c r="C19" s="78"/>
      <c r="D19" s="65"/>
      <c r="E19" s="65"/>
      <c r="F19" s="65"/>
      <c r="G19" s="65"/>
      <c r="H19" s="79"/>
      <c r="I19" s="79"/>
      <c r="J19" s="79"/>
      <c r="K19" s="141" t="s">
        <v>13</v>
      </c>
      <c r="L19" s="68">
        <v>44742</v>
      </c>
      <c r="M19" s="65"/>
      <c r="N19" s="65"/>
      <c r="O19" s="56"/>
    </row>
  </sheetData>
  <mergeCells count="15">
    <mergeCell ref="N13:N18"/>
    <mergeCell ref="O13:O18"/>
    <mergeCell ref="A4:A9"/>
    <mergeCell ref="L4:L9"/>
    <mergeCell ref="N4:N9"/>
    <mergeCell ref="A11:B11"/>
    <mergeCell ref="C11:D11"/>
    <mergeCell ref="E11:F11"/>
    <mergeCell ref="A13:A18"/>
    <mergeCell ref="L13:L18"/>
    <mergeCell ref="A1:O1"/>
    <mergeCell ref="A2:B2"/>
    <mergeCell ref="C2:D2"/>
    <mergeCell ref="E2:F2"/>
    <mergeCell ref="O4:O9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L14" sqref="L14"/>
    </sheetView>
  </sheetViews>
  <sheetFormatPr defaultRowHeight="15"/>
  <cols>
    <col min="1" max="1" width="12" customWidth="1"/>
    <col min="2" max="2" width="18.28515625" customWidth="1"/>
    <col min="3" max="3" width="10.28515625" customWidth="1"/>
    <col min="4" max="4" width="10.7109375" customWidth="1"/>
    <col min="5" max="5" width="12.7109375" customWidth="1"/>
    <col min="6" max="6" width="10.85546875" customWidth="1"/>
    <col min="7" max="7" width="13" customWidth="1"/>
    <col min="8" max="8" width="11" customWidth="1"/>
    <col min="9" max="9" width="12.28515625" customWidth="1"/>
    <col min="10" max="10" width="11.42578125" customWidth="1"/>
    <col min="11" max="11" width="10.85546875" customWidth="1"/>
    <col min="12" max="12" width="15.28515625" customWidth="1"/>
    <col min="13" max="13" width="9.140625" hidden="1" customWidth="1"/>
    <col min="14" max="14" width="11.5703125" customWidth="1"/>
    <col min="15" max="15" width="11.140625" customWidth="1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111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112</v>
      </c>
      <c r="B6" s="170"/>
      <c r="C6" s="185" t="s">
        <v>21</v>
      </c>
      <c r="D6" s="185"/>
      <c r="E6" s="186" t="s">
        <v>38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38.2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 ht="15" customHeight="1">
      <c r="A8" s="187" t="s">
        <v>5</v>
      </c>
      <c r="B8" s="62" t="s">
        <v>39</v>
      </c>
      <c r="C8" s="136">
        <v>9752</v>
      </c>
      <c r="D8" s="136">
        <v>9752</v>
      </c>
      <c r="E8" s="136">
        <v>9752</v>
      </c>
      <c r="F8" s="136">
        <v>9752</v>
      </c>
      <c r="G8" s="136">
        <v>9752</v>
      </c>
      <c r="H8" s="136">
        <v>9752</v>
      </c>
      <c r="I8" s="136">
        <v>9752</v>
      </c>
      <c r="J8" s="136">
        <v>9752</v>
      </c>
      <c r="K8" s="136">
        <v>9752</v>
      </c>
      <c r="L8" s="190" t="s">
        <v>52</v>
      </c>
      <c r="M8" s="65"/>
      <c r="N8" s="190" t="s">
        <v>139</v>
      </c>
      <c r="O8" s="195">
        <f>E10+1500/24</f>
        <v>44802.5</v>
      </c>
    </row>
    <row r="9" spans="1:15">
      <c r="A9" s="188"/>
      <c r="B9" s="62" t="s">
        <v>237</v>
      </c>
      <c r="C9" s="63">
        <v>8174</v>
      </c>
      <c r="D9" s="66"/>
      <c r="E9" s="136">
        <v>9735</v>
      </c>
      <c r="F9" s="136">
        <v>9735</v>
      </c>
      <c r="G9" s="136">
        <v>9735</v>
      </c>
      <c r="H9" s="63">
        <v>8174</v>
      </c>
      <c r="I9" s="63">
        <v>0</v>
      </c>
      <c r="J9" s="66">
        <v>0</v>
      </c>
      <c r="K9" s="66"/>
      <c r="L9" s="191"/>
      <c r="M9" s="65"/>
      <c r="N9" s="191"/>
      <c r="O9" s="195"/>
    </row>
    <row r="10" spans="1:15">
      <c r="A10" s="188"/>
      <c r="B10" s="67" t="s">
        <v>17</v>
      </c>
      <c r="C10" s="68">
        <v>44641</v>
      </c>
      <c r="D10" s="68"/>
      <c r="E10" s="68">
        <v>44740</v>
      </c>
      <c r="F10" s="68">
        <v>44740</v>
      </c>
      <c r="G10" s="68">
        <v>44740</v>
      </c>
      <c r="H10" s="68">
        <v>44641</v>
      </c>
      <c r="I10" s="68">
        <v>0</v>
      </c>
      <c r="J10" s="68">
        <v>0</v>
      </c>
      <c r="K10" s="68"/>
      <c r="L10" s="191"/>
      <c r="M10" s="65"/>
      <c r="N10" s="191"/>
      <c r="O10" s="195"/>
    </row>
    <row r="11" spans="1:15">
      <c r="A11" s="188"/>
      <c r="B11" s="62" t="s">
        <v>19</v>
      </c>
      <c r="C11" s="69">
        <f>C8-C9</f>
        <v>1578</v>
      </c>
      <c r="D11" s="69"/>
      <c r="E11" s="70">
        <f>E8-E9</f>
        <v>17</v>
      </c>
      <c r="F11" s="71">
        <f>F8-F9</f>
        <v>17</v>
      </c>
      <c r="G11" s="71">
        <f>G8-G9</f>
        <v>17</v>
      </c>
      <c r="H11" s="71">
        <f t="shared" ref="H11:K11" si="0">H8-H9</f>
        <v>1578</v>
      </c>
      <c r="I11" s="71">
        <f>I8-I9</f>
        <v>9752</v>
      </c>
      <c r="J11" s="72">
        <f t="shared" si="0"/>
        <v>9752</v>
      </c>
      <c r="K11" s="72">
        <f t="shared" si="0"/>
        <v>9752</v>
      </c>
      <c r="L11" s="191"/>
      <c r="M11" s="65"/>
      <c r="N11" s="191"/>
      <c r="O11" s="195"/>
    </row>
    <row r="12" spans="1:15">
      <c r="A12" s="188"/>
      <c r="B12" s="62" t="s">
        <v>8</v>
      </c>
      <c r="C12" s="64">
        <f>C8+C13</f>
        <v>12174</v>
      </c>
      <c r="D12" s="64"/>
      <c r="E12" s="64">
        <f>E9+1500</f>
        <v>11235</v>
      </c>
      <c r="F12" s="64">
        <f>F9+1500</f>
        <v>11235</v>
      </c>
      <c r="G12" s="64">
        <f>G9+1500</f>
        <v>11235</v>
      </c>
      <c r="H12" s="64">
        <f>H9+3000</f>
        <v>11174</v>
      </c>
      <c r="I12" s="64">
        <f>I9+3000</f>
        <v>3000</v>
      </c>
      <c r="J12" s="64">
        <f>J9+16000</f>
        <v>16000</v>
      </c>
      <c r="K12" s="64">
        <f>K9+32000</f>
        <v>32000</v>
      </c>
      <c r="L12" s="191"/>
      <c r="M12" s="65"/>
      <c r="N12" s="191"/>
      <c r="O12" s="195"/>
    </row>
    <row r="13" spans="1:15" ht="15.75" thickBot="1">
      <c r="A13" s="189"/>
      <c r="B13" s="73" t="s">
        <v>16</v>
      </c>
      <c r="C13" s="74">
        <f>4000-C11</f>
        <v>2422</v>
      </c>
      <c r="D13" s="74"/>
      <c r="E13" s="74">
        <f t="shared" ref="E13:K13" si="1">E12-E8</f>
        <v>1483</v>
      </c>
      <c r="F13" s="74">
        <f t="shared" si="1"/>
        <v>1483</v>
      </c>
      <c r="G13" s="74">
        <f t="shared" si="1"/>
        <v>1483</v>
      </c>
      <c r="H13" s="74">
        <f>H12-H8</f>
        <v>1422</v>
      </c>
      <c r="I13" s="74">
        <f>3000-I11</f>
        <v>-6752</v>
      </c>
      <c r="J13" s="75">
        <f t="shared" si="1"/>
        <v>6248</v>
      </c>
      <c r="K13" s="75">
        <f t="shared" si="1"/>
        <v>22248</v>
      </c>
      <c r="L13" s="192"/>
      <c r="M13" s="65"/>
      <c r="N13" s="192"/>
      <c r="O13" s="196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68">
        <v>44742</v>
      </c>
      <c r="M14" s="65"/>
      <c r="N14" s="65"/>
      <c r="O14" s="56"/>
    </row>
  </sheetData>
  <mergeCells count="8"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40"/>
  <sheetViews>
    <sheetView topLeftCell="A28" workbookViewId="0">
      <selection activeCell="L40" sqref="L40"/>
    </sheetView>
  </sheetViews>
  <sheetFormatPr defaultRowHeight="15"/>
  <cols>
    <col min="1" max="1" width="6" customWidth="1"/>
    <col min="2" max="2" width="20.7109375" customWidth="1"/>
    <col min="3" max="3" width="11.5703125" customWidth="1"/>
    <col min="4" max="4" width="10.85546875" customWidth="1"/>
    <col min="5" max="5" width="12" customWidth="1"/>
    <col min="6" max="6" width="11.42578125" customWidth="1"/>
    <col min="7" max="7" width="10.85546875" customWidth="1"/>
    <col min="8" max="8" width="10.42578125" customWidth="1"/>
    <col min="9" max="9" width="11" customWidth="1"/>
    <col min="10" max="10" width="11.140625" customWidth="1"/>
    <col min="11" max="11" width="10.42578125" customWidth="1"/>
    <col min="12" max="12" width="20.7109375" customWidth="1"/>
    <col min="13" max="13" width="10.85546875" hidden="1" customWidth="1"/>
    <col min="14" max="14" width="14.140625" customWidth="1"/>
    <col min="15" max="15" width="13.5703125" customWidth="1"/>
  </cols>
  <sheetData>
    <row r="1" spans="1:15" ht="21">
      <c r="A1" s="169" t="s">
        <v>243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</row>
    <row r="2" spans="1:15" ht="15.75" thickBot="1">
      <c r="A2" s="170" t="s">
        <v>244</v>
      </c>
      <c r="B2" s="170"/>
      <c r="C2" s="185" t="s">
        <v>21</v>
      </c>
      <c r="D2" s="185"/>
      <c r="E2" s="186" t="s">
        <v>245</v>
      </c>
      <c r="F2" s="186"/>
      <c r="G2" s="81"/>
      <c r="H2" s="54"/>
      <c r="I2" s="54"/>
      <c r="J2" s="54"/>
      <c r="K2" s="54"/>
      <c r="L2" s="54"/>
      <c r="M2" s="55"/>
      <c r="N2" s="55"/>
      <c r="O2" s="56"/>
    </row>
    <row r="3" spans="1:15" ht="52.5" customHeight="1">
      <c r="A3" s="57" t="s">
        <v>35</v>
      </c>
      <c r="B3" s="57" t="s">
        <v>1</v>
      </c>
      <c r="C3" s="58" t="s">
        <v>2</v>
      </c>
      <c r="D3" s="58" t="s">
        <v>10</v>
      </c>
      <c r="E3" s="58" t="s">
        <v>3</v>
      </c>
      <c r="F3" s="58" t="s">
        <v>135</v>
      </c>
      <c r="G3" s="58" t="s">
        <v>132</v>
      </c>
      <c r="H3" s="58" t="s">
        <v>12</v>
      </c>
      <c r="I3" s="58" t="s">
        <v>34</v>
      </c>
      <c r="J3" s="58" t="s">
        <v>28</v>
      </c>
      <c r="K3" s="58" t="s">
        <v>29</v>
      </c>
      <c r="L3" s="58" t="s">
        <v>4</v>
      </c>
      <c r="M3" s="60"/>
      <c r="N3" s="60" t="s">
        <v>11</v>
      </c>
      <c r="O3" s="61" t="s">
        <v>14</v>
      </c>
    </row>
    <row r="4" spans="1:15">
      <c r="A4" s="187" t="s">
        <v>5</v>
      </c>
      <c r="B4" s="62" t="s">
        <v>39</v>
      </c>
      <c r="C4" s="136">
        <v>2922</v>
      </c>
      <c r="D4" s="136">
        <v>2922</v>
      </c>
      <c r="E4" s="136">
        <v>2922</v>
      </c>
      <c r="F4" s="136">
        <v>2922</v>
      </c>
      <c r="G4" s="136">
        <v>2922</v>
      </c>
      <c r="H4" s="136">
        <v>2922</v>
      </c>
      <c r="I4" s="136">
        <v>2922</v>
      </c>
      <c r="J4" s="136">
        <v>2922</v>
      </c>
      <c r="K4" s="136">
        <v>2922</v>
      </c>
      <c r="L4" s="190" t="s">
        <v>52</v>
      </c>
      <c r="M4" s="65"/>
      <c r="N4" s="193" t="s">
        <v>139</v>
      </c>
      <c r="O4" s="195">
        <f>E6+1500/24</f>
        <v>44725.5</v>
      </c>
    </row>
    <row r="5" spans="1:15">
      <c r="A5" s="188"/>
      <c r="B5" s="62" t="s">
        <v>7</v>
      </c>
      <c r="C5" s="63">
        <v>0</v>
      </c>
      <c r="D5" s="66"/>
      <c r="E5" s="63">
        <v>1528</v>
      </c>
      <c r="F5" s="63">
        <v>1528</v>
      </c>
      <c r="G5" s="63">
        <v>1528</v>
      </c>
      <c r="H5" s="63">
        <v>0</v>
      </c>
      <c r="I5" s="63"/>
      <c r="J5" s="66"/>
      <c r="K5" s="66"/>
      <c r="L5" s="191"/>
      <c r="M5" s="65"/>
      <c r="N5" s="193"/>
      <c r="O5" s="195"/>
    </row>
    <row r="6" spans="1:15">
      <c r="A6" s="188"/>
      <c r="B6" s="67" t="s">
        <v>17</v>
      </c>
      <c r="C6" s="68"/>
      <c r="D6" s="68"/>
      <c r="E6" s="68">
        <v>44663</v>
      </c>
      <c r="F6" s="68">
        <v>44663</v>
      </c>
      <c r="G6" s="68">
        <v>44663</v>
      </c>
      <c r="H6" s="68"/>
      <c r="I6" s="68"/>
      <c r="J6" s="68"/>
      <c r="K6" s="68"/>
      <c r="L6" s="191"/>
      <c r="M6" s="65"/>
      <c r="N6" s="193"/>
      <c r="O6" s="195"/>
    </row>
    <row r="7" spans="1:15">
      <c r="A7" s="188"/>
      <c r="B7" s="62" t="s">
        <v>19</v>
      </c>
      <c r="C7" s="69">
        <f>C4-C5</f>
        <v>2922</v>
      </c>
      <c r="D7" s="69"/>
      <c r="E7" s="70">
        <f>E4-E5</f>
        <v>1394</v>
      </c>
      <c r="F7" s="71">
        <f>F4-F5</f>
        <v>1394</v>
      </c>
      <c r="G7" s="71">
        <f>G4-G5</f>
        <v>1394</v>
      </c>
      <c r="H7" s="71"/>
      <c r="I7" s="71"/>
      <c r="J7" s="72"/>
      <c r="K7" s="72"/>
      <c r="L7" s="191"/>
      <c r="M7" s="65"/>
      <c r="N7" s="193"/>
      <c r="O7" s="195"/>
    </row>
    <row r="8" spans="1:15">
      <c r="A8" s="188"/>
      <c r="B8" s="62" t="s">
        <v>8</v>
      </c>
      <c r="C8" s="64">
        <f>C5+4000</f>
        <v>4000</v>
      </c>
      <c r="D8" s="64"/>
      <c r="E8" s="64">
        <f>E5+1500</f>
        <v>3028</v>
      </c>
      <c r="F8" s="64">
        <f>F5+1500</f>
        <v>3028</v>
      </c>
      <c r="G8" s="64">
        <f>G5+1500</f>
        <v>3028</v>
      </c>
      <c r="H8" s="64">
        <f>H5+3000</f>
        <v>3000</v>
      </c>
      <c r="I8" s="64"/>
      <c r="J8" s="64">
        <f>J5+16000</f>
        <v>16000</v>
      </c>
      <c r="K8" s="64">
        <f>K5+32000</f>
        <v>32000</v>
      </c>
      <c r="L8" s="191"/>
      <c r="M8" s="65"/>
      <c r="N8" s="193"/>
      <c r="O8" s="195"/>
    </row>
    <row r="9" spans="1:15" ht="15.75" thickBot="1">
      <c r="A9" s="189"/>
      <c r="B9" s="73" t="s">
        <v>16</v>
      </c>
      <c r="C9" s="74">
        <f>4000-C7</f>
        <v>1078</v>
      </c>
      <c r="D9" s="74"/>
      <c r="E9" s="74">
        <f t="shared" ref="E9:K9" si="0">E8-E4</f>
        <v>106</v>
      </c>
      <c r="F9" s="74">
        <f t="shared" si="0"/>
        <v>106</v>
      </c>
      <c r="G9" s="74">
        <f t="shared" si="0"/>
        <v>106</v>
      </c>
      <c r="H9" s="74">
        <f>H8-H4</f>
        <v>78</v>
      </c>
      <c r="I9" s="74"/>
      <c r="J9" s="75">
        <f t="shared" si="0"/>
        <v>13078</v>
      </c>
      <c r="K9" s="75">
        <f t="shared" si="0"/>
        <v>29078</v>
      </c>
      <c r="L9" s="192"/>
      <c r="N9" s="194"/>
      <c r="O9" s="196"/>
    </row>
    <row r="10" spans="1:15">
      <c r="A10" s="76"/>
      <c r="B10" s="77"/>
      <c r="C10" s="78"/>
      <c r="D10" s="65"/>
      <c r="E10" s="65"/>
      <c r="F10" s="65"/>
      <c r="G10" s="65"/>
      <c r="H10" s="79"/>
      <c r="I10" s="79"/>
      <c r="J10" s="79"/>
      <c r="K10" s="141" t="s">
        <v>13</v>
      </c>
      <c r="L10" s="68">
        <v>44742</v>
      </c>
      <c r="M10" s="65"/>
      <c r="N10" s="65"/>
      <c r="O10" s="56"/>
    </row>
    <row r="12" spans="1:15" ht="15.75" thickBot="1">
      <c r="A12" s="170" t="s">
        <v>246</v>
      </c>
      <c r="B12" s="170"/>
      <c r="C12" s="185" t="s">
        <v>21</v>
      </c>
      <c r="D12" s="185"/>
      <c r="E12" s="186" t="s">
        <v>245</v>
      </c>
      <c r="F12" s="186"/>
      <c r="G12" s="81"/>
      <c r="H12" s="54"/>
      <c r="I12" s="54"/>
      <c r="J12" s="54"/>
      <c r="K12" s="54"/>
      <c r="L12" s="54"/>
      <c r="M12" s="55"/>
      <c r="N12" s="55"/>
      <c r="O12" s="56"/>
    </row>
    <row r="13" spans="1:15" ht="51">
      <c r="A13" s="57" t="s">
        <v>35</v>
      </c>
      <c r="B13" s="57" t="s">
        <v>1</v>
      </c>
      <c r="C13" s="58" t="s">
        <v>2</v>
      </c>
      <c r="D13" s="58" t="s">
        <v>10</v>
      </c>
      <c r="E13" s="58" t="s">
        <v>3</v>
      </c>
      <c r="F13" s="58" t="s">
        <v>135</v>
      </c>
      <c r="G13" s="58" t="s">
        <v>132</v>
      </c>
      <c r="H13" s="58" t="s">
        <v>12</v>
      </c>
      <c r="I13" s="58" t="s">
        <v>34</v>
      </c>
      <c r="J13" s="58" t="s">
        <v>28</v>
      </c>
      <c r="K13" s="58" t="s">
        <v>29</v>
      </c>
      <c r="L13" s="58" t="s">
        <v>4</v>
      </c>
      <c r="M13" s="60"/>
      <c r="N13" s="60" t="s">
        <v>11</v>
      </c>
      <c r="O13" s="61" t="s">
        <v>14</v>
      </c>
    </row>
    <row r="14" spans="1:15">
      <c r="A14" s="187" t="s">
        <v>9</v>
      </c>
      <c r="B14" s="62" t="s">
        <v>39</v>
      </c>
      <c r="C14" s="136">
        <v>2882</v>
      </c>
      <c r="D14" s="136">
        <v>2882</v>
      </c>
      <c r="E14" s="136">
        <v>2882</v>
      </c>
      <c r="F14" s="136">
        <v>2882</v>
      </c>
      <c r="G14" s="136">
        <v>2882</v>
      </c>
      <c r="H14" s="136">
        <v>2882</v>
      </c>
      <c r="I14" s="136">
        <v>2882</v>
      </c>
      <c r="J14" s="136">
        <v>2882</v>
      </c>
      <c r="K14" s="136">
        <v>2882</v>
      </c>
      <c r="L14" s="190" t="s">
        <v>52</v>
      </c>
      <c r="M14" s="65"/>
      <c r="N14" s="193" t="s">
        <v>139</v>
      </c>
      <c r="O14" s="195">
        <f>E16+1500/24</f>
        <v>44724.5</v>
      </c>
    </row>
    <row r="15" spans="1:15">
      <c r="A15" s="188"/>
      <c r="B15" s="62" t="s">
        <v>7</v>
      </c>
      <c r="C15" s="63">
        <v>0</v>
      </c>
      <c r="D15" s="66"/>
      <c r="E15" s="63">
        <v>1496</v>
      </c>
      <c r="F15" s="63">
        <v>1496</v>
      </c>
      <c r="G15" s="63">
        <v>1496</v>
      </c>
      <c r="H15" s="63">
        <v>0</v>
      </c>
      <c r="I15" s="63">
        <v>0</v>
      </c>
      <c r="J15" s="66">
        <v>0</v>
      </c>
      <c r="K15" s="66">
        <v>0</v>
      </c>
      <c r="L15" s="191"/>
      <c r="M15" s="65"/>
      <c r="N15" s="193"/>
      <c r="O15" s="195"/>
    </row>
    <row r="16" spans="1:15">
      <c r="A16" s="188"/>
      <c r="B16" s="67" t="s">
        <v>17</v>
      </c>
      <c r="C16" s="68"/>
      <c r="D16" s="68"/>
      <c r="E16" s="68">
        <v>44662</v>
      </c>
      <c r="F16" s="68">
        <v>44662</v>
      </c>
      <c r="G16" s="68">
        <v>44662</v>
      </c>
      <c r="H16" s="68"/>
      <c r="I16" s="68"/>
      <c r="J16" s="68"/>
      <c r="K16" s="68"/>
      <c r="L16" s="191"/>
      <c r="M16" s="65"/>
      <c r="N16" s="193"/>
      <c r="O16" s="195"/>
    </row>
    <row r="17" spans="1:15">
      <c r="A17" s="188"/>
      <c r="B17" s="62" t="s">
        <v>19</v>
      </c>
      <c r="C17" s="69">
        <f>C14-C15</f>
        <v>2882</v>
      </c>
      <c r="D17" s="69"/>
      <c r="E17" s="70">
        <f>E14-E15</f>
        <v>1386</v>
      </c>
      <c r="F17" s="71">
        <f>F14-F15</f>
        <v>1386</v>
      </c>
      <c r="G17" s="71">
        <f>G14-G15</f>
        <v>1386</v>
      </c>
      <c r="H17" s="71"/>
      <c r="I17" s="71">
        <f>I14-I15</f>
        <v>2882</v>
      </c>
      <c r="J17" s="72">
        <f t="shared" ref="J17:K17" si="1">J14-J15</f>
        <v>2882</v>
      </c>
      <c r="K17" s="72">
        <f t="shared" si="1"/>
        <v>2882</v>
      </c>
      <c r="L17" s="191"/>
      <c r="M17" s="65"/>
      <c r="N17" s="193"/>
      <c r="O17" s="195"/>
    </row>
    <row r="18" spans="1:15">
      <c r="A18" s="188"/>
      <c r="B18" s="62" t="s">
        <v>8</v>
      </c>
      <c r="C18" s="64">
        <f>C15+4000</f>
        <v>4000</v>
      </c>
      <c r="D18" s="64"/>
      <c r="E18" s="64">
        <f>E15+1500</f>
        <v>2996</v>
      </c>
      <c r="F18" s="64">
        <f>F15+1500</f>
        <v>2996</v>
      </c>
      <c r="G18" s="64">
        <f>G15+1500</f>
        <v>2996</v>
      </c>
      <c r="H18" s="64">
        <f>H15+3000</f>
        <v>3000</v>
      </c>
      <c r="I18" s="64">
        <f>I15+3000</f>
        <v>3000</v>
      </c>
      <c r="J18" s="64">
        <f>J15+16000</f>
        <v>16000</v>
      </c>
      <c r="K18" s="64">
        <f>K15+32000</f>
        <v>32000</v>
      </c>
      <c r="L18" s="191"/>
      <c r="M18" s="65"/>
      <c r="N18" s="193"/>
      <c r="O18" s="195"/>
    </row>
    <row r="19" spans="1:15" ht="15.75" thickBot="1">
      <c r="A19" s="189"/>
      <c r="B19" s="73" t="s">
        <v>16</v>
      </c>
      <c r="C19" s="74">
        <f>4000-C17</f>
        <v>1118</v>
      </c>
      <c r="D19" s="74"/>
      <c r="E19" s="74">
        <f t="shared" ref="E19:G19" si="2">E18-E14</f>
        <v>114</v>
      </c>
      <c r="F19" s="74">
        <f t="shared" si="2"/>
        <v>114</v>
      </c>
      <c r="G19" s="74">
        <f t="shared" si="2"/>
        <v>114</v>
      </c>
      <c r="H19" s="74">
        <f>H18-H14</f>
        <v>118</v>
      </c>
      <c r="I19" s="74">
        <f>3000-I17</f>
        <v>118</v>
      </c>
      <c r="J19" s="75">
        <f t="shared" ref="J19:K19" si="3">J18-J14</f>
        <v>13118</v>
      </c>
      <c r="K19" s="75">
        <f t="shared" si="3"/>
        <v>29118</v>
      </c>
      <c r="L19" s="192"/>
      <c r="M19" s="12"/>
      <c r="N19" s="194"/>
      <c r="O19" s="196"/>
    </row>
    <row r="20" spans="1:15">
      <c r="A20" s="76"/>
      <c r="B20" s="77"/>
      <c r="C20" s="78"/>
      <c r="D20" s="65"/>
      <c r="E20" s="65"/>
      <c r="F20" s="65"/>
      <c r="G20" s="65"/>
      <c r="H20" s="79"/>
      <c r="I20" s="79"/>
      <c r="J20" s="79"/>
      <c r="K20" s="141" t="s">
        <v>13</v>
      </c>
      <c r="L20" s="68">
        <v>44742</v>
      </c>
      <c r="M20" s="65"/>
      <c r="N20" s="65"/>
      <c r="O20" s="56"/>
    </row>
    <row r="22" spans="1:15" ht="15.75" thickBot="1">
      <c r="A22" s="170" t="s">
        <v>247</v>
      </c>
      <c r="B22" s="170"/>
      <c r="C22" s="185" t="s">
        <v>21</v>
      </c>
      <c r="D22" s="185"/>
      <c r="E22" s="186" t="s">
        <v>245</v>
      </c>
      <c r="F22" s="186"/>
      <c r="G22" s="81"/>
      <c r="H22" s="54"/>
      <c r="I22" s="54"/>
      <c r="J22" s="54"/>
      <c r="K22" s="54"/>
      <c r="L22" s="54"/>
      <c r="M22" s="55"/>
      <c r="N22" s="55"/>
      <c r="O22" s="56"/>
    </row>
    <row r="23" spans="1:15" ht="51">
      <c r="A23" s="57" t="s">
        <v>35</v>
      </c>
      <c r="B23" s="57" t="s">
        <v>1</v>
      </c>
      <c r="C23" s="58" t="s">
        <v>2</v>
      </c>
      <c r="D23" s="58" t="s">
        <v>10</v>
      </c>
      <c r="E23" s="58" t="s">
        <v>3</v>
      </c>
      <c r="F23" s="58" t="s">
        <v>135</v>
      </c>
      <c r="G23" s="58" t="s">
        <v>132</v>
      </c>
      <c r="H23" s="58" t="s">
        <v>12</v>
      </c>
      <c r="I23" s="58" t="s">
        <v>34</v>
      </c>
      <c r="J23" s="58" t="s">
        <v>28</v>
      </c>
      <c r="K23" s="58" t="s">
        <v>29</v>
      </c>
      <c r="L23" s="58" t="s">
        <v>4</v>
      </c>
      <c r="M23" s="60"/>
      <c r="N23" s="60" t="s">
        <v>11</v>
      </c>
      <c r="O23" s="61" t="s">
        <v>14</v>
      </c>
    </row>
    <row r="24" spans="1:15">
      <c r="A24" s="187" t="s">
        <v>250</v>
      </c>
      <c r="B24" s="62" t="s">
        <v>39</v>
      </c>
      <c r="C24" s="136">
        <v>2846</v>
      </c>
      <c r="D24" s="136">
        <v>2846</v>
      </c>
      <c r="E24" s="136">
        <v>2846</v>
      </c>
      <c r="F24" s="136">
        <v>2846</v>
      </c>
      <c r="G24" s="136">
        <v>2846</v>
      </c>
      <c r="H24" s="136">
        <v>2846</v>
      </c>
      <c r="I24" s="136">
        <v>2846</v>
      </c>
      <c r="J24" s="136">
        <v>2846</v>
      </c>
      <c r="K24" s="136">
        <v>2846</v>
      </c>
      <c r="L24" s="190" t="s">
        <v>52</v>
      </c>
      <c r="M24" s="65"/>
      <c r="N24" s="193" t="s">
        <v>139</v>
      </c>
      <c r="O24" s="195">
        <f>E26+1500/24</f>
        <v>44724.5</v>
      </c>
    </row>
    <row r="25" spans="1:15">
      <c r="A25" s="188"/>
      <c r="B25" s="62" t="s">
        <v>7</v>
      </c>
      <c r="C25" s="63">
        <v>0</v>
      </c>
      <c r="D25" s="66"/>
      <c r="E25" s="63">
        <v>1503</v>
      </c>
      <c r="F25" s="63">
        <v>1503</v>
      </c>
      <c r="G25" s="63">
        <v>1503</v>
      </c>
      <c r="H25" s="63">
        <v>0</v>
      </c>
      <c r="I25" s="63">
        <v>0</v>
      </c>
      <c r="J25" s="66">
        <v>0</v>
      </c>
      <c r="K25" s="66">
        <v>0</v>
      </c>
      <c r="L25" s="191"/>
      <c r="M25" s="65"/>
      <c r="N25" s="193"/>
      <c r="O25" s="195"/>
    </row>
    <row r="26" spans="1:15">
      <c r="A26" s="188"/>
      <c r="B26" s="67" t="s">
        <v>17</v>
      </c>
      <c r="C26" s="68"/>
      <c r="D26" s="68"/>
      <c r="E26" s="68">
        <v>44662</v>
      </c>
      <c r="F26" s="68">
        <v>44662</v>
      </c>
      <c r="G26" s="68">
        <v>44662</v>
      </c>
      <c r="H26" s="68"/>
      <c r="I26" s="68"/>
      <c r="J26" s="68"/>
      <c r="K26" s="68"/>
      <c r="L26" s="191"/>
      <c r="M26" s="65"/>
      <c r="N26" s="193"/>
      <c r="O26" s="195"/>
    </row>
    <row r="27" spans="1:15">
      <c r="A27" s="188"/>
      <c r="B27" s="62" t="s">
        <v>19</v>
      </c>
      <c r="C27" s="69">
        <f>C24-C25</f>
        <v>2846</v>
      </c>
      <c r="D27" s="69"/>
      <c r="E27" s="70">
        <f>E24-E25</f>
        <v>1343</v>
      </c>
      <c r="F27" s="71">
        <f>F24-F25</f>
        <v>1343</v>
      </c>
      <c r="G27" s="71">
        <f>G24-G25</f>
        <v>1343</v>
      </c>
      <c r="H27" s="71">
        <f>H24-H25</f>
        <v>2846</v>
      </c>
      <c r="I27" s="71">
        <f>I24-I25</f>
        <v>2846</v>
      </c>
      <c r="J27" s="72">
        <f t="shared" ref="J27:K27" si="4">J24-J25</f>
        <v>2846</v>
      </c>
      <c r="K27" s="72">
        <f t="shared" si="4"/>
        <v>2846</v>
      </c>
      <c r="L27" s="191"/>
      <c r="M27" s="65"/>
      <c r="N27" s="193"/>
      <c r="O27" s="195"/>
    </row>
    <row r="28" spans="1:15">
      <c r="A28" s="188"/>
      <c r="B28" s="62" t="s">
        <v>8</v>
      </c>
      <c r="C28" s="64">
        <f>C25+4000</f>
        <v>4000</v>
      </c>
      <c r="D28" s="64"/>
      <c r="E28" s="64">
        <f>E25+1500</f>
        <v>3003</v>
      </c>
      <c r="F28" s="64">
        <f>F25+1500</f>
        <v>3003</v>
      </c>
      <c r="G28" s="64">
        <f>G25+1500</f>
        <v>3003</v>
      </c>
      <c r="H28" s="64">
        <f>H25+3000</f>
        <v>3000</v>
      </c>
      <c r="I28" s="64">
        <f>I25+3000</f>
        <v>3000</v>
      </c>
      <c r="J28" s="64">
        <f>J25+16000</f>
        <v>16000</v>
      </c>
      <c r="K28" s="64">
        <f>K25+32000</f>
        <v>32000</v>
      </c>
      <c r="L28" s="191"/>
      <c r="M28" s="65"/>
      <c r="N28" s="193"/>
      <c r="O28" s="195"/>
    </row>
    <row r="29" spans="1:15" ht="15.75" thickBot="1">
      <c r="A29" s="189"/>
      <c r="B29" s="73" t="s">
        <v>16</v>
      </c>
      <c r="C29" s="74">
        <f>4000-C27</f>
        <v>1154</v>
      </c>
      <c r="D29" s="74"/>
      <c r="E29" s="74">
        <f t="shared" ref="E29:G29" si="5">E28-E24</f>
        <v>157</v>
      </c>
      <c r="F29" s="74">
        <f t="shared" si="5"/>
        <v>157</v>
      </c>
      <c r="G29" s="74">
        <f t="shared" si="5"/>
        <v>157</v>
      </c>
      <c r="H29" s="74">
        <f>H28-H24</f>
        <v>154</v>
      </c>
      <c r="I29" s="74">
        <f>I28-I24</f>
        <v>154</v>
      </c>
      <c r="J29" s="75">
        <f t="shared" ref="J29:K29" si="6">J28-J24</f>
        <v>13154</v>
      </c>
      <c r="K29" s="75">
        <f t="shared" si="6"/>
        <v>29154</v>
      </c>
      <c r="L29" s="192"/>
      <c r="M29" s="12"/>
      <c r="N29" s="194"/>
      <c r="O29" s="196"/>
    </row>
    <row r="30" spans="1:15">
      <c r="A30" s="76"/>
      <c r="B30" s="77"/>
      <c r="C30" s="78"/>
      <c r="D30" s="65"/>
      <c r="E30" s="65"/>
      <c r="F30" s="65"/>
      <c r="G30" s="65"/>
      <c r="H30" s="79"/>
      <c r="I30" s="79"/>
      <c r="J30" s="79"/>
      <c r="K30" s="141" t="s">
        <v>13</v>
      </c>
      <c r="L30" s="68">
        <v>44742</v>
      </c>
      <c r="M30" s="65"/>
      <c r="N30" s="65"/>
      <c r="O30" s="56"/>
    </row>
    <row r="32" spans="1:15" ht="15.75" thickBot="1">
      <c r="A32" s="170" t="s">
        <v>248</v>
      </c>
      <c r="B32" s="170"/>
      <c r="C32" s="185" t="s">
        <v>21</v>
      </c>
      <c r="D32" s="185"/>
      <c r="E32" s="186" t="s">
        <v>245</v>
      </c>
      <c r="F32" s="186"/>
      <c r="G32" s="81"/>
      <c r="H32" s="54"/>
      <c r="I32" s="54"/>
      <c r="J32" s="54"/>
      <c r="K32" s="54"/>
      <c r="L32" s="54"/>
      <c r="M32" s="55"/>
      <c r="N32" s="55"/>
      <c r="O32" s="56"/>
    </row>
    <row r="33" spans="1:15" ht="51">
      <c r="A33" s="57" t="s">
        <v>35</v>
      </c>
      <c r="B33" s="57" t="s">
        <v>1</v>
      </c>
      <c r="C33" s="58" t="s">
        <v>2</v>
      </c>
      <c r="D33" s="58" t="s">
        <v>10</v>
      </c>
      <c r="E33" s="58" t="s">
        <v>3</v>
      </c>
      <c r="F33" s="58" t="s">
        <v>135</v>
      </c>
      <c r="G33" s="58" t="s">
        <v>132</v>
      </c>
      <c r="H33" s="58" t="s">
        <v>12</v>
      </c>
      <c r="I33" s="58" t="s">
        <v>34</v>
      </c>
      <c r="J33" s="58" t="s">
        <v>28</v>
      </c>
      <c r="K33" s="58" t="s">
        <v>29</v>
      </c>
      <c r="L33" s="58" t="s">
        <v>4</v>
      </c>
      <c r="M33" s="60"/>
      <c r="N33" s="60" t="s">
        <v>11</v>
      </c>
      <c r="O33" s="61" t="s">
        <v>14</v>
      </c>
    </row>
    <row r="34" spans="1:15">
      <c r="A34" s="187" t="s">
        <v>249</v>
      </c>
      <c r="B34" s="62" t="s">
        <v>39</v>
      </c>
      <c r="C34" s="136">
        <v>2826</v>
      </c>
      <c r="D34" s="136">
        <v>2826</v>
      </c>
      <c r="E34" s="136">
        <v>2826</v>
      </c>
      <c r="F34" s="136">
        <v>2826</v>
      </c>
      <c r="G34" s="136">
        <v>2826</v>
      </c>
      <c r="H34" s="136">
        <v>2826</v>
      </c>
      <c r="I34" s="136">
        <v>2826</v>
      </c>
      <c r="J34" s="136">
        <v>2826</v>
      </c>
      <c r="K34" s="136">
        <v>2826</v>
      </c>
      <c r="L34" s="190" t="s">
        <v>52</v>
      </c>
      <c r="M34" s="65"/>
      <c r="N34" s="193" t="s">
        <v>139</v>
      </c>
      <c r="O34" s="195">
        <f>E36+1500/24</f>
        <v>44723.5</v>
      </c>
    </row>
    <row r="35" spans="1:15">
      <c r="A35" s="188"/>
      <c r="B35" s="62" t="s">
        <v>7</v>
      </c>
      <c r="C35" s="63">
        <v>0</v>
      </c>
      <c r="D35" s="66"/>
      <c r="E35" s="63">
        <v>1509</v>
      </c>
      <c r="F35" s="63">
        <v>1509</v>
      </c>
      <c r="G35" s="63">
        <v>1509</v>
      </c>
      <c r="H35" s="63">
        <v>0</v>
      </c>
      <c r="I35" s="63">
        <v>0</v>
      </c>
      <c r="J35" s="66">
        <v>0</v>
      </c>
      <c r="K35" s="66">
        <v>0</v>
      </c>
      <c r="L35" s="191"/>
      <c r="M35" s="65"/>
      <c r="N35" s="193"/>
      <c r="O35" s="195"/>
    </row>
    <row r="36" spans="1:15">
      <c r="A36" s="188"/>
      <c r="B36" s="67" t="s">
        <v>17</v>
      </c>
      <c r="C36" s="68"/>
      <c r="D36" s="68"/>
      <c r="E36" s="68">
        <v>44661</v>
      </c>
      <c r="F36" s="68">
        <v>44661</v>
      </c>
      <c r="G36" s="68">
        <v>44661</v>
      </c>
      <c r="H36" s="68"/>
      <c r="I36" s="68"/>
      <c r="J36" s="68"/>
      <c r="K36" s="68"/>
      <c r="L36" s="191"/>
      <c r="M36" s="65"/>
      <c r="N36" s="193"/>
      <c r="O36" s="195"/>
    </row>
    <row r="37" spans="1:15">
      <c r="A37" s="188"/>
      <c r="B37" s="62" t="s">
        <v>19</v>
      </c>
      <c r="C37" s="69">
        <f>C34-C35</f>
        <v>2826</v>
      </c>
      <c r="D37" s="69"/>
      <c r="E37" s="70">
        <f>E34-E35</f>
        <v>1317</v>
      </c>
      <c r="F37" s="71">
        <f>F34-F35</f>
        <v>1317</v>
      </c>
      <c r="G37" s="71">
        <f>G34-G35</f>
        <v>1317</v>
      </c>
      <c r="H37" s="71">
        <f>H34-H35</f>
        <v>2826</v>
      </c>
      <c r="I37" s="71">
        <f>I34-I35</f>
        <v>2826</v>
      </c>
      <c r="J37" s="72">
        <f t="shared" ref="J37:K37" si="7">J34-J35</f>
        <v>2826</v>
      </c>
      <c r="K37" s="72">
        <f t="shared" si="7"/>
        <v>2826</v>
      </c>
      <c r="L37" s="191"/>
      <c r="M37" s="65"/>
      <c r="N37" s="193"/>
      <c r="O37" s="195"/>
    </row>
    <row r="38" spans="1:15">
      <c r="A38" s="188"/>
      <c r="B38" s="62" t="s">
        <v>8</v>
      </c>
      <c r="C38" s="64">
        <f>C35+4000</f>
        <v>4000</v>
      </c>
      <c r="D38" s="64"/>
      <c r="E38" s="64">
        <f>E35+1500</f>
        <v>3009</v>
      </c>
      <c r="F38" s="64">
        <f>F35+1500</f>
        <v>3009</v>
      </c>
      <c r="G38" s="64">
        <f>G35+1500</f>
        <v>3009</v>
      </c>
      <c r="H38" s="64">
        <f>H35+3000</f>
        <v>3000</v>
      </c>
      <c r="I38" s="64">
        <f>I35+3000</f>
        <v>3000</v>
      </c>
      <c r="J38" s="64">
        <f>J35+16000</f>
        <v>16000</v>
      </c>
      <c r="K38" s="64">
        <f>K35+32000</f>
        <v>32000</v>
      </c>
      <c r="L38" s="191"/>
      <c r="M38" s="65"/>
      <c r="N38" s="193"/>
      <c r="O38" s="195"/>
    </row>
    <row r="39" spans="1:15" ht="15.75" thickBot="1">
      <c r="A39" s="189"/>
      <c r="B39" s="73" t="s">
        <v>16</v>
      </c>
      <c r="C39" s="74">
        <f>4000-C37</f>
        <v>1174</v>
      </c>
      <c r="D39" s="74"/>
      <c r="E39" s="74">
        <f t="shared" ref="E39:G39" si="8">E38-E34</f>
        <v>183</v>
      </c>
      <c r="F39" s="74">
        <f t="shared" si="8"/>
        <v>183</v>
      </c>
      <c r="G39" s="74">
        <f t="shared" si="8"/>
        <v>183</v>
      </c>
      <c r="H39" s="74">
        <f>H38-H34</f>
        <v>174</v>
      </c>
      <c r="I39" s="74">
        <f>3000-I37</f>
        <v>174</v>
      </c>
      <c r="J39" s="75">
        <f t="shared" ref="J39:K39" si="9">J38-J34</f>
        <v>13174</v>
      </c>
      <c r="K39" s="75">
        <f t="shared" si="9"/>
        <v>29174</v>
      </c>
      <c r="L39" s="192"/>
      <c r="M39" s="12"/>
      <c r="N39" s="194"/>
      <c r="O39" s="196"/>
    </row>
    <row r="40" spans="1:15">
      <c r="A40" s="76"/>
      <c r="B40" s="77"/>
      <c r="C40" s="78"/>
      <c r="D40" s="65"/>
      <c r="E40" s="65"/>
      <c r="F40" s="65"/>
      <c r="G40" s="65"/>
      <c r="H40" s="79"/>
      <c r="I40" s="79"/>
      <c r="J40" s="79"/>
      <c r="K40" s="141" t="s">
        <v>13</v>
      </c>
      <c r="L40" s="68">
        <v>44742</v>
      </c>
      <c r="M40" s="65"/>
      <c r="N40" s="65"/>
      <c r="O40" s="56"/>
    </row>
  </sheetData>
  <mergeCells count="29">
    <mergeCell ref="O34:O39"/>
    <mergeCell ref="A32:B32"/>
    <mergeCell ref="C32:D32"/>
    <mergeCell ref="E32:F32"/>
    <mergeCell ref="A34:A39"/>
    <mergeCell ref="L34:L39"/>
    <mergeCell ref="N34:N39"/>
    <mergeCell ref="O14:O19"/>
    <mergeCell ref="A22:B22"/>
    <mergeCell ref="C22:D22"/>
    <mergeCell ref="E22:F22"/>
    <mergeCell ref="A24:A29"/>
    <mergeCell ref="L24:L29"/>
    <mergeCell ref="N24:N29"/>
    <mergeCell ref="O24:O29"/>
    <mergeCell ref="N14:N19"/>
    <mergeCell ref="A12:B12"/>
    <mergeCell ref="C12:D12"/>
    <mergeCell ref="E12:F12"/>
    <mergeCell ref="A14:A19"/>
    <mergeCell ref="L14:L19"/>
    <mergeCell ref="A1:O1"/>
    <mergeCell ref="A2:B2"/>
    <mergeCell ref="C2:D2"/>
    <mergeCell ref="E2:F2"/>
    <mergeCell ref="A4:A9"/>
    <mergeCell ref="L4:L9"/>
    <mergeCell ref="N4:N9"/>
    <mergeCell ref="O4:O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60"/>
  <sheetViews>
    <sheetView topLeftCell="A43" workbookViewId="0">
      <selection activeCell="F45" sqref="F45"/>
    </sheetView>
  </sheetViews>
  <sheetFormatPr defaultRowHeight="15"/>
  <cols>
    <col min="1" max="1" width="9.5703125" style="12" customWidth="1"/>
    <col min="2" max="2" width="19.28515625" style="12" customWidth="1"/>
    <col min="3" max="3" width="11.28515625" style="12" customWidth="1"/>
    <col min="4" max="4" width="10.140625" style="12" customWidth="1"/>
    <col min="5" max="5" width="10.5703125" style="12" customWidth="1"/>
    <col min="6" max="6" width="11.7109375" style="12" customWidth="1"/>
    <col min="7" max="7" width="12.85546875" style="12" customWidth="1"/>
    <col min="8" max="8" width="10.42578125" style="12" customWidth="1"/>
    <col min="9" max="9" width="11" style="12" customWidth="1"/>
    <col min="10" max="10" width="13" style="12" customWidth="1"/>
    <col min="11" max="11" width="11.5703125" style="12" customWidth="1"/>
    <col min="12" max="12" width="19.28515625" style="12" customWidth="1"/>
    <col min="13" max="13" width="9.140625" style="12" hidden="1" customWidth="1"/>
    <col min="14" max="14" width="16.140625" style="12" customWidth="1"/>
    <col min="15" max="15" width="12.7109375" style="12" customWidth="1"/>
    <col min="16" max="16384" width="9.140625" style="12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106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109</v>
      </c>
      <c r="B6" s="170"/>
      <c r="C6" s="185" t="s">
        <v>21</v>
      </c>
      <c r="D6" s="185"/>
      <c r="E6" s="186" t="s">
        <v>141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38.2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>
      <c r="A8" s="187" t="s">
        <v>5</v>
      </c>
      <c r="B8" s="62" t="s">
        <v>39</v>
      </c>
      <c r="C8" s="136">
        <v>16851</v>
      </c>
      <c r="D8" s="136">
        <v>16851</v>
      </c>
      <c r="E8" s="136">
        <v>16851</v>
      </c>
      <c r="F8" s="136">
        <v>16851</v>
      </c>
      <c r="G8" s="136">
        <v>16851</v>
      </c>
      <c r="H8" s="136">
        <v>16851</v>
      </c>
      <c r="I8" s="136">
        <v>16851</v>
      </c>
      <c r="J8" s="136">
        <v>16851</v>
      </c>
      <c r="K8" s="136">
        <v>16851</v>
      </c>
      <c r="L8" s="190" t="s">
        <v>52</v>
      </c>
      <c r="M8" s="65"/>
      <c r="N8" s="193" t="s">
        <v>140</v>
      </c>
      <c r="O8" s="195">
        <f>F10+1500/24</f>
        <v>44761.5</v>
      </c>
    </row>
    <row r="9" spans="1:15">
      <c r="A9" s="188"/>
      <c r="B9" s="62" t="s">
        <v>7</v>
      </c>
      <c r="C9" s="63"/>
      <c r="D9" s="66"/>
      <c r="E9" s="63">
        <v>14553</v>
      </c>
      <c r="F9" s="63">
        <v>16015</v>
      </c>
      <c r="G9" s="63">
        <v>16015</v>
      </c>
      <c r="H9" s="63">
        <v>14553</v>
      </c>
      <c r="I9" s="63"/>
      <c r="J9" s="66"/>
      <c r="K9" s="66"/>
      <c r="L9" s="191"/>
      <c r="M9" s="65"/>
      <c r="N9" s="193"/>
      <c r="O9" s="195"/>
    </row>
    <row r="10" spans="1:15">
      <c r="A10" s="188"/>
      <c r="B10" s="67" t="s">
        <v>17</v>
      </c>
      <c r="C10" s="68"/>
      <c r="D10" s="68"/>
      <c r="E10" s="68">
        <v>44637</v>
      </c>
      <c r="F10" s="68">
        <v>44699</v>
      </c>
      <c r="G10" s="68">
        <v>44699</v>
      </c>
      <c r="H10" s="68">
        <v>44637</v>
      </c>
      <c r="I10" s="68"/>
      <c r="J10" s="68"/>
      <c r="K10" s="68"/>
      <c r="L10" s="191"/>
      <c r="M10" s="65"/>
      <c r="N10" s="193"/>
      <c r="O10" s="195"/>
    </row>
    <row r="11" spans="1:15">
      <c r="A11" s="188"/>
      <c r="B11" s="62" t="s">
        <v>19</v>
      </c>
      <c r="C11" s="69">
        <f t="shared" ref="C11:K11" si="0">C8-C9</f>
        <v>16851</v>
      </c>
      <c r="D11" s="69"/>
      <c r="E11" s="70">
        <f>E8-E9</f>
        <v>2298</v>
      </c>
      <c r="F11" s="71">
        <f>F8-F9</f>
        <v>836</v>
      </c>
      <c r="G11" s="71">
        <f t="shared" si="0"/>
        <v>836</v>
      </c>
      <c r="H11" s="71">
        <f t="shared" si="0"/>
        <v>2298</v>
      </c>
      <c r="I11" s="71">
        <f t="shared" si="0"/>
        <v>16851</v>
      </c>
      <c r="J11" s="72">
        <f t="shared" si="0"/>
        <v>16851</v>
      </c>
      <c r="K11" s="72">
        <f t="shared" si="0"/>
        <v>16851</v>
      </c>
      <c r="L11" s="191"/>
      <c r="M11" s="65"/>
      <c r="N11" s="193"/>
      <c r="O11" s="195"/>
    </row>
    <row r="12" spans="1:15">
      <c r="A12" s="188"/>
      <c r="B12" s="62" t="s">
        <v>8</v>
      </c>
      <c r="C12" s="64">
        <f>C9+4000</f>
        <v>4000</v>
      </c>
      <c r="D12" s="64"/>
      <c r="E12" s="64">
        <f>E9+1500</f>
        <v>16053</v>
      </c>
      <c r="F12" s="64">
        <f>F9+1500</f>
        <v>17515</v>
      </c>
      <c r="G12" s="64">
        <f>G9+1500</f>
        <v>17515</v>
      </c>
      <c r="H12" s="64">
        <f>H9+3000</f>
        <v>17553</v>
      </c>
      <c r="I12" s="64"/>
      <c r="J12" s="64">
        <v>16000</v>
      </c>
      <c r="K12" s="64">
        <f>K9+32000</f>
        <v>32000</v>
      </c>
      <c r="L12" s="191"/>
      <c r="M12" s="65"/>
      <c r="N12" s="193"/>
      <c r="O12" s="195"/>
    </row>
    <row r="13" spans="1:15" ht="15.75" thickBot="1">
      <c r="A13" s="189"/>
      <c r="B13" s="73" t="s">
        <v>16</v>
      </c>
      <c r="C13" s="74">
        <f t="shared" ref="C13:K13" si="1">C12-C8</f>
        <v>-12851</v>
      </c>
      <c r="D13" s="74"/>
      <c r="E13" s="74">
        <f>E12-E8</f>
        <v>-798</v>
      </c>
      <c r="F13" s="74">
        <f>F12-F8</f>
        <v>664</v>
      </c>
      <c r="G13" s="74">
        <f t="shared" si="1"/>
        <v>664</v>
      </c>
      <c r="H13" s="74">
        <f>H12-H8</f>
        <v>702</v>
      </c>
      <c r="I13" s="74"/>
      <c r="J13" s="75">
        <f>16000-J8</f>
        <v>-851</v>
      </c>
      <c r="K13" s="75">
        <f t="shared" si="1"/>
        <v>15149</v>
      </c>
      <c r="L13" s="192"/>
      <c r="M13" s="65"/>
      <c r="N13" s="194"/>
      <c r="O13" s="196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68">
        <v>44742</v>
      </c>
      <c r="M14" s="65"/>
      <c r="N14" s="65"/>
      <c r="O14" s="56"/>
    </row>
    <row r="15" spans="1:15" ht="15.75" thickBot="1">
      <c r="A15" s="170" t="s">
        <v>107</v>
      </c>
      <c r="B15" s="170"/>
      <c r="C15" s="185" t="s">
        <v>21</v>
      </c>
      <c r="D15" s="185"/>
      <c r="E15" s="186" t="s">
        <v>141</v>
      </c>
      <c r="F15" s="186"/>
      <c r="G15" s="81"/>
      <c r="H15" s="54"/>
      <c r="I15" s="54"/>
      <c r="J15" s="54"/>
      <c r="K15" s="54"/>
      <c r="L15" s="54"/>
      <c r="M15" s="55"/>
      <c r="N15" s="55"/>
      <c r="O15" s="56"/>
    </row>
    <row r="16" spans="1:15" ht="38.25">
      <c r="A16" s="57" t="s">
        <v>35</v>
      </c>
      <c r="B16" s="57" t="s">
        <v>1</v>
      </c>
      <c r="C16" s="58" t="s">
        <v>2</v>
      </c>
      <c r="D16" s="58" t="s">
        <v>10</v>
      </c>
      <c r="E16" s="58" t="s">
        <v>3</v>
      </c>
      <c r="F16" s="58" t="s">
        <v>135</v>
      </c>
      <c r="G16" s="58" t="s">
        <v>132</v>
      </c>
      <c r="H16" s="58" t="s">
        <v>12</v>
      </c>
      <c r="I16" s="58" t="s">
        <v>34</v>
      </c>
      <c r="J16" s="58" t="s">
        <v>28</v>
      </c>
      <c r="K16" s="58" t="s">
        <v>29</v>
      </c>
      <c r="L16" s="58" t="s">
        <v>4</v>
      </c>
      <c r="M16" s="59" t="s">
        <v>33</v>
      </c>
      <c r="N16" s="60" t="s">
        <v>11</v>
      </c>
      <c r="O16" s="61" t="s">
        <v>14</v>
      </c>
    </row>
    <row r="17" spans="1:15">
      <c r="A17" s="187" t="s">
        <v>63</v>
      </c>
      <c r="B17" s="62" t="s">
        <v>39</v>
      </c>
      <c r="C17" s="136">
        <v>15558</v>
      </c>
      <c r="D17" s="136">
        <v>15558</v>
      </c>
      <c r="E17" s="136">
        <v>15558</v>
      </c>
      <c r="F17" s="136">
        <v>15558</v>
      </c>
      <c r="G17" s="136">
        <v>15558</v>
      </c>
      <c r="H17" s="136">
        <v>15558</v>
      </c>
      <c r="I17" s="136">
        <v>15558</v>
      </c>
      <c r="J17" s="136">
        <v>15558</v>
      </c>
      <c r="K17" s="136">
        <v>15558</v>
      </c>
      <c r="L17" s="190" t="s">
        <v>251</v>
      </c>
      <c r="M17" s="65"/>
      <c r="N17" s="193" t="s">
        <v>139</v>
      </c>
      <c r="O17" s="195">
        <f>F19+1500/24</f>
        <v>44761.5</v>
      </c>
    </row>
    <row r="18" spans="1:15">
      <c r="A18" s="188"/>
      <c r="B18" s="62" t="s">
        <v>7</v>
      </c>
      <c r="C18" s="63"/>
      <c r="D18" s="66"/>
      <c r="E18" s="63">
        <v>13786</v>
      </c>
      <c r="F18" s="63">
        <v>14764</v>
      </c>
      <c r="G18" s="63">
        <v>14764</v>
      </c>
      <c r="H18" s="63">
        <v>12327</v>
      </c>
      <c r="I18" s="63"/>
      <c r="J18" s="63"/>
      <c r="K18" s="66"/>
      <c r="L18" s="191"/>
      <c r="M18" s="65"/>
      <c r="N18" s="193"/>
      <c r="O18" s="195"/>
    </row>
    <row r="19" spans="1:15">
      <c r="A19" s="188"/>
      <c r="B19" s="67" t="s">
        <v>17</v>
      </c>
      <c r="C19" s="68"/>
      <c r="D19" s="68"/>
      <c r="E19" s="68">
        <v>44658</v>
      </c>
      <c r="F19" s="68">
        <v>44699</v>
      </c>
      <c r="G19" s="68">
        <v>44699</v>
      </c>
      <c r="H19" s="68">
        <v>44593</v>
      </c>
      <c r="I19" s="68"/>
      <c r="J19" s="68"/>
      <c r="K19" s="68"/>
      <c r="L19" s="191"/>
      <c r="M19" s="65"/>
      <c r="N19" s="193"/>
      <c r="O19" s="195"/>
    </row>
    <row r="20" spans="1:15">
      <c r="A20" s="188"/>
      <c r="B20" s="62" t="s">
        <v>19</v>
      </c>
      <c r="C20" s="69">
        <f>C17-C18</f>
        <v>15558</v>
      </c>
      <c r="D20" s="69"/>
      <c r="E20" s="70">
        <f>E17-E18</f>
        <v>1772</v>
      </c>
      <c r="F20" s="71">
        <f>F17-F18</f>
        <v>794</v>
      </c>
      <c r="G20" s="71">
        <f t="shared" ref="G20:K20" si="2">G17-G18</f>
        <v>794</v>
      </c>
      <c r="H20" s="71">
        <f t="shared" si="2"/>
        <v>3231</v>
      </c>
      <c r="I20" s="71">
        <f>I17-I18</f>
        <v>15558</v>
      </c>
      <c r="J20" s="72">
        <f t="shared" si="2"/>
        <v>15558</v>
      </c>
      <c r="K20" s="72">
        <f t="shared" si="2"/>
        <v>15558</v>
      </c>
      <c r="L20" s="191"/>
      <c r="M20" s="65"/>
      <c r="N20" s="193"/>
      <c r="O20" s="195"/>
    </row>
    <row r="21" spans="1:15">
      <c r="A21" s="188"/>
      <c r="B21" s="62" t="s">
        <v>8</v>
      </c>
      <c r="C21" s="64">
        <f>C18+4000</f>
        <v>4000</v>
      </c>
      <c r="D21" s="64"/>
      <c r="E21" s="64">
        <f>1500+E18</f>
        <v>15286</v>
      </c>
      <c r="F21" s="64">
        <f>F18+1500</f>
        <v>16264</v>
      </c>
      <c r="G21" s="64">
        <f>G18+1500</f>
        <v>16264</v>
      </c>
      <c r="H21" s="64">
        <f>H18+3000</f>
        <v>15327</v>
      </c>
      <c r="I21" s="64"/>
      <c r="J21" s="64">
        <f>J18+16000</f>
        <v>16000</v>
      </c>
      <c r="K21" s="64">
        <f>K18+32000</f>
        <v>32000</v>
      </c>
      <c r="L21" s="191"/>
      <c r="M21" s="65"/>
      <c r="N21" s="193"/>
      <c r="O21" s="195"/>
    </row>
    <row r="22" spans="1:15" ht="15.75" thickBot="1">
      <c r="A22" s="189"/>
      <c r="B22" s="73" t="s">
        <v>16</v>
      </c>
      <c r="C22" s="74">
        <f>4000-C20</f>
        <v>-11558</v>
      </c>
      <c r="D22" s="74"/>
      <c r="E22" s="74">
        <f>1500-E20</f>
        <v>-272</v>
      </c>
      <c r="F22" s="74">
        <f t="shared" ref="F22:K22" si="3">F21-F17</f>
        <v>706</v>
      </c>
      <c r="G22" s="74">
        <f t="shared" si="3"/>
        <v>706</v>
      </c>
      <c r="H22" s="74">
        <f>H21-H17</f>
        <v>-231</v>
      </c>
      <c r="I22" s="74"/>
      <c r="J22" s="75">
        <f t="shared" si="3"/>
        <v>442</v>
      </c>
      <c r="K22" s="75">
        <f t="shared" si="3"/>
        <v>16442</v>
      </c>
      <c r="L22" s="192"/>
      <c r="M22" s="65"/>
      <c r="N22" s="194"/>
      <c r="O22" s="196"/>
    </row>
    <row r="23" spans="1:15">
      <c r="A23" s="76"/>
      <c r="B23" s="77"/>
      <c r="C23" s="78"/>
      <c r="D23" s="65"/>
      <c r="E23" s="65"/>
      <c r="F23" s="65"/>
      <c r="G23" s="65"/>
      <c r="H23" s="79"/>
      <c r="I23" s="79"/>
      <c r="J23" s="79"/>
      <c r="K23" s="80" t="s">
        <v>13</v>
      </c>
      <c r="L23" s="68">
        <v>44742</v>
      </c>
      <c r="M23" s="65"/>
      <c r="N23" s="65"/>
      <c r="O23" s="56"/>
    </row>
    <row r="24" spans="1:15" ht="15.75" thickBot="1">
      <c r="A24" s="170" t="s">
        <v>108</v>
      </c>
      <c r="B24" s="170"/>
      <c r="C24" s="185" t="s">
        <v>21</v>
      </c>
      <c r="D24" s="185"/>
      <c r="E24" s="186" t="s">
        <v>141</v>
      </c>
      <c r="F24" s="186"/>
      <c r="G24" s="81"/>
      <c r="H24" s="54"/>
      <c r="I24" s="54"/>
      <c r="J24" s="54"/>
      <c r="K24" s="54"/>
      <c r="L24" s="54"/>
      <c r="M24" s="55"/>
      <c r="N24" s="55"/>
      <c r="O24" s="56"/>
    </row>
    <row r="25" spans="1:15" ht="38.25">
      <c r="A25" s="57" t="s">
        <v>35</v>
      </c>
      <c r="B25" s="57" t="s">
        <v>1</v>
      </c>
      <c r="C25" s="58" t="s">
        <v>2</v>
      </c>
      <c r="D25" s="58" t="s">
        <v>10</v>
      </c>
      <c r="E25" s="58" t="s">
        <v>3</v>
      </c>
      <c r="F25" s="58" t="s">
        <v>135</v>
      </c>
      <c r="G25" s="58" t="s">
        <v>132</v>
      </c>
      <c r="H25" s="58" t="s">
        <v>12</v>
      </c>
      <c r="I25" s="58" t="s">
        <v>34</v>
      </c>
      <c r="J25" s="58" t="s">
        <v>28</v>
      </c>
      <c r="K25" s="58" t="s">
        <v>29</v>
      </c>
      <c r="L25" s="58" t="s">
        <v>4</v>
      </c>
      <c r="M25" s="59" t="s">
        <v>33</v>
      </c>
      <c r="N25" s="60" t="s">
        <v>11</v>
      </c>
      <c r="O25" s="61" t="s">
        <v>14</v>
      </c>
    </row>
    <row r="26" spans="1:15" ht="15" customHeight="1">
      <c r="A26" s="187" t="s">
        <v>67</v>
      </c>
      <c r="B26" s="62" t="s">
        <v>39</v>
      </c>
      <c r="C26" s="136">
        <v>17814</v>
      </c>
      <c r="D26" s="136">
        <v>17814</v>
      </c>
      <c r="E26" s="136">
        <v>17814</v>
      </c>
      <c r="F26" s="136">
        <v>17814</v>
      </c>
      <c r="G26" s="136">
        <v>17814</v>
      </c>
      <c r="H26" s="136">
        <v>17814</v>
      </c>
      <c r="I26" s="136">
        <v>17814</v>
      </c>
      <c r="J26" s="136">
        <v>17814</v>
      </c>
      <c r="K26" s="136">
        <v>17814</v>
      </c>
      <c r="L26" s="190" t="s">
        <v>52</v>
      </c>
      <c r="M26" s="65"/>
      <c r="N26" s="193" t="s">
        <v>139</v>
      </c>
      <c r="O26" s="195">
        <f>F28+1500/24</f>
        <v>44760.5</v>
      </c>
    </row>
    <row r="27" spans="1:15">
      <c r="A27" s="188"/>
      <c r="B27" s="62" t="s">
        <v>7</v>
      </c>
      <c r="C27" s="63">
        <v>12462</v>
      </c>
      <c r="D27" s="66"/>
      <c r="E27" s="63">
        <v>16171</v>
      </c>
      <c r="F27" s="63">
        <v>16876</v>
      </c>
      <c r="G27" s="63">
        <v>16876</v>
      </c>
      <c r="H27" s="63">
        <v>16171</v>
      </c>
      <c r="I27" s="63"/>
      <c r="J27" s="63"/>
      <c r="K27" s="66"/>
      <c r="L27" s="191"/>
      <c r="M27" s="65"/>
      <c r="N27" s="193"/>
      <c r="O27" s="195"/>
    </row>
    <row r="28" spans="1:15">
      <c r="A28" s="188"/>
      <c r="B28" s="67" t="s">
        <v>17</v>
      </c>
      <c r="C28" s="68">
        <v>44508</v>
      </c>
      <c r="D28" s="68"/>
      <c r="E28" s="68">
        <v>44665</v>
      </c>
      <c r="F28" s="68">
        <v>44698</v>
      </c>
      <c r="G28" s="68">
        <v>44698</v>
      </c>
      <c r="H28" s="68">
        <v>44665</v>
      </c>
      <c r="I28" s="68"/>
      <c r="J28" s="68"/>
      <c r="K28" s="68"/>
      <c r="L28" s="191"/>
      <c r="M28" s="65"/>
      <c r="N28" s="193"/>
      <c r="O28" s="195"/>
    </row>
    <row r="29" spans="1:15">
      <c r="A29" s="188"/>
      <c r="B29" s="62" t="s">
        <v>19</v>
      </c>
      <c r="C29" s="69">
        <f>C26-C27</f>
        <v>5352</v>
      </c>
      <c r="D29" s="69"/>
      <c r="E29" s="70">
        <f>E26-E27</f>
        <v>1643</v>
      </c>
      <c r="F29" s="71">
        <f>F26-F27</f>
        <v>938</v>
      </c>
      <c r="G29" s="71">
        <f t="shared" ref="G29:H29" si="4">G26-G27</f>
        <v>938</v>
      </c>
      <c r="H29" s="71">
        <f t="shared" si="4"/>
        <v>1643</v>
      </c>
      <c r="I29" s="71">
        <f>I26-I27</f>
        <v>17814</v>
      </c>
      <c r="J29" s="72">
        <f t="shared" ref="J29:K29" si="5">J26-J27</f>
        <v>17814</v>
      </c>
      <c r="K29" s="72">
        <f t="shared" si="5"/>
        <v>17814</v>
      </c>
      <c r="L29" s="191"/>
      <c r="M29" s="65"/>
      <c r="N29" s="193"/>
      <c r="O29" s="195"/>
    </row>
    <row r="30" spans="1:15">
      <c r="A30" s="188"/>
      <c r="B30" s="62" t="s">
        <v>8</v>
      </c>
      <c r="C30" s="64">
        <f>C27+4000</f>
        <v>16462</v>
      </c>
      <c r="D30" s="64"/>
      <c r="E30" s="64">
        <f>G291500+E27</f>
        <v>16171</v>
      </c>
      <c r="F30" s="64">
        <f>F27+1500</f>
        <v>18376</v>
      </c>
      <c r="G30" s="64">
        <f>G27+1500</f>
        <v>18376</v>
      </c>
      <c r="H30" s="64">
        <f>H27+3000</f>
        <v>19171</v>
      </c>
      <c r="I30" s="64"/>
      <c r="J30" s="64">
        <f>J27+16000</f>
        <v>16000</v>
      </c>
      <c r="K30" s="64">
        <f>K27+32000</f>
        <v>32000</v>
      </c>
      <c r="L30" s="191"/>
      <c r="M30" s="65"/>
      <c r="N30" s="193"/>
      <c r="O30" s="195"/>
    </row>
    <row r="31" spans="1:15" ht="15.75" thickBot="1">
      <c r="A31" s="189"/>
      <c r="B31" s="73" t="s">
        <v>16</v>
      </c>
      <c r="C31" s="74">
        <f>4000-C29</f>
        <v>-1352</v>
      </c>
      <c r="D31" s="74"/>
      <c r="E31" s="74">
        <f>1500-E29</f>
        <v>-143</v>
      </c>
      <c r="F31" s="74">
        <f t="shared" ref="F31:G31" si="6">F30-F26</f>
        <v>562</v>
      </c>
      <c r="G31" s="74">
        <f t="shared" si="6"/>
        <v>562</v>
      </c>
      <c r="H31" s="74">
        <f>H30-H26</f>
        <v>1357</v>
      </c>
      <c r="I31" s="74"/>
      <c r="J31" s="75">
        <f t="shared" ref="J31:K31" si="7">J30-J26</f>
        <v>-1814</v>
      </c>
      <c r="K31" s="75">
        <f t="shared" si="7"/>
        <v>14186</v>
      </c>
      <c r="L31" s="192"/>
      <c r="M31" s="65"/>
      <c r="N31" s="194"/>
      <c r="O31" s="196"/>
    </row>
    <row r="32" spans="1:15">
      <c r="A32" s="76"/>
      <c r="B32" s="77"/>
      <c r="C32" s="78"/>
      <c r="D32" s="65"/>
      <c r="E32" s="65"/>
      <c r="F32" s="65"/>
      <c r="G32" s="65"/>
      <c r="H32" s="79"/>
      <c r="I32" s="79"/>
      <c r="J32" s="79"/>
      <c r="K32" s="80" t="s">
        <v>13</v>
      </c>
      <c r="L32" s="68">
        <v>44742</v>
      </c>
      <c r="M32" s="65"/>
      <c r="N32" s="65"/>
      <c r="O32" s="56"/>
    </row>
    <row r="33" spans="1:15" ht="15.75" thickBot="1">
      <c r="A33" s="170" t="s">
        <v>109</v>
      </c>
      <c r="B33" s="170"/>
      <c r="C33" s="185" t="s">
        <v>21</v>
      </c>
      <c r="D33" s="185"/>
      <c r="E33" s="186" t="s">
        <v>141</v>
      </c>
      <c r="F33" s="186"/>
      <c r="G33" s="81"/>
      <c r="H33" s="54"/>
      <c r="I33" s="54"/>
      <c r="J33" s="54"/>
      <c r="K33" s="54"/>
      <c r="L33" s="54"/>
      <c r="M33" s="55"/>
      <c r="N33" s="55"/>
      <c r="O33" s="56"/>
    </row>
    <row r="34" spans="1:15" ht="38.25">
      <c r="A34" s="57" t="s">
        <v>35</v>
      </c>
      <c r="B34" s="57" t="s">
        <v>1</v>
      </c>
      <c r="C34" s="58" t="s">
        <v>2</v>
      </c>
      <c r="D34" s="58" t="s">
        <v>10</v>
      </c>
      <c r="E34" s="58" t="s">
        <v>3</v>
      </c>
      <c r="F34" s="58" t="s">
        <v>135</v>
      </c>
      <c r="G34" s="58" t="s">
        <v>132</v>
      </c>
      <c r="H34" s="58" t="s">
        <v>12</v>
      </c>
      <c r="I34" s="58" t="s">
        <v>34</v>
      </c>
      <c r="J34" s="58" t="s">
        <v>28</v>
      </c>
      <c r="K34" s="58" t="s">
        <v>29</v>
      </c>
      <c r="L34" s="58" t="s">
        <v>4</v>
      </c>
      <c r="M34" s="59" t="s">
        <v>33</v>
      </c>
      <c r="N34" s="60" t="s">
        <v>11</v>
      </c>
      <c r="O34" s="61" t="s">
        <v>14</v>
      </c>
    </row>
    <row r="35" spans="1:15" ht="15" customHeight="1">
      <c r="A35" s="187" t="s">
        <v>69</v>
      </c>
      <c r="B35" s="62" t="s">
        <v>39</v>
      </c>
      <c r="C35" s="136">
        <v>15765</v>
      </c>
      <c r="D35" s="136">
        <v>15765</v>
      </c>
      <c r="E35" s="136">
        <v>15765</v>
      </c>
      <c r="F35" s="136">
        <v>15765</v>
      </c>
      <c r="G35" s="136">
        <v>15765</v>
      </c>
      <c r="H35" s="136">
        <v>15765</v>
      </c>
      <c r="I35" s="136">
        <v>15765</v>
      </c>
      <c r="J35" s="136">
        <v>15765</v>
      </c>
      <c r="K35" s="136">
        <v>15765</v>
      </c>
      <c r="L35" s="190" t="s">
        <v>52</v>
      </c>
      <c r="M35" s="65"/>
      <c r="N35" s="193" t="s">
        <v>140</v>
      </c>
      <c r="O35" s="195">
        <f>F37+1500/24</f>
        <v>44760.5</v>
      </c>
    </row>
    <row r="36" spans="1:15">
      <c r="A36" s="188"/>
      <c r="B36" s="62" t="s">
        <v>7</v>
      </c>
      <c r="C36" s="63">
        <v>10966</v>
      </c>
      <c r="D36" s="66"/>
      <c r="E36" s="63">
        <v>14003</v>
      </c>
      <c r="F36" s="63">
        <v>14888</v>
      </c>
      <c r="G36" s="63">
        <v>14888</v>
      </c>
      <c r="H36" s="63">
        <v>12094</v>
      </c>
      <c r="I36" s="63"/>
      <c r="J36" s="63"/>
      <c r="K36" s="66"/>
      <c r="L36" s="191"/>
      <c r="M36" s="65"/>
      <c r="N36" s="193"/>
      <c r="O36" s="195"/>
    </row>
    <row r="37" spans="1:15">
      <c r="A37" s="188"/>
      <c r="B37" s="67" t="s">
        <v>17</v>
      </c>
      <c r="C37" s="68">
        <v>44509</v>
      </c>
      <c r="D37" s="68"/>
      <c r="E37" s="68">
        <v>44654</v>
      </c>
      <c r="F37" s="68">
        <v>44698</v>
      </c>
      <c r="G37" s="68">
        <v>44698</v>
      </c>
      <c r="H37" s="68">
        <v>44561</v>
      </c>
      <c r="I37" s="68"/>
      <c r="J37" s="68"/>
      <c r="K37" s="68"/>
      <c r="L37" s="191"/>
      <c r="M37" s="65"/>
      <c r="N37" s="193"/>
      <c r="O37" s="195"/>
    </row>
    <row r="38" spans="1:15">
      <c r="A38" s="188"/>
      <c r="B38" s="62" t="s">
        <v>19</v>
      </c>
      <c r="C38" s="69">
        <f>C35-C36</f>
        <v>4799</v>
      </c>
      <c r="D38" s="69"/>
      <c r="E38" s="70">
        <f>E35-E36</f>
        <v>1762</v>
      </c>
      <c r="F38" s="71">
        <f>F35-F36</f>
        <v>877</v>
      </c>
      <c r="G38" s="71">
        <f t="shared" ref="G38:H38" si="8">G35-G36</f>
        <v>877</v>
      </c>
      <c r="H38" s="71">
        <f t="shared" si="8"/>
        <v>3671</v>
      </c>
      <c r="I38" s="71">
        <f>I35-I36</f>
        <v>15765</v>
      </c>
      <c r="J38" s="72">
        <f t="shared" ref="J38:K38" si="9">J35-J36</f>
        <v>15765</v>
      </c>
      <c r="K38" s="72">
        <f t="shared" si="9"/>
        <v>15765</v>
      </c>
      <c r="L38" s="191"/>
      <c r="M38" s="65"/>
      <c r="N38" s="193"/>
      <c r="O38" s="195"/>
    </row>
    <row r="39" spans="1:15">
      <c r="A39" s="188"/>
      <c r="B39" s="62" t="s">
        <v>8</v>
      </c>
      <c r="C39" s="64">
        <f>C36+4000</f>
        <v>14966</v>
      </c>
      <c r="D39" s="64"/>
      <c r="E39" s="64">
        <f>1500+E36</f>
        <v>15503</v>
      </c>
      <c r="F39" s="64">
        <f>F36+1500</f>
        <v>16388</v>
      </c>
      <c r="G39" s="64">
        <f>G36+1500</f>
        <v>16388</v>
      </c>
      <c r="H39" s="64">
        <f>H36+3000</f>
        <v>15094</v>
      </c>
      <c r="I39" s="64"/>
      <c r="J39" s="64">
        <f>J36+16000</f>
        <v>16000</v>
      </c>
      <c r="K39" s="64">
        <f>K36+32000</f>
        <v>32000</v>
      </c>
      <c r="L39" s="191"/>
      <c r="M39" s="65"/>
      <c r="N39" s="193"/>
      <c r="O39" s="195"/>
    </row>
    <row r="40" spans="1:15" ht="15.75" thickBot="1">
      <c r="A40" s="189"/>
      <c r="B40" s="73" t="s">
        <v>16</v>
      </c>
      <c r="C40" s="74">
        <f>4000-C38</f>
        <v>-799</v>
      </c>
      <c r="D40" s="74"/>
      <c r="E40" s="74">
        <f>1500-E38</f>
        <v>-262</v>
      </c>
      <c r="F40" s="74">
        <f t="shared" ref="F40:G40" si="10">F39-F35</f>
        <v>623</v>
      </c>
      <c r="G40" s="74">
        <f t="shared" si="10"/>
        <v>623</v>
      </c>
      <c r="H40" s="74">
        <f>H39-H35</f>
        <v>-671</v>
      </c>
      <c r="I40" s="74"/>
      <c r="J40" s="75">
        <f t="shared" ref="J40:K40" si="11">J39-J35</f>
        <v>235</v>
      </c>
      <c r="K40" s="75">
        <f t="shared" si="11"/>
        <v>16235</v>
      </c>
      <c r="L40" s="192"/>
      <c r="M40" s="65"/>
      <c r="N40" s="194"/>
      <c r="O40" s="196"/>
    </row>
    <row r="41" spans="1:15">
      <c r="A41" s="76"/>
      <c r="B41" s="77"/>
      <c r="C41" s="78"/>
      <c r="D41" s="65"/>
      <c r="E41" s="65"/>
      <c r="F41" s="65"/>
      <c r="G41" s="65"/>
      <c r="H41" s="79"/>
      <c r="I41" s="79"/>
      <c r="J41" s="79"/>
      <c r="K41" s="80" t="s">
        <v>13</v>
      </c>
      <c r="L41" s="68">
        <v>44742</v>
      </c>
      <c r="M41" s="65"/>
      <c r="N41" s="65"/>
      <c r="O41" s="56"/>
    </row>
    <row r="42" spans="1:15" ht="15.75" thickBot="1">
      <c r="A42" s="170" t="s">
        <v>110</v>
      </c>
      <c r="B42" s="170"/>
      <c r="C42" s="185" t="s">
        <v>21</v>
      </c>
      <c r="D42" s="185"/>
      <c r="E42" s="186" t="s">
        <v>141</v>
      </c>
      <c r="F42" s="186"/>
      <c r="G42" s="81"/>
      <c r="H42" s="54"/>
      <c r="I42" s="54"/>
      <c r="J42" s="54"/>
      <c r="K42" s="54"/>
      <c r="L42" s="54"/>
      <c r="M42" s="55"/>
      <c r="N42" s="55"/>
      <c r="O42" s="56"/>
    </row>
    <row r="43" spans="1:15" ht="38.25">
      <c r="A43" s="57" t="s">
        <v>35</v>
      </c>
      <c r="B43" s="57" t="s">
        <v>1</v>
      </c>
      <c r="C43" s="58" t="s">
        <v>2</v>
      </c>
      <c r="D43" s="58" t="s">
        <v>10</v>
      </c>
      <c r="E43" s="58" t="s">
        <v>3</v>
      </c>
      <c r="F43" s="58" t="s">
        <v>135</v>
      </c>
      <c r="G43" s="58" t="s">
        <v>132</v>
      </c>
      <c r="H43" s="58" t="s">
        <v>12</v>
      </c>
      <c r="I43" s="58" t="s">
        <v>34</v>
      </c>
      <c r="J43" s="58" t="s">
        <v>28</v>
      </c>
      <c r="K43" s="58" t="s">
        <v>29</v>
      </c>
      <c r="L43" s="58" t="s">
        <v>4</v>
      </c>
      <c r="M43" s="59" t="s">
        <v>33</v>
      </c>
      <c r="N43" s="60" t="s">
        <v>11</v>
      </c>
      <c r="O43" s="61" t="s">
        <v>14</v>
      </c>
    </row>
    <row r="44" spans="1:15">
      <c r="A44" s="187" t="s">
        <v>80</v>
      </c>
      <c r="B44" s="62" t="s">
        <v>39</v>
      </c>
      <c r="C44" s="136">
        <v>14604</v>
      </c>
      <c r="D44" s="136">
        <v>14604</v>
      </c>
      <c r="E44" s="136">
        <v>14604</v>
      </c>
      <c r="F44" s="136">
        <v>14604</v>
      </c>
      <c r="G44" s="136">
        <v>14604</v>
      </c>
      <c r="H44" s="136">
        <v>14604</v>
      </c>
      <c r="I44" s="136">
        <v>14604</v>
      </c>
      <c r="J44" s="136">
        <v>14604</v>
      </c>
      <c r="K44" s="136">
        <v>14604</v>
      </c>
      <c r="L44" s="190" t="s">
        <v>52</v>
      </c>
      <c r="M44" s="65"/>
      <c r="N44" s="193" t="s">
        <v>140</v>
      </c>
      <c r="O44" s="195">
        <f>F46+1500/24</f>
        <v>44714.5</v>
      </c>
    </row>
    <row r="45" spans="1:15">
      <c r="A45" s="188"/>
      <c r="B45" s="62" t="s">
        <v>7</v>
      </c>
      <c r="C45" s="63"/>
      <c r="D45" s="66"/>
      <c r="E45" s="63">
        <v>12428</v>
      </c>
      <c r="F45" s="63">
        <v>12625</v>
      </c>
      <c r="G45" s="63">
        <v>12625</v>
      </c>
      <c r="H45" s="63">
        <v>12428</v>
      </c>
      <c r="I45" s="63"/>
      <c r="J45" s="63"/>
      <c r="K45" s="66"/>
      <c r="L45" s="191"/>
      <c r="M45" s="65"/>
      <c r="N45" s="193"/>
      <c r="O45" s="195"/>
    </row>
    <row r="46" spans="1:15">
      <c r="A46" s="188"/>
      <c r="B46" s="67" t="s">
        <v>17</v>
      </c>
      <c r="C46" s="68"/>
      <c r="D46" s="68"/>
      <c r="E46" s="68">
        <v>44643</v>
      </c>
      <c r="F46" s="68">
        <v>44652</v>
      </c>
      <c r="G46" s="68">
        <v>44652</v>
      </c>
      <c r="H46" s="68">
        <v>44643</v>
      </c>
      <c r="I46" s="68"/>
      <c r="J46" s="68"/>
      <c r="K46" s="68"/>
      <c r="L46" s="191"/>
      <c r="M46" s="65"/>
      <c r="N46" s="193"/>
      <c r="O46" s="195"/>
    </row>
    <row r="47" spans="1:15">
      <c r="A47" s="188"/>
      <c r="B47" s="62" t="s">
        <v>19</v>
      </c>
      <c r="C47" s="69">
        <f>C44-C45</f>
        <v>14604</v>
      </c>
      <c r="D47" s="69"/>
      <c r="E47" s="70">
        <f>E44-E45</f>
        <v>2176</v>
      </c>
      <c r="F47" s="71">
        <f>F44-F45</f>
        <v>1979</v>
      </c>
      <c r="G47" s="71">
        <f t="shared" ref="G47:H47" si="12">G44-G45</f>
        <v>1979</v>
      </c>
      <c r="H47" s="71">
        <f t="shared" si="12"/>
        <v>2176</v>
      </c>
      <c r="I47" s="71">
        <f>I44-I45</f>
        <v>14604</v>
      </c>
      <c r="J47" s="72">
        <f t="shared" ref="J47:K47" si="13">J44-J45</f>
        <v>14604</v>
      </c>
      <c r="K47" s="72">
        <f t="shared" si="13"/>
        <v>14604</v>
      </c>
      <c r="L47" s="191"/>
      <c r="M47" s="65"/>
      <c r="N47" s="193"/>
      <c r="O47" s="195"/>
    </row>
    <row r="48" spans="1:15">
      <c r="A48" s="188"/>
      <c r="B48" s="62" t="s">
        <v>8</v>
      </c>
      <c r="C48" s="64">
        <f>C45+4000</f>
        <v>4000</v>
      </c>
      <c r="D48" s="64"/>
      <c r="E48" s="64">
        <f>1500+E45</f>
        <v>13928</v>
      </c>
      <c r="F48" s="64">
        <f>F45+1500</f>
        <v>14125</v>
      </c>
      <c r="G48" s="64">
        <f>G45+1500</f>
        <v>14125</v>
      </c>
      <c r="H48" s="64">
        <f>H45+3000</f>
        <v>15428</v>
      </c>
      <c r="I48" s="64"/>
      <c r="J48" s="64">
        <f>J45+16000</f>
        <v>16000</v>
      </c>
      <c r="K48" s="64">
        <f>K45+32000</f>
        <v>32000</v>
      </c>
      <c r="L48" s="191"/>
      <c r="M48" s="65"/>
      <c r="N48" s="193"/>
      <c r="O48" s="195"/>
    </row>
    <row r="49" spans="1:15" ht="15.75" thickBot="1">
      <c r="A49" s="189"/>
      <c r="B49" s="73" t="s">
        <v>16</v>
      </c>
      <c r="C49" s="74">
        <f>4000-C47</f>
        <v>-10604</v>
      </c>
      <c r="D49" s="74"/>
      <c r="E49" s="74">
        <f>1500-E47</f>
        <v>-676</v>
      </c>
      <c r="F49" s="74">
        <f t="shared" ref="F49:G49" si="14">F48-F44</f>
        <v>-479</v>
      </c>
      <c r="G49" s="74">
        <f t="shared" si="14"/>
        <v>-479</v>
      </c>
      <c r="H49" s="74">
        <f>H48-H44</f>
        <v>824</v>
      </c>
      <c r="I49" s="74"/>
      <c r="J49" s="75">
        <f t="shared" ref="J49:K49" si="15">J48-J44</f>
        <v>1396</v>
      </c>
      <c r="K49" s="75">
        <f t="shared" si="15"/>
        <v>17396</v>
      </c>
      <c r="L49" s="192"/>
      <c r="M49" s="65"/>
      <c r="N49" s="194"/>
      <c r="O49" s="196"/>
    </row>
    <row r="50" spans="1:15">
      <c r="A50" s="76"/>
      <c r="B50" s="77"/>
      <c r="C50" s="78"/>
      <c r="D50" s="65"/>
      <c r="E50" s="65"/>
      <c r="F50" s="65"/>
      <c r="G50" s="65"/>
      <c r="H50" s="79"/>
      <c r="I50" s="79"/>
      <c r="J50" s="79"/>
      <c r="K50" s="80" t="s">
        <v>13</v>
      </c>
      <c r="L50" s="68">
        <v>44742</v>
      </c>
      <c r="M50" s="65"/>
      <c r="N50" s="65"/>
      <c r="O50" s="56"/>
    </row>
    <row r="52" spans="1:15" ht="15.75" thickBot="1">
      <c r="A52" s="170" t="s">
        <v>238</v>
      </c>
      <c r="B52" s="170"/>
      <c r="C52" s="185" t="s">
        <v>21</v>
      </c>
      <c r="D52" s="185"/>
      <c r="E52" s="186" t="s">
        <v>141</v>
      </c>
      <c r="F52" s="186"/>
      <c r="G52" s="81"/>
      <c r="H52" s="54"/>
      <c r="I52" s="54"/>
      <c r="J52" s="54"/>
      <c r="K52" s="54"/>
      <c r="L52" s="54"/>
      <c r="M52" s="55"/>
      <c r="N52" s="55"/>
      <c r="O52" s="56"/>
    </row>
    <row r="53" spans="1:15" ht="38.25">
      <c r="A53" s="57" t="s">
        <v>35</v>
      </c>
      <c r="B53" s="57" t="s">
        <v>1</v>
      </c>
      <c r="C53" s="58" t="s">
        <v>2</v>
      </c>
      <c r="D53" s="58" t="s">
        <v>10</v>
      </c>
      <c r="E53" s="58" t="s">
        <v>3</v>
      </c>
      <c r="F53" s="58" t="s">
        <v>135</v>
      </c>
      <c r="G53" s="58" t="s">
        <v>132</v>
      </c>
      <c r="H53" s="58" t="s">
        <v>12</v>
      </c>
      <c r="I53" s="58" t="s">
        <v>34</v>
      </c>
      <c r="J53" s="58" t="s">
        <v>28</v>
      </c>
      <c r="K53" s="58" t="s">
        <v>29</v>
      </c>
      <c r="L53" s="58" t="s">
        <v>4</v>
      </c>
      <c r="M53" s="59" t="s">
        <v>33</v>
      </c>
      <c r="N53" s="60" t="s">
        <v>11</v>
      </c>
      <c r="O53" s="61" t="s">
        <v>14</v>
      </c>
    </row>
    <row r="54" spans="1:15">
      <c r="A54" s="187" t="s">
        <v>100</v>
      </c>
      <c r="B54" s="62" t="s">
        <v>39</v>
      </c>
      <c r="C54" s="136">
        <v>3323</v>
      </c>
      <c r="D54" s="136">
        <v>3323</v>
      </c>
      <c r="E54" s="136">
        <v>3323</v>
      </c>
      <c r="F54" s="136">
        <v>3323</v>
      </c>
      <c r="G54" s="136">
        <v>3323</v>
      </c>
      <c r="H54" s="136">
        <v>3323</v>
      </c>
      <c r="I54" s="136">
        <v>3323</v>
      </c>
      <c r="J54" s="136">
        <v>3323</v>
      </c>
      <c r="K54" s="136">
        <v>3323</v>
      </c>
      <c r="L54" s="190" t="s">
        <v>52</v>
      </c>
      <c r="M54" s="65"/>
      <c r="N54" s="193" t="s">
        <v>33</v>
      </c>
      <c r="O54" s="195">
        <f>E56+1500/24</f>
        <v>44715.5</v>
      </c>
    </row>
    <row r="55" spans="1:15">
      <c r="A55" s="188"/>
      <c r="B55" s="62" t="s">
        <v>7</v>
      </c>
      <c r="C55" s="63"/>
      <c r="D55" s="66"/>
      <c r="E55" s="63">
        <v>1409</v>
      </c>
      <c r="F55" s="63">
        <v>1409</v>
      </c>
      <c r="G55" s="63">
        <v>1409</v>
      </c>
      <c r="H55" s="63">
        <v>72</v>
      </c>
      <c r="I55" s="63"/>
      <c r="J55" s="63"/>
      <c r="K55" s="66"/>
      <c r="L55" s="191"/>
      <c r="M55" s="65"/>
      <c r="N55" s="193"/>
      <c r="O55" s="195"/>
    </row>
    <row r="56" spans="1:15">
      <c r="A56" s="188"/>
      <c r="B56" s="67" t="s">
        <v>17</v>
      </c>
      <c r="C56" s="68"/>
      <c r="D56" s="68"/>
      <c r="E56" s="68">
        <v>44653</v>
      </c>
      <c r="F56" s="68">
        <v>44653</v>
      </c>
      <c r="G56" s="68">
        <v>44653</v>
      </c>
      <c r="H56" s="68">
        <v>44595</v>
      </c>
      <c r="I56" s="68"/>
      <c r="J56" s="68"/>
      <c r="K56" s="68"/>
      <c r="L56" s="191"/>
      <c r="M56" s="65"/>
      <c r="N56" s="193"/>
      <c r="O56" s="195"/>
    </row>
    <row r="57" spans="1:15">
      <c r="A57" s="188"/>
      <c r="B57" s="62" t="s">
        <v>19</v>
      </c>
      <c r="C57" s="69">
        <f>C54-C55</f>
        <v>3323</v>
      </c>
      <c r="D57" s="69"/>
      <c r="E57" s="70">
        <f>E54-E55</f>
        <v>1914</v>
      </c>
      <c r="F57" s="71">
        <f>F54-F55</f>
        <v>1914</v>
      </c>
      <c r="G57" s="71">
        <f t="shared" ref="G57:H57" si="16">G54-G55</f>
        <v>1914</v>
      </c>
      <c r="H57" s="71">
        <f t="shared" si="16"/>
        <v>3251</v>
      </c>
      <c r="I57" s="71">
        <f>I54-I55</f>
        <v>3323</v>
      </c>
      <c r="J57" s="72">
        <f t="shared" ref="J57:K57" si="17">J54-J55</f>
        <v>3323</v>
      </c>
      <c r="K57" s="72">
        <f t="shared" si="17"/>
        <v>3323</v>
      </c>
      <c r="L57" s="191"/>
      <c r="M57" s="65"/>
      <c r="N57" s="193"/>
      <c r="O57" s="195"/>
    </row>
    <row r="58" spans="1:15">
      <c r="A58" s="188"/>
      <c r="B58" s="62" t="s">
        <v>8</v>
      </c>
      <c r="C58" s="64">
        <f>C55+4000</f>
        <v>4000</v>
      </c>
      <c r="D58" s="64"/>
      <c r="E58" s="64">
        <f>1500+E55</f>
        <v>2909</v>
      </c>
      <c r="F58" s="64">
        <f>F55+1500</f>
        <v>2909</v>
      </c>
      <c r="G58" s="64">
        <f>G55+1500</f>
        <v>2909</v>
      </c>
      <c r="H58" s="64">
        <f>H55+3000</f>
        <v>3072</v>
      </c>
      <c r="I58" s="64"/>
      <c r="J58" s="64">
        <f>J55+16000</f>
        <v>16000</v>
      </c>
      <c r="K58" s="64">
        <f>K55+32000</f>
        <v>32000</v>
      </c>
      <c r="L58" s="191"/>
      <c r="M58" s="65"/>
      <c r="N58" s="193"/>
      <c r="O58" s="195"/>
    </row>
    <row r="59" spans="1:15" ht="15.75" thickBot="1">
      <c r="A59" s="189"/>
      <c r="B59" s="73" t="s">
        <v>16</v>
      </c>
      <c r="C59" s="74">
        <f>4000-C57</f>
        <v>677</v>
      </c>
      <c r="D59" s="74"/>
      <c r="E59" s="74">
        <f>1500-E57</f>
        <v>-414</v>
      </c>
      <c r="F59" s="74">
        <f t="shared" ref="F59:G59" si="18">F58-F54</f>
        <v>-414</v>
      </c>
      <c r="G59" s="74">
        <f t="shared" si="18"/>
        <v>-414</v>
      </c>
      <c r="H59" s="74">
        <f>H58-H54</f>
        <v>-251</v>
      </c>
      <c r="I59" s="74"/>
      <c r="J59" s="75">
        <f t="shared" ref="J59:K59" si="19">J58-J54</f>
        <v>12677</v>
      </c>
      <c r="K59" s="75">
        <f t="shared" si="19"/>
        <v>28677</v>
      </c>
      <c r="L59" s="192"/>
      <c r="M59" s="65"/>
      <c r="N59" s="194"/>
      <c r="O59" s="196"/>
    </row>
    <row r="60" spans="1:15">
      <c r="A60" s="76"/>
      <c r="B60" s="77"/>
      <c r="C60" s="78"/>
      <c r="D60" s="65"/>
      <c r="E60" s="65"/>
      <c r="F60" s="65"/>
      <c r="G60" s="65"/>
      <c r="H60" s="79"/>
      <c r="I60" s="79"/>
      <c r="J60" s="79"/>
      <c r="K60" s="135" t="s">
        <v>13</v>
      </c>
      <c r="L60" s="68">
        <v>44742</v>
      </c>
      <c r="M60" s="65"/>
      <c r="N60" s="65"/>
      <c r="O60" s="56"/>
    </row>
  </sheetData>
  <mergeCells count="43">
    <mergeCell ref="N54:N59"/>
    <mergeCell ref="O54:O59"/>
    <mergeCell ref="A52:B52"/>
    <mergeCell ref="C52:D52"/>
    <mergeCell ref="E52:F52"/>
    <mergeCell ref="A54:A59"/>
    <mergeCell ref="L54:L59"/>
    <mergeCell ref="O35:O40"/>
    <mergeCell ref="A42:B42"/>
    <mergeCell ref="C42:D42"/>
    <mergeCell ref="E42:F42"/>
    <mergeCell ref="A44:A49"/>
    <mergeCell ref="L44:L49"/>
    <mergeCell ref="N44:N49"/>
    <mergeCell ref="O44:O49"/>
    <mergeCell ref="N35:N40"/>
    <mergeCell ref="A33:B33"/>
    <mergeCell ref="C33:D33"/>
    <mergeCell ref="E33:F33"/>
    <mergeCell ref="A35:A40"/>
    <mergeCell ref="L35:L40"/>
    <mergeCell ref="O17:O22"/>
    <mergeCell ref="A24:B24"/>
    <mergeCell ref="C24:D24"/>
    <mergeCell ref="E24:F24"/>
    <mergeCell ref="A26:A31"/>
    <mergeCell ref="L26:L31"/>
    <mergeCell ref="N26:N31"/>
    <mergeCell ref="O26:O31"/>
    <mergeCell ref="N17:N22"/>
    <mergeCell ref="A15:B15"/>
    <mergeCell ref="C15:D15"/>
    <mergeCell ref="E15:F15"/>
    <mergeCell ref="A17:A22"/>
    <mergeCell ref="L17:L22"/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pageSetup paperSize="9" orientation="portrait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1"/>
  <sheetViews>
    <sheetView topLeftCell="A34" workbookViewId="0">
      <selection activeCell="L71" sqref="L71"/>
    </sheetView>
  </sheetViews>
  <sheetFormatPr defaultRowHeight="15"/>
  <cols>
    <col min="1" max="1" width="9.140625" style="12"/>
    <col min="2" max="2" width="18.42578125" style="12" customWidth="1"/>
    <col min="3" max="3" width="12.7109375" style="12" customWidth="1"/>
    <col min="4" max="4" width="11.7109375" style="12" customWidth="1"/>
    <col min="5" max="5" width="12.42578125" style="12" customWidth="1"/>
    <col min="6" max="6" width="11.140625" style="12" customWidth="1"/>
    <col min="7" max="8" width="12" style="12" customWidth="1"/>
    <col min="9" max="9" width="12.5703125" style="12" customWidth="1"/>
    <col min="10" max="10" width="11.85546875" style="12" customWidth="1"/>
    <col min="11" max="11" width="12" style="12" customWidth="1"/>
    <col min="12" max="12" width="21.7109375" style="12" customWidth="1"/>
    <col min="13" max="13" width="0.140625" style="12" customWidth="1"/>
    <col min="14" max="14" width="14.7109375" style="12" customWidth="1"/>
    <col min="15" max="15" width="15.140625" style="12" customWidth="1"/>
    <col min="16" max="16384" width="9.140625" style="12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113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229</v>
      </c>
      <c r="B6" s="170"/>
      <c r="C6" s="185" t="s">
        <v>55</v>
      </c>
      <c r="D6" s="185"/>
      <c r="E6" s="186" t="s">
        <v>38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38.2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>
      <c r="A8" s="187" t="s">
        <v>5</v>
      </c>
      <c r="B8" s="62" t="s">
        <v>39</v>
      </c>
      <c r="C8" s="136">
        <v>120753</v>
      </c>
      <c r="D8" s="136">
        <v>120753</v>
      </c>
      <c r="E8" s="136">
        <v>120753</v>
      </c>
      <c r="F8" s="136">
        <v>120753</v>
      </c>
      <c r="G8" s="136">
        <v>120753</v>
      </c>
      <c r="H8" s="136">
        <v>120753</v>
      </c>
      <c r="I8" s="136">
        <v>120753</v>
      </c>
      <c r="J8" s="136">
        <v>120753</v>
      </c>
      <c r="K8" s="136">
        <v>120753</v>
      </c>
      <c r="L8" s="190" t="s">
        <v>81</v>
      </c>
      <c r="M8" s="65"/>
      <c r="N8" s="208" t="s">
        <v>140</v>
      </c>
      <c r="O8" s="211">
        <f>L14+1500/24</f>
        <v>44804.5</v>
      </c>
    </row>
    <row r="9" spans="1:15">
      <c r="A9" s="188"/>
      <c r="B9" s="62" t="s">
        <v>7</v>
      </c>
      <c r="C9" s="63">
        <v>20100</v>
      </c>
      <c r="D9" s="66"/>
      <c r="E9" s="63">
        <v>112265</v>
      </c>
      <c r="F9" s="63">
        <v>110039</v>
      </c>
      <c r="G9" s="63">
        <v>110039</v>
      </c>
      <c r="H9" s="63">
        <v>110039</v>
      </c>
      <c r="I9" s="63">
        <v>21515</v>
      </c>
      <c r="J9" s="66">
        <v>17048</v>
      </c>
      <c r="K9" s="66"/>
      <c r="L9" s="191"/>
      <c r="M9" s="65"/>
      <c r="N9" s="209"/>
      <c r="O9" s="212"/>
    </row>
    <row r="10" spans="1:15">
      <c r="A10" s="188"/>
      <c r="B10" s="67" t="s">
        <v>17</v>
      </c>
      <c r="C10" s="68">
        <v>42983</v>
      </c>
      <c r="D10" s="68"/>
      <c r="E10" s="68">
        <v>44362</v>
      </c>
      <c r="F10" s="68">
        <v>44283</v>
      </c>
      <c r="G10" s="68">
        <v>44283</v>
      </c>
      <c r="H10" s="68">
        <v>44283</v>
      </c>
      <c r="I10" s="68">
        <v>43042</v>
      </c>
      <c r="J10" s="68">
        <v>42841</v>
      </c>
      <c r="K10" s="68"/>
      <c r="L10" s="191"/>
      <c r="M10" s="65"/>
      <c r="N10" s="209"/>
      <c r="O10" s="212"/>
    </row>
    <row r="11" spans="1:15">
      <c r="A11" s="188"/>
      <c r="B11" s="62" t="s">
        <v>19</v>
      </c>
      <c r="C11" s="69">
        <f t="shared" ref="C11:K11" si="0">C8-C9</f>
        <v>100653</v>
      </c>
      <c r="D11" s="69"/>
      <c r="E11" s="70">
        <f>E8-E9</f>
        <v>8488</v>
      </c>
      <c r="F11" s="71">
        <f>F8-F9</f>
        <v>10714</v>
      </c>
      <c r="G11" s="71">
        <f t="shared" si="0"/>
        <v>10714</v>
      </c>
      <c r="H11" s="71">
        <f t="shared" si="0"/>
        <v>10714</v>
      </c>
      <c r="I11" s="71">
        <f t="shared" si="0"/>
        <v>99238</v>
      </c>
      <c r="J11" s="72">
        <f t="shared" si="0"/>
        <v>103705</v>
      </c>
      <c r="K11" s="72">
        <f t="shared" si="0"/>
        <v>120753</v>
      </c>
      <c r="L11" s="191"/>
      <c r="M11" s="65"/>
      <c r="N11" s="209"/>
      <c r="O11" s="212"/>
    </row>
    <row r="12" spans="1:15">
      <c r="A12" s="188"/>
      <c r="B12" s="62" t="s">
        <v>8</v>
      </c>
      <c r="C12" s="64">
        <f>C9+4000</f>
        <v>24100</v>
      </c>
      <c r="D12" s="64"/>
      <c r="E12" s="64">
        <f>E9+1500</f>
        <v>113765</v>
      </c>
      <c r="F12" s="64">
        <f>F9+3000</f>
        <v>113039</v>
      </c>
      <c r="G12" s="64">
        <f>G9+3000</f>
        <v>113039</v>
      </c>
      <c r="H12" s="64">
        <f>H9+3000</f>
        <v>113039</v>
      </c>
      <c r="I12" s="64">
        <f>I9+3000</f>
        <v>24515</v>
      </c>
      <c r="J12" s="64">
        <v>16000</v>
      </c>
      <c r="K12" s="64">
        <f>K9+32000</f>
        <v>32000</v>
      </c>
      <c r="L12" s="191"/>
      <c r="M12" s="65"/>
      <c r="N12" s="209"/>
      <c r="O12" s="212"/>
    </row>
    <row r="13" spans="1:15" ht="15.75" thickBot="1">
      <c r="A13" s="189"/>
      <c r="B13" s="73" t="s">
        <v>16</v>
      </c>
      <c r="C13" s="74">
        <f>C12-C8</f>
        <v>-96653</v>
      </c>
      <c r="D13" s="74"/>
      <c r="E13" s="74">
        <f t="shared" ref="E13:K13" si="1">E12-E8</f>
        <v>-6988</v>
      </c>
      <c r="F13" s="74">
        <f>3000-F11</f>
        <v>-7714</v>
      </c>
      <c r="G13" s="74">
        <f t="shared" si="1"/>
        <v>-7714</v>
      </c>
      <c r="H13" s="74">
        <f>H12-H8</f>
        <v>-7714</v>
      </c>
      <c r="I13" s="74">
        <f>3000-I11</f>
        <v>-96238</v>
      </c>
      <c r="J13" s="75">
        <f>16000-J11</f>
        <v>-87705</v>
      </c>
      <c r="K13" s="75">
        <f t="shared" si="1"/>
        <v>-88753</v>
      </c>
      <c r="L13" s="192"/>
      <c r="M13" s="65"/>
      <c r="N13" s="210"/>
      <c r="O13" s="213"/>
    </row>
    <row r="14" spans="1:15">
      <c r="A14" s="76"/>
      <c r="B14" s="77"/>
      <c r="C14" s="78"/>
      <c r="D14" s="65"/>
      <c r="E14" s="65"/>
      <c r="F14" s="65"/>
      <c r="G14" s="65"/>
      <c r="I14" s="79"/>
      <c r="J14" s="79"/>
      <c r="K14" s="80" t="s">
        <v>13</v>
      </c>
      <c r="L14" s="68">
        <v>44742</v>
      </c>
      <c r="M14" s="65"/>
      <c r="N14" s="65"/>
      <c r="O14" s="56"/>
    </row>
    <row r="15" spans="1:15" ht="15.75" thickBot="1">
      <c r="A15" s="170" t="s">
        <v>115</v>
      </c>
      <c r="B15" s="170"/>
      <c r="C15" s="185" t="s">
        <v>21</v>
      </c>
      <c r="D15" s="185"/>
      <c r="E15" s="186" t="s">
        <v>38</v>
      </c>
      <c r="F15" s="186"/>
      <c r="G15" s="81"/>
      <c r="H15" s="54"/>
      <c r="I15" s="54"/>
      <c r="J15" s="54"/>
      <c r="K15" s="54"/>
      <c r="L15" s="54"/>
      <c r="M15" s="55"/>
      <c r="N15" s="55"/>
      <c r="O15" s="56"/>
    </row>
    <row r="16" spans="1:15" ht="38.25">
      <c r="A16" s="57" t="s">
        <v>35</v>
      </c>
      <c r="B16" s="57" t="s">
        <v>1</v>
      </c>
      <c r="C16" s="58" t="s">
        <v>2</v>
      </c>
      <c r="D16" s="58" t="s">
        <v>10</v>
      </c>
      <c r="E16" s="58" t="s">
        <v>3</v>
      </c>
      <c r="F16" s="58" t="s">
        <v>135</v>
      </c>
      <c r="G16" s="58" t="s">
        <v>132</v>
      </c>
      <c r="H16" s="58" t="s">
        <v>12</v>
      </c>
      <c r="I16" s="58" t="s">
        <v>34</v>
      </c>
      <c r="J16" s="58" t="s">
        <v>28</v>
      </c>
      <c r="K16" s="58" t="s">
        <v>29</v>
      </c>
      <c r="L16" s="58" t="s">
        <v>4</v>
      </c>
      <c r="M16" s="59" t="s">
        <v>33</v>
      </c>
      <c r="N16" s="60" t="s">
        <v>11</v>
      </c>
      <c r="O16" s="61" t="s">
        <v>14</v>
      </c>
    </row>
    <row r="17" spans="1:15" ht="15" customHeight="1">
      <c r="A17" s="187" t="s">
        <v>63</v>
      </c>
      <c r="B17" s="62" t="s">
        <v>39</v>
      </c>
      <c r="C17" s="136">
        <v>19176</v>
      </c>
      <c r="D17" s="136">
        <v>19176</v>
      </c>
      <c r="E17" s="136">
        <v>19176</v>
      </c>
      <c r="F17" s="136">
        <v>19176</v>
      </c>
      <c r="G17" s="136">
        <v>19176</v>
      </c>
      <c r="H17" s="136">
        <v>19176</v>
      </c>
      <c r="I17" s="136">
        <v>19176</v>
      </c>
      <c r="J17" s="136">
        <v>19176</v>
      </c>
      <c r="K17" s="136">
        <v>19176</v>
      </c>
      <c r="L17" s="190" t="s">
        <v>81</v>
      </c>
      <c r="M17" s="65"/>
      <c r="N17" s="208" t="s">
        <v>140</v>
      </c>
      <c r="O17" s="211">
        <f>E19+1500/24</f>
        <v>44632.5</v>
      </c>
    </row>
    <row r="18" spans="1:15">
      <c r="A18" s="188"/>
      <c r="B18" s="62" t="s">
        <v>7</v>
      </c>
      <c r="C18" s="63">
        <f>C17-C20</f>
        <v>16956</v>
      </c>
      <c r="D18" s="66"/>
      <c r="E18" s="63">
        <v>15267</v>
      </c>
      <c r="F18" s="63">
        <v>15267</v>
      </c>
      <c r="G18" s="63">
        <v>15267</v>
      </c>
      <c r="H18" s="63">
        <v>8462</v>
      </c>
      <c r="I18" s="63">
        <v>0</v>
      </c>
      <c r="J18" s="63">
        <v>0</v>
      </c>
      <c r="K18" s="63">
        <v>0</v>
      </c>
      <c r="L18" s="191"/>
      <c r="M18" s="65"/>
      <c r="N18" s="209"/>
      <c r="O18" s="212"/>
    </row>
    <row r="19" spans="1:15">
      <c r="A19" s="188"/>
      <c r="B19" s="67" t="s">
        <v>17</v>
      </c>
      <c r="C19" s="68">
        <v>44282</v>
      </c>
      <c r="D19" s="68">
        <v>44282</v>
      </c>
      <c r="E19" s="68">
        <v>44570</v>
      </c>
      <c r="F19" s="68">
        <v>44570</v>
      </c>
      <c r="G19" s="68">
        <v>44570</v>
      </c>
      <c r="H19" s="68">
        <v>44258</v>
      </c>
      <c r="I19" s="68">
        <v>44282</v>
      </c>
      <c r="J19" s="68">
        <v>44282</v>
      </c>
      <c r="K19" s="68">
        <v>44282</v>
      </c>
      <c r="L19" s="191"/>
      <c r="M19" s="65"/>
      <c r="N19" s="209"/>
      <c r="O19" s="212"/>
    </row>
    <row r="20" spans="1:15">
      <c r="A20" s="188"/>
      <c r="B20" s="62" t="s">
        <v>19</v>
      </c>
      <c r="C20" s="69">
        <v>2220</v>
      </c>
      <c r="D20" s="70"/>
      <c r="E20" s="70">
        <f>E17-E18</f>
        <v>3909</v>
      </c>
      <c r="F20" s="71">
        <f>F17-F18</f>
        <v>3909</v>
      </c>
      <c r="G20" s="71">
        <f t="shared" ref="G20:K20" si="2">G17-G18</f>
        <v>3909</v>
      </c>
      <c r="H20" s="71">
        <f t="shared" si="2"/>
        <v>10714</v>
      </c>
      <c r="I20" s="71">
        <f>I17-I18</f>
        <v>19176</v>
      </c>
      <c r="J20" s="72">
        <f t="shared" si="2"/>
        <v>19176</v>
      </c>
      <c r="K20" s="72">
        <f t="shared" si="2"/>
        <v>19176</v>
      </c>
      <c r="L20" s="191"/>
      <c r="M20" s="65"/>
      <c r="N20" s="209"/>
      <c r="O20" s="212"/>
    </row>
    <row r="21" spans="1:15">
      <c r="A21" s="188"/>
      <c r="B21" s="62" t="s">
        <v>8</v>
      </c>
      <c r="C21" s="64">
        <f>C18+4000</f>
        <v>20956</v>
      </c>
      <c r="D21" s="64"/>
      <c r="E21" s="64">
        <f>1500+E18</f>
        <v>16767</v>
      </c>
      <c r="F21" s="64">
        <f>F18+1500</f>
        <v>16767</v>
      </c>
      <c r="G21" s="64">
        <f>G18+1500</f>
        <v>16767</v>
      </c>
      <c r="H21" s="64">
        <f>H18+3000</f>
        <v>11462</v>
      </c>
      <c r="I21" s="64">
        <f>I18+3000</f>
        <v>3000</v>
      </c>
      <c r="J21" s="64">
        <f>J18+16000</f>
        <v>16000</v>
      </c>
      <c r="K21" s="64">
        <f>K18+32000</f>
        <v>32000</v>
      </c>
      <c r="L21" s="191"/>
      <c r="M21" s="65"/>
      <c r="N21" s="209"/>
      <c r="O21" s="212"/>
    </row>
    <row r="22" spans="1:15" ht="15.75" thickBot="1">
      <c r="A22" s="189"/>
      <c r="B22" s="73" t="s">
        <v>16</v>
      </c>
      <c r="C22" s="74">
        <f>4000-2220</f>
        <v>1780</v>
      </c>
      <c r="D22" s="74"/>
      <c r="E22" s="74">
        <f>1500-E20</f>
        <v>-2409</v>
      </c>
      <c r="F22" s="74">
        <f>F21-F17</f>
        <v>-2409</v>
      </c>
      <c r="G22" s="74">
        <f t="shared" ref="G22:K22" si="3">G21-G17</f>
        <v>-2409</v>
      </c>
      <c r="H22" s="74">
        <f>H21-H17</f>
        <v>-7714</v>
      </c>
      <c r="I22" s="74">
        <f>3000-I20</f>
        <v>-16176</v>
      </c>
      <c r="J22" s="75">
        <f t="shared" si="3"/>
        <v>-3176</v>
      </c>
      <c r="K22" s="75">
        <f t="shared" si="3"/>
        <v>12824</v>
      </c>
      <c r="L22" s="192"/>
      <c r="M22" s="65"/>
      <c r="N22" s="210"/>
      <c r="O22" s="213"/>
    </row>
    <row r="23" spans="1:15">
      <c r="A23" s="76"/>
      <c r="B23" s="77"/>
      <c r="C23" s="78"/>
      <c r="D23" s="65"/>
      <c r="E23" s="65"/>
      <c r="F23" s="65"/>
      <c r="G23" s="65"/>
      <c r="H23" s="79"/>
      <c r="I23" s="79"/>
      <c r="J23" s="79"/>
      <c r="K23" s="80" t="s">
        <v>13</v>
      </c>
      <c r="L23" s="68">
        <v>44742</v>
      </c>
      <c r="M23" s="65"/>
      <c r="N23" s="65"/>
      <c r="O23" s="56"/>
    </row>
    <row r="24" spans="1:15" ht="15.75" thickBot="1">
      <c r="A24" s="170" t="s">
        <v>116</v>
      </c>
      <c r="B24" s="170"/>
      <c r="C24" s="185" t="s">
        <v>21</v>
      </c>
      <c r="D24" s="185"/>
      <c r="E24" s="186" t="s">
        <v>38</v>
      </c>
      <c r="F24" s="186"/>
      <c r="G24" s="81"/>
      <c r="H24" s="54"/>
      <c r="I24" s="54"/>
      <c r="J24" s="54"/>
      <c r="K24" s="54"/>
      <c r="L24" s="54"/>
      <c r="M24" s="55"/>
      <c r="N24" s="55"/>
      <c r="O24" s="56"/>
    </row>
    <row r="25" spans="1:15" ht="38.25">
      <c r="A25" s="57" t="s">
        <v>35</v>
      </c>
      <c r="B25" s="57" t="s">
        <v>1</v>
      </c>
      <c r="C25" s="58" t="s">
        <v>2</v>
      </c>
      <c r="D25" s="58" t="s">
        <v>10</v>
      </c>
      <c r="E25" s="58" t="s">
        <v>3</v>
      </c>
      <c r="F25" s="58" t="s">
        <v>135</v>
      </c>
      <c r="G25" s="58" t="s">
        <v>132</v>
      </c>
      <c r="H25" s="58" t="s">
        <v>12</v>
      </c>
      <c r="I25" s="58" t="s">
        <v>34</v>
      </c>
      <c r="J25" s="58" t="s">
        <v>28</v>
      </c>
      <c r="K25" s="58" t="s">
        <v>29</v>
      </c>
      <c r="L25" s="58" t="s">
        <v>4</v>
      </c>
      <c r="M25" s="59" t="s">
        <v>33</v>
      </c>
      <c r="N25" s="60" t="s">
        <v>11</v>
      </c>
      <c r="O25" s="61" t="s">
        <v>14</v>
      </c>
    </row>
    <row r="26" spans="1:15" ht="15" customHeight="1">
      <c r="A26" s="187" t="s">
        <v>67</v>
      </c>
      <c r="B26" s="62" t="s">
        <v>39</v>
      </c>
      <c r="C26" s="136">
        <v>100382</v>
      </c>
      <c r="D26" s="136">
        <v>100382</v>
      </c>
      <c r="E26" s="136">
        <v>100382</v>
      </c>
      <c r="F26" s="136">
        <v>100382</v>
      </c>
      <c r="G26" s="136">
        <v>100382</v>
      </c>
      <c r="H26" s="136">
        <v>100382</v>
      </c>
      <c r="I26" s="136">
        <v>100382</v>
      </c>
      <c r="J26" s="136">
        <v>100382</v>
      </c>
      <c r="K26" s="136">
        <v>100382</v>
      </c>
      <c r="L26" s="190" t="s">
        <v>81</v>
      </c>
      <c r="M26" s="65"/>
      <c r="N26" s="193" t="s">
        <v>140</v>
      </c>
      <c r="O26" s="195">
        <f>E28+1500/24</f>
        <v>44470.5</v>
      </c>
    </row>
    <row r="27" spans="1:15">
      <c r="A27" s="188"/>
      <c r="B27" s="62" t="s">
        <v>7</v>
      </c>
      <c r="C27" s="63">
        <v>19845</v>
      </c>
      <c r="D27" s="66"/>
      <c r="E27" s="63">
        <v>92769</v>
      </c>
      <c r="F27" s="63">
        <v>92769</v>
      </c>
      <c r="G27" s="63">
        <v>92769</v>
      </c>
      <c r="H27" s="63">
        <v>92769</v>
      </c>
      <c r="I27" s="63">
        <v>92769</v>
      </c>
      <c r="J27" s="63">
        <v>17362</v>
      </c>
      <c r="K27" s="66">
        <v>93350</v>
      </c>
      <c r="L27" s="191"/>
      <c r="M27" s="65"/>
      <c r="N27" s="193"/>
      <c r="O27" s="195"/>
    </row>
    <row r="28" spans="1:15">
      <c r="A28" s="188"/>
      <c r="B28" s="67" t="s">
        <v>17</v>
      </c>
      <c r="C28" s="68">
        <v>42965</v>
      </c>
      <c r="D28" s="68"/>
      <c r="E28" s="68">
        <v>44408</v>
      </c>
      <c r="F28" s="68">
        <v>44408</v>
      </c>
      <c r="G28" s="68">
        <v>44408</v>
      </c>
      <c r="H28" s="68">
        <v>44408</v>
      </c>
      <c r="I28" s="68">
        <v>44408</v>
      </c>
      <c r="J28" s="68">
        <v>42854</v>
      </c>
      <c r="K28" s="68" t="s">
        <v>142</v>
      </c>
      <c r="L28" s="191"/>
      <c r="M28" s="65"/>
      <c r="N28" s="193"/>
      <c r="O28" s="195"/>
    </row>
    <row r="29" spans="1:15">
      <c r="A29" s="188"/>
      <c r="B29" s="62" t="s">
        <v>19</v>
      </c>
      <c r="C29" s="69">
        <f>C26-C27</f>
        <v>80537</v>
      </c>
      <c r="D29" s="69"/>
      <c r="E29" s="70">
        <f>E26-E27</f>
        <v>7613</v>
      </c>
      <c r="F29" s="71">
        <f>F26-F27</f>
        <v>7613</v>
      </c>
      <c r="G29" s="71">
        <f t="shared" ref="G29:K29" si="4">G26-G27</f>
        <v>7613</v>
      </c>
      <c r="H29" s="71">
        <f t="shared" si="4"/>
        <v>7613</v>
      </c>
      <c r="I29" s="71">
        <f>I26-I27</f>
        <v>7613</v>
      </c>
      <c r="J29" s="72">
        <f t="shared" si="4"/>
        <v>83020</v>
      </c>
      <c r="K29" s="72">
        <f t="shared" si="4"/>
        <v>7032</v>
      </c>
      <c r="L29" s="191"/>
      <c r="M29" s="65"/>
      <c r="N29" s="193"/>
      <c r="O29" s="195"/>
    </row>
    <row r="30" spans="1:15">
      <c r="A30" s="188"/>
      <c r="B30" s="62" t="s">
        <v>8</v>
      </c>
      <c r="C30" s="64">
        <f>C27+4000</f>
        <v>23845</v>
      </c>
      <c r="D30" s="64"/>
      <c r="E30" s="64">
        <f>1500+E27</f>
        <v>94269</v>
      </c>
      <c r="F30" s="64">
        <f>F27+3000</f>
        <v>95769</v>
      </c>
      <c r="G30" s="64">
        <f>G27+3000</f>
        <v>95769</v>
      </c>
      <c r="H30" s="64">
        <f>H27+3000</f>
        <v>95769</v>
      </c>
      <c r="I30" s="64">
        <f>I27+3000</f>
        <v>95769</v>
      </c>
      <c r="J30" s="64">
        <f>J27+16000</f>
        <v>33362</v>
      </c>
      <c r="K30" s="64">
        <f>K27+32000</f>
        <v>125350</v>
      </c>
      <c r="L30" s="191"/>
      <c r="M30" s="65"/>
      <c r="N30" s="193"/>
      <c r="O30" s="195"/>
    </row>
    <row r="31" spans="1:15" ht="15.75" thickBot="1">
      <c r="A31" s="189"/>
      <c r="B31" s="73" t="s">
        <v>16</v>
      </c>
      <c r="C31" s="74">
        <f>4000-C29</f>
        <v>-76537</v>
      </c>
      <c r="D31" s="74"/>
      <c r="E31" s="74">
        <f>1500-E29</f>
        <v>-6113</v>
      </c>
      <c r="F31" s="74">
        <f t="shared" ref="F31:K31" si="5">F30-F26</f>
        <v>-4613</v>
      </c>
      <c r="G31" s="74">
        <f t="shared" si="5"/>
        <v>-4613</v>
      </c>
      <c r="H31" s="74">
        <f>H30-H26</f>
        <v>-4613</v>
      </c>
      <c r="I31" s="74">
        <f>3000-I29</f>
        <v>-4613</v>
      </c>
      <c r="J31" s="75">
        <f t="shared" si="5"/>
        <v>-67020</v>
      </c>
      <c r="K31" s="75">
        <f t="shared" si="5"/>
        <v>24968</v>
      </c>
      <c r="L31" s="192"/>
      <c r="M31" s="65"/>
      <c r="N31" s="194"/>
      <c r="O31" s="196"/>
    </row>
    <row r="32" spans="1:15">
      <c r="A32" s="76"/>
      <c r="B32" s="77"/>
      <c r="C32" s="78"/>
      <c r="D32" s="65"/>
      <c r="E32" s="65"/>
      <c r="F32" s="65"/>
      <c r="G32" s="65"/>
      <c r="H32" s="79"/>
      <c r="I32" s="79"/>
      <c r="J32" s="79"/>
      <c r="K32" s="80" t="s">
        <v>13</v>
      </c>
      <c r="L32" s="68">
        <v>44742</v>
      </c>
      <c r="M32" s="65"/>
      <c r="N32" s="65"/>
      <c r="O32" s="56"/>
    </row>
    <row r="33" spans="1:16" ht="15.75" thickBot="1">
      <c r="A33" s="170" t="s">
        <v>117</v>
      </c>
      <c r="B33" s="170"/>
      <c r="C33" s="185" t="s">
        <v>21</v>
      </c>
      <c r="D33" s="185"/>
      <c r="E33" s="186" t="s">
        <v>38</v>
      </c>
      <c r="F33" s="186"/>
      <c r="G33" s="81"/>
      <c r="H33" s="54"/>
      <c r="I33" s="54"/>
      <c r="J33" s="54"/>
      <c r="K33" s="54"/>
      <c r="L33" s="54"/>
      <c r="M33" s="55"/>
      <c r="N33" s="55"/>
      <c r="O33" s="56"/>
    </row>
    <row r="34" spans="1:16" ht="38.25">
      <c r="A34" s="57" t="s">
        <v>35</v>
      </c>
      <c r="B34" s="57" t="s">
        <v>1</v>
      </c>
      <c r="C34" s="58" t="s">
        <v>2</v>
      </c>
      <c r="D34" s="58" t="s">
        <v>10</v>
      </c>
      <c r="E34" s="58" t="s">
        <v>3</v>
      </c>
      <c r="F34" s="58" t="s">
        <v>135</v>
      </c>
      <c r="G34" s="58" t="s">
        <v>132</v>
      </c>
      <c r="H34" s="58" t="s">
        <v>12</v>
      </c>
      <c r="I34" s="58" t="s">
        <v>34</v>
      </c>
      <c r="J34" s="58" t="s">
        <v>28</v>
      </c>
      <c r="K34" s="58" t="s">
        <v>29</v>
      </c>
      <c r="L34" s="58" t="s">
        <v>4</v>
      </c>
      <c r="M34" s="59" t="s">
        <v>33</v>
      </c>
      <c r="N34" s="60" t="s">
        <v>11</v>
      </c>
      <c r="O34" s="61" t="s">
        <v>14</v>
      </c>
    </row>
    <row r="35" spans="1:16">
      <c r="A35" s="187" t="s">
        <v>69</v>
      </c>
      <c r="B35" s="62" t="s">
        <v>39</v>
      </c>
      <c r="C35" s="136">
        <v>96631</v>
      </c>
      <c r="D35" s="136">
        <v>96631</v>
      </c>
      <c r="E35" s="136">
        <v>96631</v>
      </c>
      <c r="F35" s="136">
        <v>96631</v>
      </c>
      <c r="G35" s="136">
        <v>96631</v>
      </c>
      <c r="H35" s="136">
        <v>96631</v>
      </c>
      <c r="I35" s="136">
        <v>96631</v>
      </c>
      <c r="J35" s="136">
        <v>96631</v>
      </c>
      <c r="K35" s="136">
        <v>96631</v>
      </c>
      <c r="L35" s="190" t="s">
        <v>85</v>
      </c>
      <c r="M35" s="65"/>
      <c r="N35" s="208" t="s">
        <v>140</v>
      </c>
      <c r="O35" s="195">
        <f>E37+1500/24</f>
        <v>44563.5</v>
      </c>
    </row>
    <row r="36" spans="1:16">
      <c r="A36" s="188"/>
      <c r="B36" s="62" t="s">
        <v>7</v>
      </c>
      <c r="C36" s="63">
        <f>C35-C38</f>
        <v>94663</v>
      </c>
      <c r="D36" s="66"/>
      <c r="E36" s="63">
        <v>91098</v>
      </c>
      <c r="F36" s="63">
        <v>91098</v>
      </c>
      <c r="G36" s="63">
        <v>91098</v>
      </c>
      <c r="H36" s="63">
        <v>88928</v>
      </c>
      <c r="I36" s="63">
        <v>21749</v>
      </c>
      <c r="J36" s="63">
        <v>17193</v>
      </c>
      <c r="K36" s="66">
        <v>89500</v>
      </c>
      <c r="L36" s="191"/>
      <c r="M36" s="65"/>
      <c r="N36" s="209"/>
      <c r="O36" s="195"/>
    </row>
    <row r="37" spans="1:16">
      <c r="A37" s="188"/>
      <c r="B37" s="67" t="s">
        <v>17</v>
      </c>
      <c r="C37" s="68"/>
      <c r="D37" s="68"/>
      <c r="E37" s="68">
        <v>44501</v>
      </c>
      <c r="F37" s="68">
        <v>44408</v>
      </c>
      <c r="G37" s="68">
        <v>44501</v>
      </c>
      <c r="H37" s="68">
        <v>44408</v>
      </c>
      <c r="I37" s="68">
        <v>43051</v>
      </c>
      <c r="J37" s="68">
        <v>42846</v>
      </c>
      <c r="K37" s="68">
        <v>44408</v>
      </c>
      <c r="L37" s="191"/>
      <c r="M37" s="65"/>
      <c r="N37" s="209"/>
      <c r="O37" s="195"/>
    </row>
    <row r="38" spans="1:16">
      <c r="A38" s="188"/>
      <c r="B38" s="62" t="s">
        <v>19</v>
      </c>
      <c r="C38" s="69">
        <v>1968</v>
      </c>
      <c r="D38" s="69"/>
      <c r="E38" s="70">
        <f>E35-E36</f>
        <v>5533</v>
      </c>
      <c r="F38" s="71">
        <f>F35-F36</f>
        <v>5533</v>
      </c>
      <c r="G38" s="71">
        <f t="shared" ref="G38:K38" si="6">G35-G36</f>
        <v>5533</v>
      </c>
      <c r="H38" s="71">
        <f t="shared" si="6"/>
        <v>7703</v>
      </c>
      <c r="I38" s="71">
        <f>I35-I36</f>
        <v>74882</v>
      </c>
      <c r="J38" s="72">
        <f t="shared" si="6"/>
        <v>79438</v>
      </c>
      <c r="K38" s="72">
        <f t="shared" si="6"/>
        <v>7131</v>
      </c>
      <c r="L38" s="191"/>
      <c r="M38" s="65"/>
      <c r="N38" s="209"/>
      <c r="O38" s="195"/>
    </row>
    <row r="39" spans="1:16" ht="21.75" customHeight="1">
      <c r="A39" s="188"/>
      <c r="B39" s="62" t="s">
        <v>8</v>
      </c>
      <c r="C39" s="64">
        <f>C35+C40</f>
        <v>98663</v>
      </c>
      <c r="D39" s="64"/>
      <c r="E39" s="64">
        <f>1500+E36</f>
        <v>92598</v>
      </c>
      <c r="F39" s="64">
        <f>F36+3000</f>
        <v>94098</v>
      </c>
      <c r="G39" s="64">
        <f>G36+3000</f>
        <v>94098</v>
      </c>
      <c r="H39" s="64">
        <f>H36+3000</f>
        <v>91928</v>
      </c>
      <c r="I39" s="64">
        <f>I36+3000</f>
        <v>24749</v>
      </c>
      <c r="J39" s="64">
        <f>J36+16000</f>
        <v>33193</v>
      </c>
      <c r="K39" s="64">
        <f>K36+32000</f>
        <v>121500</v>
      </c>
      <c r="L39" s="191"/>
      <c r="M39" s="65"/>
      <c r="N39" s="209"/>
      <c r="O39" s="195"/>
    </row>
    <row r="40" spans="1:16" ht="33.75" customHeight="1" thickBot="1">
      <c r="A40" s="189"/>
      <c r="B40" s="73" t="s">
        <v>16</v>
      </c>
      <c r="C40" s="74">
        <v>2032</v>
      </c>
      <c r="D40" s="74"/>
      <c r="E40" s="74">
        <f>1500-E38</f>
        <v>-4033</v>
      </c>
      <c r="F40" s="74">
        <f t="shared" ref="F40:K40" si="7">F39-F35</f>
        <v>-2533</v>
      </c>
      <c r="G40" s="74">
        <f t="shared" si="7"/>
        <v>-2533</v>
      </c>
      <c r="H40" s="74">
        <f>H39-H35</f>
        <v>-4703</v>
      </c>
      <c r="I40" s="74">
        <f>3000-I38</f>
        <v>-71882</v>
      </c>
      <c r="J40" s="75">
        <f t="shared" si="7"/>
        <v>-63438</v>
      </c>
      <c r="K40" s="75">
        <f t="shared" si="7"/>
        <v>24869</v>
      </c>
      <c r="L40" s="192"/>
      <c r="M40" s="65"/>
      <c r="N40" s="210"/>
      <c r="O40" s="196"/>
    </row>
    <row r="41" spans="1:16">
      <c r="A41" s="76"/>
      <c r="B41" s="77"/>
      <c r="C41" s="78"/>
      <c r="D41" s="65"/>
      <c r="E41" s="65"/>
      <c r="F41" s="65"/>
      <c r="G41" s="65"/>
      <c r="H41" s="79"/>
      <c r="I41" s="79"/>
      <c r="J41" s="79"/>
      <c r="K41" s="80" t="s">
        <v>13</v>
      </c>
      <c r="L41" s="68">
        <v>44742</v>
      </c>
      <c r="M41" s="65"/>
      <c r="N41" s="65"/>
      <c r="O41" s="56"/>
    </row>
    <row r="43" spans="1:16" ht="15.75" thickBot="1">
      <c r="A43" s="170" t="s">
        <v>118</v>
      </c>
      <c r="B43" s="170"/>
      <c r="C43" s="185" t="s">
        <v>21</v>
      </c>
      <c r="D43" s="185"/>
      <c r="E43" s="186" t="s">
        <v>38</v>
      </c>
      <c r="F43" s="186"/>
      <c r="G43" s="81"/>
      <c r="H43" s="54"/>
      <c r="I43" s="54"/>
      <c r="J43" s="54"/>
      <c r="K43" s="54"/>
      <c r="L43" s="54"/>
      <c r="M43" s="55"/>
      <c r="N43" s="55"/>
      <c r="O43" s="56"/>
      <c r="P43" s="89"/>
    </row>
    <row r="44" spans="1:16" ht="38.25">
      <c r="A44" s="57" t="s">
        <v>35</v>
      </c>
      <c r="B44" s="57" t="s">
        <v>1</v>
      </c>
      <c r="C44" s="58" t="s">
        <v>2</v>
      </c>
      <c r="D44" s="58" t="s">
        <v>10</v>
      </c>
      <c r="E44" s="58" t="s">
        <v>3</v>
      </c>
      <c r="F44" s="58" t="s">
        <v>135</v>
      </c>
      <c r="G44" s="58" t="s">
        <v>132</v>
      </c>
      <c r="H44" s="58" t="s">
        <v>12</v>
      </c>
      <c r="I44" s="58" t="s">
        <v>34</v>
      </c>
      <c r="J44" s="58" t="s">
        <v>28</v>
      </c>
      <c r="K44" s="58" t="s">
        <v>29</v>
      </c>
      <c r="L44" s="58" t="s">
        <v>4</v>
      </c>
      <c r="M44" s="59" t="s">
        <v>33</v>
      </c>
      <c r="N44" s="60" t="s">
        <v>11</v>
      </c>
      <c r="O44" s="61" t="s">
        <v>14</v>
      </c>
      <c r="P44" s="93"/>
    </row>
    <row r="45" spans="1:16">
      <c r="A45" s="187" t="s">
        <v>80</v>
      </c>
      <c r="B45" s="62" t="s">
        <v>39</v>
      </c>
      <c r="C45" s="136">
        <v>100382</v>
      </c>
      <c r="D45" s="136">
        <v>100382</v>
      </c>
      <c r="E45" s="136">
        <v>100382</v>
      </c>
      <c r="F45" s="136">
        <v>100382</v>
      </c>
      <c r="G45" s="136">
        <v>100382</v>
      </c>
      <c r="H45" s="136">
        <v>100382</v>
      </c>
      <c r="I45" s="136">
        <v>100382</v>
      </c>
      <c r="J45" s="136">
        <v>100382</v>
      </c>
      <c r="K45" s="136">
        <v>100382</v>
      </c>
      <c r="L45" s="190" t="s">
        <v>81</v>
      </c>
      <c r="M45" s="65"/>
      <c r="N45" s="208" t="s">
        <v>140</v>
      </c>
      <c r="O45" s="195">
        <f>E47+1500/24</f>
        <v>44563.5</v>
      </c>
      <c r="P45" s="205"/>
    </row>
    <row r="46" spans="1:16">
      <c r="A46" s="188"/>
      <c r="B46" s="62" t="s">
        <v>7</v>
      </c>
      <c r="C46" s="63">
        <f>C45-C48</f>
        <v>98414</v>
      </c>
      <c r="D46" s="66"/>
      <c r="E46" s="63">
        <v>94829</v>
      </c>
      <c r="F46" s="63">
        <v>94829</v>
      </c>
      <c r="G46" s="63">
        <v>94829</v>
      </c>
      <c r="H46" s="63">
        <v>92662</v>
      </c>
      <c r="I46" s="63">
        <v>21749</v>
      </c>
      <c r="J46" s="63">
        <v>17193</v>
      </c>
      <c r="K46" s="66">
        <v>93250</v>
      </c>
      <c r="L46" s="191"/>
      <c r="M46" s="65"/>
      <c r="N46" s="209"/>
      <c r="O46" s="195"/>
      <c r="P46" s="205"/>
    </row>
    <row r="47" spans="1:16">
      <c r="A47" s="188"/>
      <c r="B47" s="67" t="s">
        <v>17</v>
      </c>
      <c r="C47" s="68"/>
      <c r="D47" s="68"/>
      <c r="E47" s="68">
        <v>44501</v>
      </c>
      <c r="F47" s="68">
        <v>44501</v>
      </c>
      <c r="G47" s="68">
        <v>44501</v>
      </c>
      <c r="H47" s="68">
        <v>44408</v>
      </c>
      <c r="I47" s="68">
        <v>43051</v>
      </c>
      <c r="J47" s="68">
        <v>42846</v>
      </c>
      <c r="K47" s="68">
        <v>44408</v>
      </c>
      <c r="L47" s="191"/>
      <c r="M47" s="65"/>
      <c r="N47" s="209"/>
      <c r="O47" s="195"/>
      <c r="P47" s="205"/>
    </row>
    <row r="48" spans="1:16">
      <c r="A48" s="188"/>
      <c r="B48" s="62" t="s">
        <v>19</v>
      </c>
      <c r="C48" s="69">
        <v>1968</v>
      </c>
      <c r="D48" s="69"/>
      <c r="E48" s="70">
        <f>E45-E46</f>
        <v>5553</v>
      </c>
      <c r="F48" s="71">
        <f>F45-F46</f>
        <v>5553</v>
      </c>
      <c r="G48" s="71">
        <f t="shared" ref="G48:H48" si="8">G45-G46</f>
        <v>5553</v>
      </c>
      <c r="H48" s="71">
        <f t="shared" si="8"/>
        <v>7720</v>
      </c>
      <c r="I48" s="71">
        <f>I45-I46</f>
        <v>78633</v>
      </c>
      <c r="J48" s="72">
        <f t="shared" ref="J48:K48" si="9">J45-J46</f>
        <v>83189</v>
      </c>
      <c r="K48" s="72">
        <f t="shared" si="9"/>
        <v>7132</v>
      </c>
      <c r="L48" s="191"/>
      <c r="M48" s="65"/>
      <c r="N48" s="209"/>
      <c r="O48" s="195"/>
      <c r="P48" s="205"/>
    </row>
    <row r="49" spans="1:16">
      <c r="A49" s="188"/>
      <c r="B49" s="62" t="s">
        <v>8</v>
      </c>
      <c r="C49" s="64">
        <f>C45+C50</f>
        <v>102414</v>
      </c>
      <c r="D49" s="64"/>
      <c r="E49" s="64">
        <f>1500+E46</f>
        <v>96329</v>
      </c>
      <c r="F49" s="64">
        <f>F46+1500</f>
        <v>96329</v>
      </c>
      <c r="G49" s="64">
        <f>G46+1500</f>
        <v>96329</v>
      </c>
      <c r="H49" s="64">
        <f>H46+3000</f>
        <v>95662</v>
      </c>
      <c r="I49" s="64">
        <f>I46+3000</f>
        <v>24749</v>
      </c>
      <c r="J49" s="64">
        <f>J46+16000</f>
        <v>33193</v>
      </c>
      <c r="K49" s="64">
        <f>K46+32000</f>
        <v>125250</v>
      </c>
      <c r="L49" s="191"/>
      <c r="M49" s="65"/>
      <c r="N49" s="209"/>
      <c r="O49" s="195"/>
      <c r="P49" s="205"/>
    </row>
    <row r="50" spans="1:16" ht="15.75" thickBot="1">
      <c r="A50" s="189"/>
      <c r="B50" s="73" t="s">
        <v>16</v>
      </c>
      <c r="C50" s="74">
        <v>2032</v>
      </c>
      <c r="D50" s="74"/>
      <c r="E50" s="74">
        <f>E49-E45</f>
        <v>-4053</v>
      </c>
      <c r="F50" s="74">
        <f t="shared" ref="F50:G50" si="10">F49-F45</f>
        <v>-4053</v>
      </c>
      <c r="G50" s="74">
        <f t="shared" si="10"/>
        <v>-4053</v>
      </c>
      <c r="H50" s="74">
        <f>H49-H45</f>
        <v>-4720</v>
      </c>
      <c r="I50" s="74">
        <f>3000-I48</f>
        <v>-75633</v>
      </c>
      <c r="J50" s="75">
        <f t="shared" ref="J50:K50" si="11">J49-J45</f>
        <v>-67189</v>
      </c>
      <c r="K50" s="75">
        <f t="shared" si="11"/>
        <v>24868</v>
      </c>
      <c r="L50" s="192"/>
      <c r="M50" s="65"/>
      <c r="N50" s="210"/>
      <c r="O50" s="196"/>
      <c r="P50" s="205"/>
    </row>
    <row r="51" spans="1:16">
      <c r="A51" s="76"/>
      <c r="B51" s="77"/>
      <c r="C51" s="78"/>
      <c r="D51" s="65"/>
      <c r="E51" s="65"/>
      <c r="F51" s="65"/>
      <c r="G51" s="65"/>
      <c r="H51" s="79"/>
      <c r="I51" s="79"/>
      <c r="J51" s="79"/>
      <c r="K51" s="80" t="s">
        <v>13</v>
      </c>
      <c r="L51" s="68">
        <v>44742</v>
      </c>
      <c r="M51" s="65"/>
      <c r="N51" s="65"/>
      <c r="O51" s="56"/>
      <c r="P51" s="89"/>
    </row>
    <row r="52" spans="1:16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</row>
    <row r="53" spans="1:16" ht="15.75" thickBot="1">
      <c r="A53" s="170" t="s">
        <v>119</v>
      </c>
      <c r="B53" s="170"/>
      <c r="C53" s="185" t="s">
        <v>21</v>
      </c>
      <c r="D53" s="185"/>
      <c r="E53" s="186" t="s">
        <v>38</v>
      </c>
      <c r="F53" s="186"/>
      <c r="G53" s="81"/>
      <c r="H53" s="54"/>
      <c r="I53" s="54"/>
      <c r="J53" s="54"/>
      <c r="K53" s="54"/>
      <c r="L53" s="54"/>
      <c r="M53" s="55"/>
      <c r="N53" s="55"/>
      <c r="O53" s="56"/>
      <c r="P53" s="89"/>
    </row>
    <row r="54" spans="1:16" ht="38.25">
      <c r="A54" s="57" t="s">
        <v>35</v>
      </c>
      <c r="B54" s="57" t="s">
        <v>1</v>
      </c>
      <c r="C54" s="58" t="s">
        <v>2</v>
      </c>
      <c r="D54" s="58" t="s">
        <v>10</v>
      </c>
      <c r="E54" s="58" t="s">
        <v>3</v>
      </c>
      <c r="F54" s="58" t="s">
        <v>135</v>
      </c>
      <c r="G54" s="58" t="s">
        <v>132</v>
      </c>
      <c r="H54" s="58" t="s">
        <v>12</v>
      </c>
      <c r="I54" s="58" t="s">
        <v>34</v>
      </c>
      <c r="J54" s="58" t="s">
        <v>28</v>
      </c>
      <c r="K54" s="58" t="s">
        <v>29</v>
      </c>
      <c r="L54" s="58" t="s">
        <v>4</v>
      </c>
      <c r="M54" s="59" t="s">
        <v>33</v>
      </c>
      <c r="N54" s="60" t="s">
        <v>11</v>
      </c>
      <c r="O54" s="61" t="s">
        <v>14</v>
      </c>
      <c r="P54" s="93"/>
    </row>
    <row r="55" spans="1:16">
      <c r="A55" s="187" t="s">
        <v>100</v>
      </c>
      <c r="B55" s="62" t="s">
        <v>39</v>
      </c>
      <c r="C55" s="136">
        <v>36889</v>
      </c>
      <c r="D55" s="136">
        <v>36889</v>
      </c>
      <c r="E55" s="136">
        <v>36889</v>
      </c>
      <c r="F55" s="136">
        <v>36889</v>
      </c>
      <c r="G55" s="136">
        <v>36889</v>
      </c>
      <c r="H55" s="136">
        <v>36889</v>
      </c>
      <c r="I55" s="136">
        <v>36889</v>
      </c>
      <c r="J55" s="136">
        <v>36889</v>
      </c>
      <c r="K55" s="136">
        <v>36889</v>
      </c>
      <c r="L55" s="190" t="s">
        <v>85</v>
      </c>
      <c r="M55" s="65"/>
      <c r="N55" s="208" t="s">
        <v>139</v>
      </c>
      <c r="O55" s="195">
        <f>L61+1500/24</f>
        <v>44804.5</v>
      </c>
      <c r="P55" s="205"/>
    </row>
    <row r="56" spans="1:16">
      <c r="A56" s="188"/>
      <c r="B56" s="62" t="s">
        <v>7</v>
      </c>
      <c r="C56" s="63">
        <f>C55-C58</f>
        <v>34921</v>
      </c>
      <c r="D56" s="66"/>
      <c r="E56" s="63">
        <v>29981</v>
      </c>
      <c r="F56" s="63">
        <v>29981</v>
      </c>
      <c r="G56" s="63">
        <v>29981</v>
      </c>
      <c r="H56" s="63">
        <v>29981</v>
      </c>
      <c r="I56" s="63">
        <v>21749</v>
      </c>
      <c r="J56" s="63">
        <v>17193</v>
      </c>
      <c r="K56" s="66"/>
      <c r="L56" s="191"/>
      <c r="M56" s="65"/>
      <c r="N56" s="209"/>
      <c r="O56" s="195"/>
      <c r="P56" s="205"/>
    </row>
    <row r="57" spans="1:16">
      <c r="A57" s="188"/>
      <c r="B57" s="67" t="s">
        <v>17</v>
      </c>
      <c r="C57" s="68"/>
      <c r="D57" s="68"/>
      <c r="E57" s="68">
        <v>44434</v>
      </c>
      <c r="F57" s="68">
        <v>44434</v>
      </c>
      <c r="G57" s="68">
        <v>44434</v>
      </c>
      <c r="H57" s="68">
        <v>44434</v>
      </c>
      <c r="I57" s="68">
        <v>43051</v>
      </c>
      <c r="J57" s="68">
        <v>42846</v>
      </c>
      <c r="K57" s="68"/>
      <c r="L57" s="191"/>
      <c r="M57" s="65"/>
      <c r="N57" s="209"/>
      <c r="O57" s="195"/>
      <c r="P57" s="205"/>
    </row>
    <row r="58" spans="1:16">
      <c r="A58" s="188"/>
      <c r="B58" s="62" t="s">
        <v>19</v>
      </c>
      <c r="C58" s="69">
        <v>1968</v>
      </c>
      <c r="D58" s="69"/>
      <c r="E58" s="70">
        <f>E55-E56</f>
        <v>6908</v>
      </c>
      <c r="F58" s="71">
        <f>F55-F56</f>
        <v>6908</v>
      </c>
      <c r="G58" s="71">
        <f t="shared" ref="G58:H58" si="12">G55-G56</f>
        <v>6908</v>
      </c>
      <c r="H58" s="71">
        <f t="shared" si="12"/>
        <v>6908</v>
      </c>
      <c r="I58" s="71">
        <f>I55-I56</f>
        <v>15140</v>
      </c>
      <c r="J58" s="72">
        <f t="shared" ref="J58:K58" si="13">J55-J56</f>
        <v>19696</v>
      </c>
      <c r="K58" s="72">
        <f t="shared" si="13"/>
        <v>36889</v>
      </c>
      <c r="L58" s="191"/>
      <c r="M58" s="65"/>
      <c r="N58" s="209"/>
      <c r="O58" s="195"/>
      <c r="P58" s="205"/>
    </row>
    <row r="59" spans="1:16">
      <c r="A59" s="188"/>
      <c r="B59" s="62" t="s">
        <v>8</v>
      </c>
      <c r="C59" s="64">
        <f>C55+C60</f>
        <v>38921</v>
      </c>
      <c r="D59" s="64"/>
      <c r="E59" s="64">
        <f>1500+E56</f>
        <v>31481</v>
      </c>
      <c r="F59" s="64">
        <f>F56+3000</f>
        <v>32981</v>
      </c>
      <c r="G59" s="64">
        <f>G56+3000</f>
        <v>32981</v>
      </c>
      <c r="H59" s="64">
        <f>H56+3000</f>
        <v>32981</v>
      </c>
      <c r="I59" s="64">
        <f>I56+3000</f>
        <v>24749</v>
      </c>
      <c r="J59" s="64">
        <f>J56+16000</f>
        <v>33193</v>
      </c>
      <c r="K59" s="64">
        <f>K56+32000</f>
        <v>32000</v>
      </c>
      <c r="L59" s="191"/>
      <c r="M59" s="65"/>
      <c r="N59" s="209"/>
      <c r="O59" s="195"/>
      <c r="P59" s="205"/>
    </row>
    <row r="60" spans="1:16" ht="15.75" thickBot="1">
      <c r="A60" s="189"/>
      <c r="B60" s="73" t="s">
        <v>16</v>
      </c>
      <c r="C60" s="74">
        <v>2032</v>
      </c>
      <c r="D60" s="74"/>
      <c r="E60" s="74">
        <f>1500-E58</f>
        <v>-5408</v>
      </c>
      <c r="F60" s="74">
        <f t="shared" ref="F60:G60" si="14">F59-F55</f>
        <v>-3908</v>
      </c>
      <c r="G60" s="74">
        <f t="shared" si="14"/>
        <v>-3908</v>
      </c>
      <c r="H60" s="74">
        <f>H59-H55</f>
        <v>-3908</v>
      </c>
      <c r="I60" s="74">
        <f>3000-I58</f>
        <v>-12140</v>
      </c>
      <c r="J60" s="75">
        <f t="shared" ref="J60:K60" si="15">J59-J55</f>
        <v>-3696</v>
      </c>
      <c r="K60" s="75">
        <f t="shared" si="15"/>
        <v>-4889</v>
      </c>
      <c r="L60" s="192"/>
      <c r="M60" s="65"/>
      <c r="N60" s="210"/>
      <c r="O60" s="196"/>
      <c r="P60" s="205"/>
    </row>
    <row r="61" spans="1:16">
      <c r="A61" s="76"/>
      <c r="B61" s="77"/>
      <c r="C61" s="78"/>
      <c r="D61" s="65"/>
      <c r="E61" s="65"/>
      <c r="F61" s="65"/>
      <c r="G61" s="65"/>
      <c r="H61" s="79"/>
      <c r="I61" s="79"/>
      <c r="J61" s="79"/>
      <c r="K61" s="80" t="s">
        <v>13</v>
      </c>
      <c r="L61" s="68">
        <v>44742</v>
      </c>
      <c r="M61" s="65"/>
      <c r="N61" s="65"/>
      <c r="O61" s="56"/>
      <c r="P61" s="89"/>
    </row>
    <row r="62" spans="1:16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</row>
    <row r="63" spans="1:16" ht="15.75" thickBot="1">
      <c r="A63" s="170" t="s">
        <v>120</v>
      </c>
      <c r="B63" s="170"/>
      <c r="C63" s="185" t="s">
        <v>21</v>
      </c>
      <c r="D63" s="185"/>
      <c r="E63" s="186" t="s">
        <v>38</v>
      </c>
      <c r="F63" s="186"/>
      <c r="G63" s="81"/>
      <c r="H63" s="54"/>
      <c r="I63" s="54"/>
      <c r="J63" s="54"/>
      <c r="K63" s="54"/>
      <c r="L63" s="54"/>
      <c r="M63" s="55"/>
      <c r="N63" s="55"/>
      <c r="O63" s="56"/>
      <c r="P63" s="109"/>
    </row>
    <row r="64" spans="1:16" ht="38.25">
      <c r="A64" s="57" t="s">
        <v>35</v>
      </c>
      <c r="B64" s="57" t="s">
        <v>1</v>
      </c>
      <c r="C64" s="58" t="s">
        <v>2</v>
      </c>
      <c r="D64" s="58" t="s">
        <v>10</v>
      </c>
      <c r="E64" s="58" t="s">
        <v>3</v>
      </c>
      <c r="F64" s="58" t="s">
        <v>135</v>
      </c>
      <c r="G64" s="58" t="s">
        <v>132</v>
      </c>
      <c r="H64" s="58" t="s">
        <v>12</v>
      </c>
      <c r="I64" s="58" t="s">
        <v>34</v>
      </c>
      <c r="J64" s="58" t="s">
        <v>28</v>
      </c>
      <c r="K64" s="58" t="s">
        <v>29</v>
      </c>
      <c r="L64" s="58" t="s">
        <v>4</v>
      </c>
      <c r="M64" s="59" t="s">
        <v>33</v>
      </c>
      <c r="N64" s="60" t="s">
        <v>11</v>
      </c>
      <c r="O64" s="61" t="s">
        <v>14</v>
      </c>
      <c r="P64" s="109"/>
    </row>
    <row r="65" spans="1:15">
      <c r="A65" s="187" t="s">
        <v>114</v>
      </c>
      <c r="B65" s="62" t="s">
        <v>39</v>
      </c>
      <c r="C65" s="136">
        <v>36896</v>
      </c>
      <c r="D65" s="136">
        <v>36896</v>
      </c>
      <c r="E65" s="136">
        <v>36896</v>
      </c>
      <c r="F65" s="136">
        <v>36896</v>
      </c>
      <c r="G65" s="136">
        <v>36896</v>
      </c>
      <c r="H65" s="136">
        <v>36896</v>
      </c>
      <c r="I65" s="136">
        <v>36896</v>
      </c>
      <c r="J65" s="136">
        <v>36896</v>
      </c>
      <c r="K65" s="136">
        <v>36896</v>
      </c>
      <c r="L65" s="190" t="s">
        <v>81</v>
      </c>
      <c r="M65" s="65"/>
      <c r="N65" s="208" t="s">
        <v>139</v>
      </c>
      <c r="O65" s="195">
        <f>L71+1500/24</f>
        <v>44804.5</v>
      </c>
    </row>
    <row r="66" spans="1:15">
      <c r="A66" s="188"/>
      <c r="B66" s="62" t="s">
        <v>7</v>
      </c>
      <c r="C66" s="63">
        <f>C65-C68</f>
        <v>34928</v>
      </c>
      <c r="D66" s="66"/>
      <c r="E66" s="63">
        <v>29978</v>
      </c>
      <c r="F66" s="63">
        <v>29978</v>
      </c>
      <c r="G66" s="63">
        <v>29978</v>
      </c>
      <c r="H66" s="63">
        <v>29978</v>
      </c>
      <c r="I66" s="63">
        <v>21749</v>
      </c>
      <c r="J66" s="63">
        <v>17193</v>
      </c>
      <c r="K66" s="66"/>
      <c r="L66" s="191"/>
      <c r="M66" s="65"/>
      <c r="N66" s="209"/>
      <c r="O66" s="195"/>
    </row>
    <row r="67" spans="1:15">
      <c r="A67" s="188"/>
      <c r="B67" s="67" t="s">
        <v>17</v>
      </c>
      <c r="C67" s="68"/>
      <c r="D67" s="68"/>
      <c r="E67" s="68">
        <v>44434</v>
      </c>
      <c r="F67" s="68">
        <v>44434</v>
      </c>
      <c r="G67" s="68">
        <v>44434</v>
      </c>
      <c r="H67" s="68">
        <v>44434</v>
      </c>
      <c r="I67" s="68">
        <v>43051</v>
      </c>
      <c r="J67" s="68">
        <v>42846</v>
      </c>
      <c r="K67" s="68"/>
      <c r="L67" s="191"/>
      <c r="M67" s="65"/>
      <c r="N67" s="209"/>
      <c r="O67" s="195"/>
    </row>
    <row r="68" spans="1:15">
      <c r="A68" s="188"/>
      <c r="B68" s="62" t="s">
        <v>19</v>
      </c>
      <c r="C68" s="69">
        <v>1968</v>
      </c>
      <c r="D68" s="69"/>
      <c r="E68" s="70">
        <f>E65-E66</f>
        <v>6918</v>
      </c>
      <c r="F68" s="71">
        <f>F65-F66</f>
        <v>6918</v>
      </c>
      <c r="G68" s="71">
        <f t="shared" ref="G68:H68" si="16">G65-G66</f>
        <v>6918</v>
      </c>
      <c r="H68" s="71">
        <f t="shared" si="16"/>
        <v>6918</v>
      </c>
      <c r="I68" s="71">
        <f>I65-I66</f>
        <v>15147</v>
      </c>
      <c r="J68" s="72">
        <f t="shared" ref="J68:K68" si="17">J65-J66</f>
        <v>19703</v>
      </c>
      <c r="K68" s="72">
        <f t="shared" si="17"/>
        <v>36896</v>
      </c>
      <c r="L68" s="191"/>
      <c r="M68" s="65"/>
      <c r="N68" s="209"/>
      <c r="O68" s="195"/>
    </row>
    <row r="69" spans="1:15">
      <c r="A69" s="188"/>
      <c r="B69" s="62" t="s">
        <v>8</v>
      </c>
      <c r="C69" s="64">
        <f>C65+C70</f>
        <v>38928</v>
      </c>
      <c r="D69" s="64"/>
      <c r="E69" s="64">
        <f>1500+E66</f>
        <v>31478</v>
      </c>
      <c r="F69" s="64">
        <f>F66+3000</f>
        <v>32978</v>
      </c>
      <c r="G69" s="64">
        <f>G66+3000</f>
        <v>32978</v>
      </c>
      <c r="H69" s="64">
        <f>H66+3000</f>
        <v>32978</v>
      </c>
      <c r="I69" s="64">
        <f>I66+3000</f>
        <v>24749</v>
      </c>
      <c r="J69" s="64">
        <f>J66+16000</f>
        <v>33193</v>
      </c>
      <c r="K69" s="64">
        <f>K66+32000</f>
        <v>32000</v>
      </c>
      <c r="L69" s="191"/>
      <c r="M69" s="65"/>
      <c r="N69" s="209"/>
      <c r="O69" s="195"/>
    </row>
    <row r="70" spans="1:15" ht="15.75" thickBot="1">
      <c r="A70" s="189"/>
      <c r="B70" s="73" t="s">
        <v>16</v>
      </c>
      <c r="C70" s="74">
        <v>2032</v>
      </c>
      <c r="D70" s="74"/>
      <c r="E70" s="74">
        <f>1500-E68</f>
        <v>-5418</v>
      </c>
      <c r="F70" s="74">
        <f t="shared" ref="F70:G70" si="18">F69-F65</f>
        <v>-3918</v>
      </c>
      <c r="G70" s="74">
        <f t="shared" si="18"/>
        <v>-3918</v>
      </c>
      <c r="H70" s="74">
        <f>H69-H65</f>
        <v>-3918</v>
      </c>
      <c r="I70" s="74">
        <f>3000-I68</f>
        <v>-12147</v>
      </c>
      <c r="J70" s="75">
        <f t="shared" ref="J70:K70" si="19">J69-J65</f>
        <v>-3703</v>
      </c>
      <c r="K70" s="75">
        <f t="shared" si="19"/>
        <v>-4896</v>
      </c>
      <c r="L70" s="192"/>
      <c r="M70" s="65"/>
      <c r="N70" s="210"/>
      <c r="O70" s="196"/>
    </row>
    <row r="71" spans="1:15">
      <c r="A71" s="76"/>
      <c r="B71" s="77"/>
      <c r="C71" s="78"/>
      <c r="D71" s="65"/>
      <c r="E71" s="65"/>
      <c r="F71" s="65"/>
      <c r="G71" s="65"/>
      <c r="H71" s="79"/>
      <c r="I71" s="79"/>
      <c r="J71" s="79"/>
      <c r="K71" s="80" t="s">
        <v>13</v>
      </c>
      <c r="L71" s="68">
        <v>44742</v>
      </c>
      <c r="M71" s="65"/>
      <c r="N71" s="65"/>
      <c r="O71" s="56"/>
    </row>
    <row r="80" spans="1:15">
      <c r="F80" s="137"/>
      <c r="G80" s="137"/>
      <c r="H80" s="137"/>
      <c r="I80" s="137"/>
    </row>
    <row r="81" spans="6:9">
      <c r="F81" s="137"/>
      <c r="G81" s="137"/>
      <c r="H81" s="137"/>
      <c r="I81" s="137"/>
    </row>
  </sheetData>
  <mergeCells count="52">
    <mergeCell ref="O65:O70"/>
    <mergeCell ref="A63:B63"/>
    <mergeCell ref="C63:D63"/>
    <mergeCell ref="E63:F63"/>
    <mergeCell ref="A65:A70"/>
    <mergeCell ref="L65:L70"/>
    <mergeCell ref="N65:N70"/>
    <mergeCell ref="P45:P50"/>
    <mergeCell ref="A53:B53"/>
    <mergeCell ref="C53:D53"/>
    <mergeCell ref="E53:F53"/>
    <mergeCell ref="A55:A60"/>
    <mergeCell ref="L55:L60"/>
    <mergeCell ref="N55:N60"/>
    <mergeCell ref="O55:O60"/>
    <mergeCell ref="P55:P60"/>
    <mergeCell ref="O35:O40"/>
    <mergeCell ref="A43:B43"/>
    <mergeCell ref="C43:D43"/>
    <mergeCell ref="E43:F43"/>
    <mergeCell ref="A45:A50"/>
    <mergeCell ref="L45:L50"/>
    <mergeCell ref="N45:N50"/>
    <mergeCell ref="O45:O50"/>
    <mergeCell ref="N35:N40"/>
    <mergeCell ref="A33:B33"/>
    <mergeCell ref="C33:D33"/>
    <mergeCell ref="E33:F33"/>
    <mergeCell ref="A35:A40"/>
    <mergeCell ref="L35:L40"/>
    <mergeCell ref="O17:O22"/>
    <mergeCell ref="A24:B24"/>
    <mergeCell ref="C24:D24"/>
    <mergeCell ref="E24:F24"/>
    <mergeCell ref="A26:A31"/>
    <mergeCell ref="L26:L31"/>
    <mergeCell ref="N26:N31"/>
    <mergeCell ref="O26:O31"/>
    <mergeCell ref="N17:N22"/>
    <mergeCell ref="A15:B15"/>
    <mergeCell ref="C15:D15"/>
    <mergeCell ref="E15:F15"/>
    <mergeCell ref="A17:A22"/>
    <mergeCell ref="L17:L22"/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pageSetup paperSize="9" orientation="portrait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L14" sqref="L14"/>
    </sheetView>
  </sheetViews>
  <sheetFormatPr defaultRowHeight="15"/>
  <cols>
    <col min="1" max="1" width="12.140625" customWidth="1"/>
    <col min="2" max="2" width="18.28515625" customWidth="1"/>
    <col min="3" max="3" width="10.28515625" customWidth="1"/>
    <col min="4" max="4" width="9.140625" customWidth="1"/>
    <col min="5" max="5" width="10.7109375" customWidth="1"/>
    <col min="6" max="6" width="13" customWidth="1"/>
    <col min="7" max="7" width="12" customWidth="1"/>
    <col min="8" max="8" width="11.85546875" customWidth="1"/>
    <col min="9" max="9" width="11.42578125" customWidth="1"/>
    <col min="10" max="10" width="13.28515625" customWidth="1"/>
    <col min="11" max="11" width="11.42578125" customWidth="1"/>
    <col min="12" max="12" width="21" customWidth="1"/>
    <col min="13" max="13" width="0.140625" customWidth="1"/>
    <col min="14" max="14" width="12.42578125" customWidth="1"/>
    <col min="15" max="15" width="12" customWidth="1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121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122</v>
      </c>
      <c r="B6" s="170"/>
      <c r="C6" s="185" t="s">
        <v>21</v>
      </c>
      <c r="D6" s="185"/>
      <c r="E6" s="186" t="s">
        <v>38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63.7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>
      <c r="A8" s="187" t="s">
        <v>5</v>
      </c>
      <c r="B8" s="62" t="s">
        <v>39</v>
      </c>
      <c r="C8" s="136">
        <v>12227</v>
      </c>
      <c r="D8" s="136">
        <v>12227</v>
      </c>
      <c r="E8" s="136">
        <v>12227</v>
      </c>
      <c r="F8" s="136">
        <v>12227</v>
      </c>
      <c r="G8" s="136">
        <v>12227</v>
      </c>
      <c r="H8" s="136">
        <v>12227</v>
      </c>
      <c r="I8" s="136">
        <v>12227</v>
      </c>
      <c r="J8" s="136">
        <v>12227</v>
      </c>
      <c r="K8" s="136">
        <v>12227</v>
      </c>
      <c r="L8" s="190" t="s">
        <v>52</v>
      </c>
      <c r="M8" s="65"/>
      <c r="N8" s="193" t="s">
        <v>139</v>
      </c>
      <c r="O8" s="195">
        <f>E10+1500/24</f>
        <v>44798.5</v>
      </c>
    </row>
    <row r="9" spans="1:15">
      <c r="A9" s="188"/>
      <c r="B9" s="62" t="s">
        <v>7</v>
      </c>
      <c r="C9" s="63">
        <v>12081</v>
      </c>
      <c r="D9" s="66"/>
      <c r="E9" s="63">
        <v>12081</v>
      </c>
      <c r="F9" s="63">
        <v>12081</v>
      </c>
      <c r="G9" s="63">
        <v>12081</v>
      </c>
      <c r="H9" s="63">
        <v>10575</v>
      </c>
      <c r="I9" s="63">
        <v>4660</v>
      </c>
      <c r="J9" s="66">
        <v>0</v>
      </c>
      <c r="K9" s="66">
        <v>0</v>
      </c>
      <c r="L9" s="191"/>
      <c r="M9" s="65"/>
      <c r="N9" s="193"/>
      <c r="O9" s="195"/>
    </row>
    <row r="10" spans="1:15">
      <c r="A10" s="188"/>
      <c r="B10" s="67" t="s">
        <v>17</v>
      </c>
      <c r="C10" s="68">
        <v>44736</v>
      </c>
      <c r="D10" s="68"/>
      <c r="E10" s="68">
        <v>44736</v>
      </c>
      <c r="F10" s="68">
        <v>44736</v>
      </c>
      <c r="G10" s="68">
        <v>44736</v>
      </c>
      <c r="H10" s="68">
        <v>44673</v>
      </c>
      <c r="I10" s="68">
        <v>44415</v>
      </c>
      <c r="J10" s="68"/>
      <c r="K10" s="68"/>
      <c r="L10" s="191"/>
      <c r="M10" s="65"/>
      <c r="N10" s="193"/>
      <c r="O10" s="195"/>
    </row>
    <row r="11" spans="1:15">
      <c r="A11" s="188"/>
      <c r="B11" s="62" t="s">
        <v>19</v>
      </c>
      <c r="C11" s="69">
        <f>C8-C9</f>
        <v>146</v>
      </c>
      <c r="D11" s="69"/>
      <c r="E11" s="70">
        <f>E8-E9</f>
        <v>146</v>
      </c>
      <c r="F11" s="71">
        <f>F8-F9</f>
        <v>146</v>
      </c>
      <c r="G11" s="71">
        <f>G8-G9</f>
        <v>146</v>
      </c>
      <c r="H11" s="71">
        <f>H8-H9</f>
        <v>1652</v>
      </c>
      <c r="I11" s="71">
        <f>I8-I9</f>
        <v>7567</v>
      </c>
      <c r="J11" s="72"/>
      <c r="K11" s="72"/>
      <c r="L11" s="191"/>
      <c r="M11" s="65"/>
      <c r="N11" s="193"/>
      <c r="O11" s="195"/>
    </row>
    <row r="12" spans="1:15">
      <c r="A12" s="188"/>
      <c r="B12" s="62" t="s">
        <v>8</v>
      </c>
      <c r="C12" s="64">
        <f>C9+4000</f>
        <v>16081</v>
      </c>
      <c r="D12" s="64"/>
      <c r="E12" s="64">
        <f>E9+1500</f>
        <v>13581</v>
      </c>
      <c r="F12" s="64">
        <f>F9+1500</f>
        <v>13581</v>
      </c>
      <c r="G12" s="64">
        <f>G9+1500</f>
        <v>13581</v>
      </c>
      <c r="H12" s="64">
        <f>H9+3000</f>
        <v>13575</v>
      </c>
      <c r="I12" s="64">
        <f>I9+3000</f>
        <v>7660</v>
      </c>
      <c r="J12" s="64">
        <f>J9+16000</f>
        <v>16000</v>
      </c>
      <c r="K12" s="64">
        <f>K9+32000</f>
        <v>32000</v>
      </c>
      <c r="L12" s="191"/>
      <c r="M12" s="65"/>
      <c r="N12" s="193"/>
      <c r="O12" s="195"/>
    </row>
    <row r="13" spans="1:15" ht="15.75" thickBot="1">
      <c r="A13" s="189"/>
      <c r="B13" s="73" t="s">
        <v>16</v>
      </c>
      <c r="C13" s="74">
        <f>4000-C11</f>
        <v>3854</v>
      </c>
      <c r="D13" s="74"/>
      <c r="E13" s="74">
        <f t="shared" ref="E13:K13" si="0">E12-E8</f>
        <v>1354</v>
      </c>
      <c r="F13" s="74">
        <f t="shared" si="0"/>
        <v>1354</v>
      </c>
      <c r="G13" s="74">
        <f t="shared" si="0"/>
        <v>1354</v>
      </c>
      <c r="H13" s="74">
        <f>H12-H9</f>
        <v>3000</v>
      </c>
      <c r="I13" s="74">
        <f>3000-I11</f>
        <v>-4567</v>
      </c>
      <c r="J13" s="75">
        <f t="shared" si="0"/>
        <v>3773</v>
      </c>
      <c r="K13" s="75">
        <f t="shared" si="0"/>
        <v>19773</v>
      </c>
      <c r="L13" s="192"/>
      <c r="M13" s="65"/>
      <c r="N13" s="194"/>
      <c r="O13" s="196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68">
        <v>44742</v>
      </c>
      <c r="M14" s="65"/>
      <c r="N14" s="65"/>
      <c r="O14" s="56"/>
    </row>
    <row r="17" spans="11:11">
      <c r="K17" t="s">
        <v>70</v>
      </c>
    </row>
  </sheetData>
  <mergeCells count="8"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pageSetup paperSize="9" orientation="portrait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92D050"/>
  </sheetPr>
  <dimension ref="A1:O24"/>
  <sheetViews>
    <sheetView workbookViewId="0">
      <selection activeCell="D17" sqref="D17:K17"/>
    </sheetView>
  </sheetViews>
  <sheetFormatPr defaultRowHeight="11.25"/>
  <cols>
    <col min="1" max="1" width="7" style="46" bestFit="1" customWidth="1"/>
    <col min="2" max="2" width="20.5703125" style="46" customWidth="1"/>
    <col min="3" max="3" width="10.7109375" style="46" customWidth="1"/>
    <col min="4" max="4" width="8.5703125" style="46" bestFit="1" customWidth="1"/>
    <col min="5" max="5" width="9.85546875" style="46" customWidth="1"/>
    <col min="6" max="6" width="10.85546875" style="46" customWidth="1"/>
    <col min="7" max="7" width="12" style="46" customWidth="1"/>
    <col min="8" max="9" width="9.5703125" style="46" bestFit="1" customWidth="1"/>
    <col min="10" max="10" width="13.5703125" style="46" customWidth="1"/>
    <col min="11" max="11" width="10.7109375" style="46" customWidth="1"/>
    <col min="12" max="12" width="19" style="46" customWidth="1"/>
    <col min="13" max="13" width="6.85546875" style="46" hidden="1" customWidth="1"/>
    <col min="14" max="14" width="12.5703125" style="46" customWidth="1"/>
    <col min="15" max="15" width="10.7109375" style="46" bestFit="1" customWidth="1"/>
    <col min="16" max="16384" width="9.140625" style="46"/>
  </cols>
  <sheetData>
    <row r="1" spans="1:15" ht="20.100000000000001" customHeight="1">
      <c r="A1" s="43"/>
      <c r="B1" s="44"/>
      <c r="F1" s="43"/>
      <c r="G1" s="43"/>
    </row>
    <row r="2" spans="1:15" ht="20.100000000000001" customHeight="1">
      <c r="A2" s="43"/>
      <c r="B2" s="44"/>
      <c r="F2" s="43"/>
      <c r="G2" s="43"/>
    </row>
    <row r="3" spans="1:15" ht="20.100000000000001" customHeight="1">
      <c r="A3" s="43"/>
      <c r="B3" s="44"/>
      <c r="F3" s="43"/>
      <c r="G3" s="43"/>
    </row>
    <row r="4" spans="1:15" ht="20.100000000000001" customHeight="1">
      <c r="A4" s="43"/>
      <c r="B4" s="44"/>
      <c r="F4" s="43"/>
      <c r="G4" s="43"/>
    </row>
    <row r="5" spans="1:15" ht="21">
      <c r="A5" s="169" t="s">
        <v>37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40</v>
      </c>
      <c r="B6" s="170"/>
      <c r="C6" s="185" t="s">
        <v>21</v>
      </c>
      <c r="D6" s="185"/>
      <c r="E6" s="186" t="s">
        <v>231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s="45" customFormat="1" ht="63.7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23</v>
      </c>
      <c r="G7" s="58" t="s">
        <v>18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 ht="15" customHeight="1">
      <c r="A8" s="187" t="s">
        <v>5</v>
      </c>
      <c r="B8" s="62" t="s">
        <v>39</v>
      </c>
      <c r="C8" s="136">
        <v>69586</v>
      </c>
      <c r="D8" s="136">
        <v>69586</v>
      </c>
      <c r="E8" s="136">
        <v>69586</v>
      </c>
      <c r="F8" s="136">
        <v>69586</v>
      </c>
      <c r="G8" s="136">
        <v>69586</v>
      </c>
      <c r="H8" s="136">
        <v>69586</v>
      </c>
      <c r="I8" s="136">
        <v>69586</v>
      </c>
      <c r="J8" s="136">
        <v>69586</v>
      </c>
      <c r="K8" s="136">
        <v>69586</v>
      </c>
      <c r="L8" s="190" t="s">
        <v>268</v>
      </c>
      <c r="M8" s="65"/>
      <c r="N8" s="193" t="s">
        <v>140</v>
      </c>
      <c r="O8" s="195">
        <f>E10+1500/24</f>
        <v>44775.5</v>
      </c>
    </row>
    <row r="9" spans="1:15" ht="12.75">
      <c r="A9" s="188"/>
      <c r="B9" s="62" t="s">
        <v>7</v>
      </c>
      <c r="C9" s="63">
        <v>68874</v>
      </c>
      <c r="D9" s="66"/>
      <c r="E9" s="63">
        <v>68874</v>
      </c>
      <c r="F9" s="63">
        <v>68874</v>
      </c>
      <c r="G9" s="63">
        <v>68874</v>
      </c>
      <c r="H9" s="63">
        <v>67081</v>
      </c>
      <c r="I9" s="63">
        <v>0</v>
      </c>
      <c r="J9" s="66">
        <v>0</v>
      </c>
      <c r="K9" s="66"/>
      <c r="L9" s="191"/>
      <c r="M9" s="65"/>
      <c r="N9" s="193"/>
      <c r="O9" s="195"/>
    </row>
    <row r="10" spans="1:15" ht="12.75">
      <c r="A10" s="188"/>
      <c r="B10" s="67" t="s">
        <v>17</v>
      </c>
      <c r="C10" s="68">
        <v>44713</v>
      </c>
      <c r="D10" s="68"/>
      <c r="E10" s="68">
        <v>44713</v>
      </c>
      <c r="F10" s="68">
        <v>44713</v>
      </c>
      <c r="G10" s="68">
        <v>44713</v>
      </c>
      <c r="H10" s="68">
        <v>44637</v>
      </c>
      <c r="I10" s="68">
        <v>44271</v>
      </c>
      <c r="J10" s="68">
        <v>44271</v>
      </c>
      <c r="K10" s="68"/>
      <c r="L10" s="191"/>
      <c r="M10" s="65"/>
      <c r="N10" s="193"/>
      <c r="O10" s="195"/>
    </row>
    <row r="11" spans="1:15" ht="12.75">
      <c r="A11" s="188"/>
      <c r="B11" s="62" t="s">
        <v>19</v>
      </c>
      <c r="C11" s="69">
        <f>C8-C9</f>
        <v>712</v>
      </c>
      <c r="D11" s="69"/>
      <c r="E11" s="70">
        <f>E8-E9</f>
        <v>712</v>
      </c>
      <c r="F11" s="71">
        <f>F8-F9</f>
        <v>712</v>
      </c>
      <c r="G11" s="71">
        <v>1285</v>
      </c>
      <c r="H11" s="71">
        <v>1285</v>
      </c>
      <c r="I11" s="71">
        <f>I8-I9</f>
        <v>69586</v>
      </c>
      <c r="J11" s="72">
        <f>J8-J9</f>
        <v>69586</v>
      </c>
      <c r="K11" s="72">
        <f t="shared" ref="K11" si="0">K8-K9</f>
        <v>69586</v>
      </c>
      <c r="L11" s="191"/>
      <c r="M11" s="65"/>
      <c r="N11" s="193"/>
      <c r="O11" s="195"/>
    </row>
    <row r="12" spans="1:15" ht="12.75">
      <c r="A12" s="188"/>
      <c r="B12" s="62" t="s">
        <v>8</v>
      </c>
      <c r="C12" s="64">
        <f>C9+4000</f>
        <v>72874</v>
      </c>
      <c r="D12" s="64"/>
      <c r="E12" s="64">
        <f>E9+1500</f>
        <v>70374</v>
      </c>
      <c r="F12" s="64">
        <f>F9+1500</f>
        <v>70374</v>
      </c>
      <c r="G12" s="64">
        <f>G9+1500</f>
        <v>70374</v>
      </c>
      <c r="H12" s="64">
        <f>H9+3000</f>
        <v>70081</v>
      </c>
      <c r="I12" s="64">
        <f>I9+3000</f>
        <v>3000</v>
      </c>
      <c r="J12" s="64">
        <f>J9+16000</f>
        <v>16000</v>
      </c>
      <c r="K12" s="64">
        <f>K9+32000</f>
        <v>32000</v>
      </c>
      <c r="L12" s="191"/>
      <c r="M12" s="65"/>
      <c r="N12" s="193"/>
      <c r="O12" s="195"/>
    </row>
    <row r="13" spans="1:15" ht="13.5" thickBot="1">
      <c r="A13" s="189"/>
      <c r="B13" s="73" t="s">
        <v>16</v>
      </c>
      <c r="C13" s="74">
        <f t="shared" ref="C13:K13" si="1">C12-C8</f>
        <v>3288</v>
      </c>
      <c r="D13" s="74"/>
      <c r="E13" s="74">
        <f t="shared" si="1"/>
        <v>788</v>
      </c>
      <c r="F13" s="74">
        <f t="shared" si="1"/>
        <v>788</v>
      </c>
      <c r="G13" s="74">
        <f t="shared" si="1"/>
        <v>788</v>
      </c>
      <c r="H13" s="74">
        <f>H12-H8</f>
        <v>495</v>
      </c>
      <c r="I13" s="74">
        <v>215</v>
      </c>
      <c r="J13" s="75">
        <f t="shared" si="1"/>
        <v>-53586</v>
      </c>
      <c r="K13" s="75">
        <f t="shared" si="1"/>
        <v>-37586</v>
      </c>
      <c r="L13" s="192"/>
      <c r="M13" s="65"/>
      <c r="N13" s="194"/>
      <c r="O13" s="196"/>
    </row>
    <row r="14" spans="1:15" ht="15.75" customHeight="1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68">
        <v>44742</v>
      </c>
      <c r="M14" s="65"/>
      <c r="N14" s="65"/>
      <c r="O14" s="56"/>
    </row>
    <row r="15" spans="1:15" ht="15.75" thickBot="1">
      <c r="A15" s="170" t="s">
        <v>123</v>
      </c>
      <c r="B15" s="170"/>
      <c r="C15" s="185" t="s">
        <v>21</v>
      </c>
      <c r="D15" s="185"/>
      <c r="E15" s="186" t="s">
        <v>231</v>
      </c>
      <c r="F15" s="186"/>
      <c r="G15" s="81"/>
      <c r="H15" s="54"/>
      <c r="I15" s="54"/>
      <c r="J15" s="54"/>
      <c r="K15" s="54"/>
      <c r="L15" s="54"/>
      <c r="M15" s="55"/>
      <c r="N15" s="55"/>
      <c r="O15" s="56"/>
    </row>
    <row r="16" spans="1:15" ht="63.75">
      <c r="A16" s="57" t="s">
        <v>35</v>
      </c>
      <c r="B16" s="57" t="s">
        <v>1</v>
      </c>
      <c r="C16" s="58" t="s">
        <v>2</v>
      </c>
      <c r="D16" s="58" t="s">
        <v>10</v>
      </c>
      <c r="E16" s="58" t="s">
        <v>3</v>
      </c>
      <c r="F16" s="58" t="s">
        <v>135</v>
      </c>
      <c r="G16" s="58" t="s">
        <v>132</v>
      </c>
      <c r="H16" s="58" t="s">
        <v>12</v>
      </c>
      <c r="I16" s="58" t="s">
        <v>34</v>
      </c>
      <c r="J16" s="58" t="s">
        <v>28</v>
      </c>
      <c r="K16" s="58" t="s">
        <v>29</v>
      </c>
      <c r="L16" s="58" t="s">
        <v>4</v>
      </c>
      <c r="M16" s="59" t="s">
        <v>33</v>
      </c>
      <c r="N16" s="60" t="s">
        <v>11</v>
      </c>
      <c r="O16" s="61" t="s">
        <v>14</v>
      </c>
    </row>
    <row r="17" spans="1:15" ht="12.75">
      <c r="A17" s="187" t="s">
        <v>9</v>
      </c>
      <c r="B17" s="62" t="s">
        <v>39</v>
      </c>
      <c r="C17" s="136">
        <v>15917</v>
      </c>
      <c r="D17" s="136">
        <v>15917</v>
      </c>
      <c r="E17" s="136">
        <v>15917</v>
      </c>
      <c r="F17" s="136">
        <v>15917</v>
      </c>
      <c r="G17" s="136">
        <v>15917</v>
      </c>
      <c r="H17" s="136">
        <v>15917</v>
      </c>
      <c r="I17" s="136">
        <v>15917</v>
      </c>
      <c r="J17" s="136">
        <v>15917</v>
      </c>
      <c r="K17" s="136">
        <v>15917</v>
      </c>
      <c r="L17" s="190" t="s">
        <v>36</v>
      </c>
      <c r="M17" s="65"/>
      <c r="N17" s="193" t="s">
        <v>139</v>
      </c>
      <c r="O17" s="195">
        <f>E19+1500/24</f>
        <v>44779.5</v>
      </c>
    </row>
    <row r="18" spans="1:15" ht="12.75">
      <c r="A18" s="188"/>
      <c r="B18" s="62" t="s">
        <v>7</v>
      </c>
      <c r="C18" s="63">
        <v>0</v>
      </c>
      <c r="D18" s="66"/>
      <c r="E18" s="63">
        <v>15294</v>
      </c>
      <c r="F18" s="63">
        <v>15294</v>
      </c>
      <c r="G18" s="63">
        <v>15294</v>
      </c>
      <c r="H18" s="63">
        <v>13461</v>
      </c>
      <c r="I18" s="63">
        <v>10242</v>
      </c>
      <c r="J18" s="63">
        <v>0</v>
      </c>
      <c r="K18" s="66"/>
      <c r="L18" s="191"/>
      <c r="M18" s="65"/>
      <c r="N18" s="193"/>
      <c r="O18" s="195"/>
    </row>
    <row r="19" spans="1:15" ht="12.75">
      <c r="A19" s="188"/>
      <c r="B19" s="67" t="s">
        <v>17</v>
      </c>
      <c r="C19" s="68">
        <v>44352</v>
      </c>
      <c r="D19" s="68"/>
      <c r="E19" s="68">
        <v>44717</v>
      </c>
      <c r="F19" s="68">
        <v>44717</v>
      </c>
      <c r="G19" s="68">
        <v>44717</v>
      </c>
      <c r="H19" s="68">
        <v>44639</v>
      </c>
      <c r="I19" s="68">
        <v>44504</v>
      </c>
      <c r="J19" s="68">
        <v>44352</v>
      </c>
      <c r="K19" s="68"/>
      <c r="L19" s="191"/>
      <c r="M19" s="65"/>
      <c r="N19" s="193"/>
      <c r="O19" s="195"/>
    </row>
    <row r="20" spans="1:15" ht="12.75">
      <c r="A20" s="188"/>
      <c r="B20" s="62" t="s">
        <v>19</v>
      </c>
      <c r="C20" s="69">
        <f>C17-C18</f>
        <v>15917</v>
      </c>
      <c r="D20" s="69"/>
      <c r="E20" s="70">
        <f>E17-E18</f>
        <v>623</v>
      </c>
      <c r="F20" s="71">
        <f>F17-F18</f>
        <v>623</v>
      </c>
      <c r="G20" s="71">
        <v>1285</v>
      </c>
      <c r="H20" s="71">
        <v>1285</v>
      </c>
      <c r="I20" s="71">
        <f>I17-I18</f>
        <v>5675</v>
      </c>
      <c r="J20" s="72">
        <f>J17-J18</f>
        <v>15917</v>
      </c>
      <c r="K20" s="72">
        <f t="shared" ref="K20" si="2">K17-K18</f>
        <v>15917</v>
      </c>
      <c r="L20" s="191"/>
      <c r="M20" s="65"/>
      <c r="N20" s="193"/>
      <c r="O20" s="195"/>
    </row>
    <row r="21" spans="1:15" ht="12.75">
      <c r="A21" s="188"/>
      <c r="B21" s="62" t="s">
        <v>8</v>
      </c>
      <c r="C21" s="64">
        <f>C18+4000</f>
        <v>4000</v>
      </c>
      <c r="D21" s="64"/>
      <c r="E21" s="64">
        <f>E18+1500</f>
        <v>16794</v>
      </c>
      <c r="F21" s="64">
        <f>F18+1500</f>
        <v>16794</v>
      </c>
      <c r="G21" s="64">
        <f>G18+1500</f>
        <v>16794</v>
      </c>
      <c r="H21" s="64">
        <f>H18+3000</f>
        <v>16461</v>
      </c>
      <c r="I21" s="64">
        <f>I18+3000</f>
        <v>13242</v>
      </c>
      <c r="J21" s="64">
        <f>J18+16000</f>
        <v>16000</v>
      </c>
      <c r="K21" s="64">
        <f>K18+32000</f>
        <v>32000</v>
      </c>
      <c r="L21" s="191"/>
      <c r="M21" s="65"/>
      <c r="N21" s="193"/>
      <c r="O21" s="195"/>
    </row>
    <row r="22" spans="1:15" ht="13.5" thickBot="1">
      <c r="A22" s="189"/>
      <c r="B22" s="73" t="s">
        <v>16</v>
      </c>
      <c r="C22" s="74">
        <f t="shared" ref="C22" si="3">C21-C17</f>
        <v>-11917</v>
      </c>
      <c r="D22" s="74"/>
      <c r="E22" s="74">
        <f t="shared" ref="E22:G22" si="4">E21-E17</f>
        <v>877</v>
      </c>
      <c r="F22" s="74">
        <f t="shared" si="4"/>
        <v>877</v>
      </c>
      <c r="G22" s="74">
        <f t="shared" si="4"/>
        <v>877</v>
      </c>
      <c r="H22" s="74">
        <f>H21-H17</f>
        <v>544</v>
      </c>
      <c r="I22" s="74">
        <v>215</v>
      </c>
      <c r="J22" s="75">
        <f t="shared" ref="J22:K22" si="5">J21-J17</f>
        <v>83</v>
      </c>
      <c r="K22" s="75">
        <f t="shared" si="5"/>
        <v>16083</v>
      </c>
      <c r="L22" s="192"/>
      <c r="M22" s="65"/>
      <c r="N22" s="194"/>
      <c r="O22" s="196"/>
    </row>
    <row r="23" spans="1:15" ht="12.75">
      <c r="A23" s="76"/>
      <c r="B23" s="77"/>
      <c r="C23" s="78"/>
      <c r="D23" s="65"/>
      <c r="E23" s="65"/>
      <c r="F23" s="65"/>
      <c r="G23" s="65"/>
      <c r="H23" s="79"/>
      <c r="I23" s="79"/>
      <c r="J23" s="79"/>
      <c r="K23" s="80" t="s">
        <v>13</v>
      </c>
      <c r="L23" s="68">
        <v>44742</v>
      </c>
      <c r="M23" s="65"/>
      <c r="N23" s="65"/>
      <c r="O23" s="56"/>
    </row>
    <row r="24" spans="1:15" ht="12.75">
      <c r="L24" s="68"/>
    </row>
  </sheetData>
  <mergeCells count="15">
    <mergeCell ref="N17:N22"/>
    <mergeCell ref="O17:O22"/>
    <mergeCell ref="A15:B15"/>
    <mergeCell ref="C15:D15"/>
    <mergeCell ref="E15:F15"/>
    <mergeCell ref="A17:A22"/>
    <mergeCell ref="L17:L22"/>
    <mergeCell ref="A5:O5"/>
    <mergeCell ref="A6:B6"/>
    <mergeCell ref="A8:A13"/>
    <mergeCell ref="L8:L13"/>
    <mergeCell ref="N8:N13"/>
    <mergeCell ref="O8:O13"/>
    <mergeCell ref="E6:F6"/>
    <mergeCell ref="C6:D6"/>
  </mergeCells>
  <pageMargins left="0.7" right="0.7" top="0.75" bottom="0.75" header="0.3" footer="0.3"/>
  <pageSetup paperSize="9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selection activeCell="L10" sqref="L10"/>
    </sheetView>
  </sheetViews>
  <sheetFormatPr defaultRowHeight="15"/>
  <cols>
    <col min="1" max="1" width="7.7109375" customWidth="1"/>
    <col min="2" max="2" width="19.28515625" customWidth="1"/>
    <col min="3" max="3" width="10.28515625" customWidth="1"/>
    <col min="4" max="5" width="10.140625" customWidth="1"/>
    <col min="6" max="6" width="9.7109375" customWidth="1"/>
    <col min="7" max="7" width="9.5703125" customWidth="1"/>
    <col min="8" max="9" width="10" customWidth="1"/>
    <col min="10" max="10" width="10.140625" customWidth="1"/>
    <col min="11" max="11" width="11.28515625" customWidth="1"/>
    <col min="12" max="12" width="18.85546875" customWidth="1"/>
    <col min="13" max="13" width="9.5703125" hidden="1" customWidth="1"/>
    <col min="14" max="14" width="12.5703125" customWidth="1"/>
    <col min="15" max="15" width="13.28515625" customWidth="1"/>
  </cols>
  <sheetData>
    <row r="1" spans="1:15" ht="21">
      <c r="A1" s="169" t="s">
        <v>273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</row>
    <row r="2" spans="1:15" ht="15.75" thickBot="1">
      <c r="A2" s="170" t="s">
        <v>87</v>
      </c>
      <c r="B2" s="170"/>
      <c r="C2" s="185" t="s">
        <v>21</v>
      </c>
      <c r="D2" s="185"/>
      <c r="E2" s="186" t="s">
        <v>143</v>
      </c>
      <c r="F2" s="186"/>
      <c r="G2" s="81"/>
      <c r="H2" s="54"/>
      <c r="I2" s="54"/>
      <c r="J2" s="54"/>
      <c r="K2" s="54"/>
      <c r="L2" s="54"/>
      <c r="M2" s="55"/>
      <c r="N2" s="55"/>
      <c r="O2" s="56"/>
    </row>
    <row r="3" spans="1:15" ht="63.75">
      <c r="A3" s="57" t="s">
        <v>35</v>
      </c>
      <c r="B3" s="57" t="s">
        <v>1</v>
      </c>
      <c r="C3" s="58" t="s">
        <v>2</v>
      </c>
      <c r="D3" s="58" t="s">
        <v>10</v>
      </c>
      <c r="E3" s="58" t="s">
        <v>3</v>
      </c>
      <c r="F3" s="58" t="s">
        <v>135</v>
      </c>
      <c r="G3" s="58" t="s">
        <v>132</v>
      </c>
      <c r="H3" s="58" t="s">
        <v>137</v>
      </c>
      <c r="I3" s="58" t="s">
        <v>34</v>
      </c>
      <c r="J3" s="58" t="s">
        <v>28</v>
      </c>
      <c r="K3" s="58" t="s">
        <v>29</v>
      </c>
      <c r="L3" s="58" t="s">
        <v>4</v>
      </c>
      <c r="M3" s="59"/>
      <c r="N3" s="60" t="s">
        <v>11</v>
      </c>
      <c r="O3" s="61" t="s">
        <v>14</v>
      </c>
    </row>
    <row r="4" spans="1:15">
      <c r="A4" s="187" t="s">
        <v>5</v>
      </c>
      <c r="B4" s="62" t="s">
        <v>39</v>
      </c>
      <c r="C4" s="63">
        <v>19720</v>
      </c>
      <c r="D4" s="63">
        <v>19720</v>
      </c>
      <c r="E4" s="63">
        <v>19720</v>
      </c>
      <c r="F4" s="63">
        <v>19720</v>
      </c>
      <c r="G4" s="63">
        <v>19720</v>
      </c>
      <c r="H4" s="63">
        <v>19720</v>
      </c>
      <c r="I4" s="63">
        <v>19720</v>
      </c>
      <c r="J4" s="63">
        <v>19720</v>
      </c>
      <c r="K4" s="63">
        <v>19720</v>
      </c>
      <c r="L4" s="190" t="s">
        <v>52</v>
      </c>
      <c r="M4" s="65"/>
      <c r="N4" s="193" t="s">
        <v>140</v>
      </c>
      <c r="O4" s="195">
        <f>E6+1500/24</f>
        <v>44741.5</v>
      </c>
    </row>
    <row r="5" spans="1:15">
      <c r="A5" s="188"/>
      <c r="B5" s="62" t="s">
        <v>7</v>
      </c>
      <c r="C5" s="148">
        <v>13244</v>
      </c>
      <c r="D5" s="63">
        <v>11677</v>
      </c>
      <c r="E5" s="123">
        <v>18310</v>
      </c>
      <c r="F5" s="123">
        <v>18310</v>
      </c>
      <c r="G5" s="123">
        <v>18310</v>
      </c>
      <c r="H5" s="123">
        <v>18310</v>
      </c>
      <c r="I5" s="148">
        <v>16435</v>
      </c>
      <c r="J5" s="63">
        <v>17787</v>
      </c>
      <c r="K5" s="63"/>
      <c r="L5" s="191"/>
      <c r="M5" s="65"/>
      <c r="N5" s="193"/>
      <c r="O5" s="195"/>
    </row>
    <row r="6" spans="1:15">
      <c r="A6" s="188"/>
      <c r="B6" s="67" t="s">
        <v>17</v>
      </c>
      <c r="C6" s="145">
        <v>44455</v>
      </c>
      <c r="D6" s="145">
        <v>44223</v>
      </c>
      <c r="E6" s="145">
        <v>44679</v>
      </c>
      <c r="F6" s="145">
        <v>44679</v>
      </c>
      <c r="G6" s="145">
        <v>44679</v>
      </c>
      <c r="H6" s="145">
        <v>44679</v>
      </c>
      <c r="I6" s="145">
        <v>44223</v>
      </c>
      <c r="J6" s="145">
        <v>44646</v>
      </c>
      <c r="K6" s="68"/>
      <c r="L6" s="191"/>
      <c r="M6" s="65"/>
      <c r="N6" s="193"/>
      <c r="O6" s="195"/>
    </row>
    <row r="7" spans="1:15">
      <c r="A7" s="188"/>
      <c r="B7" s="62" t="s">
        <v>19</v>
      </c>
      <c r="C7" s="69">
        <f t="shared" ref="C7:J7" si="0">C4-C5</f>
        <v>6476</v>
      </c>
      <c r="D7" s="69">
        <f t="shared" si="0"/>
        <v>8043</v>
      </c>
      <c r="E7" s="84">
        <f t="shared" si="0"/>
        <v>1410</v>
      </c>
      <c r="F7" s="71">
        <f t="shared" si="0"/>
        <v>1410</v>
      </c>
      <c r="G7" s="71">
        <f t="shared" si="0"/>
        <v>1410</v>
      </c>
      <c r="H7" s="71">
        <f t="shared" si="0"/>
        <v>1410</v>
      </c>
      <c r="I7" s="71">
        <f t="shared" si="0"/>
        <v>3285</v>
      </c>
      <c r="J7" s="72">
        <f t="shared" si="0"/>
        <v>1933</v>
      </c>
      <c r="K7" s="72"/>
      <c r="L7" s="191"/>
      <c r="M7" s="65"/>
      <c r="N7" s="193"/>
      <c r="O7" s="195"/>
    </row>
    <row r="8" spans="1:15">
      <c r="A8" s="188"/>
      <c r="B8" s="62" t="s">
        <v>8</v>
      </c>
      <c r="C8" s="64">
        <f>C5+4000</f>
        <v>17244</v>
      </c>
      <c r="D8" s="64">
        <f>D5+4000</f>
        <v>15677</v>
      </c>
      <c r="E8" s="64">
        <f>E5+1500</f>
        <v>19810</v>
      </c>
      <c r="F8" s="64">
        <f>F5+1500</f>
        <v>19810</v>
      </c>
      <c r="G8" s="64">
        <f>G5+1500</f>
        <v>19810</v>
      </c>
      <c r="H8" s="64">
        <f>H5+3000</f>
        <v>21310</v>
      </c>
      <c r="I8" s="64">
        <f>I5+3000</f>
        <v>19435</v>
      </c>
      <c r="J8" s="64">
        <f>J5+16000</f>
        <v>33787</v>
      </c>
      <c r="K8" s="64">
        <v>32000</v>
      </c>
      <c r="L8" s="191"/>
      <c r="M8" s="65"/>
      <c r="N8" s="193"/>
      <c r="O8" s="195"/>
    </row>
    <row r="9" spans="1:15" ht="15.75" thickBot="1">
      <c r="A9" s="189"/>
      <c r="B9" s="73" t="s">
        <v>16</v>
      </c>
      <c r="C9" s="74">
        <f>C8-C4</f>
        <v>-2476</v>
      </c>
      <c r="D9" s="74"/>
      <c r="E9" s="74">
        <f t="shared" ref="E9:K9" si="1">E8-E4</f>
        <v>90</v>
      </c>
      <c r="F9" s="74">
        <f t="shared" si="1"/>
        <v>90</v>
      </c>
      <c r="G9" s="74">
        <f t="shared" si="1"/>
        <v>90</v>
      </c>
      <c r="H9" s="74">
        <f t="shared" si="1"/>
        <v>1590</v>
      </c>
      <c r="I9" s="74">
        <f t="shared" si="1"/>
        <v>-285</v>
      </c>
      <c r="J9" s="75">
        <f t="shared" si="1"/>
        <v>14067</v>
      </c>
      <c r="K9" s="75">
        <f t="shared" si="1"/>
        <v>12280</v>
      </c>
      <c r="L9" s="192"/>
      <c r="M9" s="65"/>
      <c r="N9" s="194"/>
      <c r="O9" s="196"/>
    </row>
    <row r="10" spans="1:15">
      <c r="A10" s="76"/>
      <c r="B10" s="77"/>
      <c r="C10" s="78"/>
      <c r="D10" s="65"/>
      <c r="E10" s="65"/>
      <c r="F10" s="65"/>
      <c r="G10" s="65"/>
      <c r="H10" s="79"/>
      <c r="I10" s="79"/>
      <c r="J10" s="79"/>
      <c r="K10" s="141" t="s">
        <v>13</v>
      </c>
      <c r="L10" s="145">
        <v>44742</v>
      </c>
      <c r="M10" s="65"/>
      <c r="N10" s="65"/>
      <c r="O10" s="56"/>
    </row>
  </sheetData>
  <mergeCells count="8">
    <mergeCell ref="A1:O1"/>
    <mergeCell ref="A2:B2"/>
    <mergeCell ref="C2:D2"/>
    <mergeCell ref="E2:F2"/>
    <mergeCell ref="A4:A9"/>
    <mergeCell ref="L4:L9"/>
    <mergeCell ref="N4:N9"/>
    <mergeCell ref="O4:O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59"/>
  <sheetViews>
    <sheetView topLeftCell="A4" workbookViewId="0">
      <selection activeCell="C35" sqref="C35"/>
    </sheetView>
  </sheetViews>
  <sheetFormatPr defaultRowHeight="15"/>
  <cols>
    <col min="1" max="1" width="9.140625" style="12"/>
    <col min="2" max="2" width="18.5703125" style="12" customWidth="1"/>
    <col min="3" max="4" width="9.85546875" style="12" customWidth="1"/>
    <col min="5" max="5" width="10.140625" style="12" customWidth="1"/>
    <col min="6" max="6" width="10" style="12" customWidth="1"/>
    <col min="7" max="7" width="12" style="12" customWidth="1"/>
    <col min="8" max="8" width="9.5703125" style="12" customWidth="1"/>
    <col min="9" max="9" width="10.7109375" style="12" customWidth="1"/>
    <col min="10" max="10" width="12.7109375" style="12" customWidth="1"/>
    <col min="11" max="11" width="12.42578125" style="12" customWidth="1"/>
    <col min="12" max="12" width="15.42578125" style="12" customWidth="1"/>
    <col min="13" max="13" width="9.140625" style="12" hidden="1" customWidth="1"/>
    <col min="14" max="14" width="13.140625" style="12" customWidth="1"/>
    <col min="15" max="15" width="13.42578125" style="12" customWidth="1"/>
    <col min="16" max="16384" width="9.140625" style="12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124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125</v>
      </c>
      <c r="B6" s="170"/>
      <c r="C6" s="185" t="s">
        <v>61</v>
      </c>
      <c r="D6" s="185"/>
      <c r="E6" s="186" t="s">
        <v>77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51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23</v>
      </c>
      <c r="G7" s="58" t="s">
        <v>18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>
      <c r="A8" s="187" t="s">
        <v>5</v>
      </c>
      <c r="B8" s="62" t="s">
        <v>39</v>
      </c>
      <c r="C8" s="136">
        <v>111753</v>
      </c>
      <c r="D8" s="136">
        <v>111753</v>
      </c>
      <c r="E8" s="136">
        <v>111753</v>
      </c>
      <c r="F8" s="136">
        <v>111753</v>
      </c>
      <c r="G8" s="136">
        <v>111753</v>
      </c>
      <c r="H8" s="136">
        <v>111753</v>
      </c>
      <c r="I8" s="136">
        <v>111753</v>
      </c>
      <c r="J8" s="136">
        <v>111753</v>
      </c>
      <c r="K8" s="136">
        <v>111753</v>
      </c>
      <c r="L8" s="190" t="s">
        <v>46</v>
      </c>
      <c r="M8" s="65"/>
      <c r="N8" s="208" t="s">
        <v>62</v>
      </c>
      <c r="O8" s="211">
        <f>L14+E13/24</f>
        <v>41198.125</v>
      </c>
    </row>
    <row r="9" spans="1:15">
      <c r="A9" s="188"/>
      <c r="B9" s="62" t="s">
        <v>7</v>
      </c>
      <c r="C9" s="63">
        <v>22663</v>
      </c>
      <c r="D9" s="63">
        <v>24329</v>
      </c>
      <c r="E9" s="63">
        <v>25200</v>
      </c>
      <c r="F9" s="63">
        <v>25200</v>
      </c>
      <c r="G9" s="63">
        <v>25200</v>
      </c>
      <c r="H9" s="63">
        <v>25200</v>
      </c>
      <c r="I9" s="63">
        <v>25200</v>
      </c>
      <c r="J9" s="63">
        <v>25200</v>
      </c>
      <c r="K9" s="63">
        <v>25200</v>
      </c>
      <c r="L9" s="191"/>
      <c r="M9" s="65"/>
      <c r="N9" s="209"/>
      <c r="O9" s="212"/>
    </row>
    <row r="10" spans="1:15">
      <c r="A10" s="188"/>
      <c r="B10" s="67" t="s">
        <v>17</v>
      </c>
      <c r="C10" s="68">
        <v>42838</v>
      </c>
      <c r="D10" s="68">
        <v>42988</v>
      </c>
      <c r="E10" s="68">
        <v>43079</v>
      </c>
      <c r="F10" s="68">
        <v>43079</v>
      </c>
      <c r="G10" s="68">
        <v>43079</v>
      </c>
      <c r="H10" s="68">
        <v>43079</v>
      </c>
      <c r="I10" s="68">
        <v>43079</v>
      </c>
      <c r="J10" s="68">
        <v>43079</v>
      </c>
      <c r="K10" s="68">
        <v>43079</v>
      </c>
      <c r="L10" s="191"/>
      <c r="M10" s="65"/>
      <c r="N10" s="209"/>
      <c r="O10" s="212"/>
    </row>
    <row r="11" spans="1:15">
      <c r="A11" s="188"/>
      <c r="B11" s="62" t="s">
        <v>19</v>
      </c>
      <c r="C11" s="69">
        <f>C8-C9</f>
        <v>89090</v>
      </c>
      <c r="D11" s="69">
        <f>D8-D9</f>
        <v>87424</v>
      </c>
      <c r="E11" s="70">
        <f>E8-E9</f>
        <v>86553</v>
      </c>
      <c r="F11" s="71">
        <f>F8-F9</f>
        <v>86553</v>
      </c>
      <c r="G11" s="71">
        <f t="shared" ref="G11:K11" si="0">G8-G9</f>
        <v>86553</v>
      </c>
      <c r="H11" s="71">
        <f t="shared" si="0"/>
        <v>86553</v>
      </c>
      <c r="I11" s="71">
        <f t="shared" si="0"/>
        <v>86553</v>
      </c>
      <c r="J11" s="72">
        <f t="shared" si="0"/>
        <v>86553</v>
      </c>
      <c r="K11" s="72">
        <f t="shared" si="0"/>
        <v>86553</v>
      </c>
      <c r="L11" s="191"/>
      <c r="M11" s="65"/>
      <c r="N11" s="209"/>
      <c r="O11" s="212"/>
    </row>
    <row r="12" spans="1:15">
      <c r="A12" s="188"/>
      <c r="B12" s="62" t="s">
        <v>8</v>
      </c>
      <c r="C12" s="64">
        <f>C9+4000</f>
        <v>26663</v>
      </c>
      <c r="D12" s="64">
        <f>D9+4000</f>
        <v>28329</v>
      </c>
      <c r="E12" s="64">
        <f>E9+1500</f>
        <v>26700</v>
      </c>
      <c r="F12" s="64">
        <f>F9+3000</f>
        <v>28200</v>
      </c>
      <c r="G12" s="64">
        <f>G9+3000</f>
        <v>28200</v>
      </c>
      <c r="H12" s="64">
        <f>H9+3000</f>
        <v>28200</v>
      </c>
      <c r="I12" s="64">
        <f>I9+3000</f>
        <v>28200</v>
      </c>
      <c r="J12" s="64">
        <v>16000</v>
      </c>
      <c r="K12" s="64">
        <f>K9+32000</f>
        <v>57200</v>
      </c>
      <c r="L12" s="191"/>
      <c r="M12" s="65"/>
      <c r="N12" s="209"/>
      <c r="O12" s="212"/>
    </row>
    <row r="13" spans="1:15" ht="15.75" thickBot="1">
      <c r="A13" s="189"/>
      <c r="B13" s="73" t="s">
        <v>16</v>
      </c>
      <c r="C13" s="74">
        <f>C12-C8</f>
        <v>-85090</v>
      </c>
      <c r="D13" s="74">
        <f>3000-D11</f>
        <v>-84424</v>
      </c>
      <c r="E13" s="74">
        <f t="shared" ref="E13:K13" si="1">E12-E8</f>
        <v>-85053</v>
      </c>
      <c r="F13" s="74">
        <f>3000-F11</f>
        <v>-83553</v>
      </c>
      <c r="G13" s="74">
        <f t="shared" si="1"/>
        <v>-83553</v>
      </c>
      <c r="H13" s="74">
        <f>H12-H8</f>
        <v>-83553</v>
      </c>
      <c r="I13" s="74">
        <f>3000-I11</f>
        <v>-83553</v>
      </c>
      <c r="J13" s="75">
        <f>16000-J11</f>
        <v>-70553</v>
      </c>
      <c r="K13" s="75">
        <f t="shared" si="1"/>
        <v>-54553</v>
      </c>
      <c r="L13" s="192"/>
      <c r="M13" s="65"/>
      <c r="N13" s="210"/>
      <c r="O13" s="213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68">
        <v>44742</v>
      </c>
      <c r="M14" s="65"/>
      <c r="N14" s="65"/>
      <c r="O14" s="56"/>
    </row>
    <row r="15" spans="1:15" ht="15.75" thickBot="1">
      <c r="A15" s="170" t="s">
        <v>126</v>
      </c>
      <c r="B15" s="170"/>
      <c r="C15" s="185" t="s">
        <v>61</v>
      </c>
      <c r="D15" s="185"/>
      <c r="E15" s="186" t="s">
        <v>77</v>
      </c>
      <c r="F15" s="186"/>
      <c r="G15" s="81"/>
      <c r="H15" s="54"/>
      <c r="I15" s="54"/>
      <c r="J15" s="54"/>
      <c r="K15" s="54"/>
      <c r="L15" s="54"/>
      <c r="M15" s="55"/>
      <c r="N15" s="55"/>
      <c r="O15" s="56"/>
    </row>
    <row r="16" spans="1:15" ht="51">
      <c r="A16" s="57" t="s">
        <v>35</v>
      </c>
      <c r="B16" s="57" t="s">
        <v>1</v>
      </c>
      <c r="C16" s="58" t="s">
        <v>2</v>
      </c>
      <c r="D16" s="58" t="s">
        <v>10</v>
      </c>
      <c r="E16" s="58" t="s">
        <v>3</v>
      </c>
      <c r="F16" s="58" t="s">
        <v>23</v>
      </c>
      <c r="G16" s="58" t="s">
        <v>18</v>
      </c>
      <c r="H16" s="58" t="s">
        <v>12</v>
      </c>
      <c r="I16" s="58" t="s">
        <v>34</v>
      </c>
      <c r="J16" s="58" t="s">
        <v>28</v>
      </c>
      <c r="K16" s="58" t="s">
        <v>29</v>
      </c>
      <c r="L16" s="58" t="s">
        <v>4</v>
      </c>
      <c r="M16" s="59" t="s">
        <v>33</v>
      </c>
      <c r="N16" s="60" t="s">
        <v>11</v>
      </c>
      <c r="O16" s="61" t="s">
        <v>14</v>
      </c>
    </row>
    <row r="17" spans="1:15">
      <c r="A17" s="187" t="s">
        <v>63</v>
      </c>
      <c r="B17" s="62" t="s">
        <v>39</v>
      </c>
      <c r="C17" s="136">
        <v>108294</v>
      </c>
      <c r="D17" s="136">
        <v>108294</v>
      </c>
      <c r="E17" s="136">
        <v>108294</v>
      </c>
      <c r="F17" s="136">
        <v>108294</v>
      </c>
      <c r="G17" s="136">
        <v>108294</v>
      </c>
      <c r="H17" s="136">
        <v>108294</v>
      </c>
      <c r="I17" s="136">
        <v>108294</v>
      </c>
      <c r="J17" s="136">
        <v>108294</v>
      </c>
      <c r="K17" s="136">
        <v>108294</v>
      </c>
      <c r="L17" s="190" t="s">
        <v>46</v>
      </c>
      <c r="M17" s="65"/>
      <c r="N17" s="208" t="s">
        <v>33</v>
      </c>
      <c r="O17" s="211">
        <f>L23+E22/24</f>
        <v>41291.541666666664</v>
      </c>
    </row>
    <row r="18" spans="1:15">
      <c r="A18" s="188"/>
      <c r="B18" s="62" t="s">
        <v>7</v>
      </c>
      <c r="C18" s="63"/>
      <c r="D18" s="66"/>
      <c r="E18" s="63">
        <v>23983</v>
      </c>
      <c r="F18" s="63">
        <v>23983</v>
      </c>
      <c r="G18" s="63">
        <v>23983</v>
      </c>
      <c r="H18" s="63">
        <v>22452</v>
      </c>
      <c r="I18" s="63">
        <v>23983</v>
      </c>
      <c r="J18" s="63"/>
      <c r="K18" s="63"/>
      <c r="L18" s="191"/>
      <c r="M18" s="65"/>
      <c r="N18" s="209"/>
      <c r="O18" s="212"/>
    </row>
    <row r="19" spans="1:15">
      <c r="A19" s="188"/>
      <c r="B19" s="67" t="s">
        <v>17</v>
      </c>
      <c r="C19" s="68"/>
      <c r="D19" s="68"/>
      <c r="E19" s="68">
        <v>43064</v>
      </c>
      <c r="F19" s="68">
        <v>43064</v>
      </c>
      <c r="G19" s="68">
        <v>43064</v>
      </c>
      <c r="H19" s="68">
        <v>42929</v>
      </c>
      <c r="I19" s="68">
        <v>43064</v>
      </c>
      <c r="J19" s="68"/>
      <c r="K19" s="68"/>
      <c r="L19" s="191"/>
      <c r="M19" s="65"/>
      <c r="N19" s="209"/>
      <c r="O19" s="212"/>
    </row>
    <row r="20" spans="1:15">
      <c r="A20" s="188"/>
      <c r="B20" s="62" t="s">
        <v>19</v>
      </c>
      <c r="C20" s="69"/>
      <c r="D20" s="70"/>
      <c r="E20" s="70">
        <f>E17-E18</f>
        <v>84311</v>
      </c>
      <c r="F20" s="71">
        <f>F17-F18</f>
        <v>84311</v>
      </c>
      <c r="G20" s="71">
        <f t="shared" ref="G20:K20" si="2">G17-G18</f>
        <v>84311</v>
      </c>
      <c r="H20" s="71">
        <f t="shared" si="2"/>
        <v>85842</v>
      </c>
      <c r="I20" s="71">
        <f>I17-I18</f>
        <v>84311</v>
      </c>
      <c r="J20" s="72"/>
      <c r="K20" s="72">
        <f t="shared" si="2"/>
        <v>108294</v>
      </c>
      <c r="L20" s="191"/>
      <c r="M20" s="65"/>
      <c r="N20" s="209"/>
      <c r="O20" s="212"/>
    </row>
    <row r="21" spans="1:15">
      <c r="A21" s="188"/>
      <c r="B21" s="62" t="s">
        <v>8</v>
      </c>
      <c r="C21" s="64"/>
      <c r="D21" s="64"/>
      <c r="E21" s="64">
        <f>1500+E18</f>
        <v>25483</v>
      </c>
      <c r="F21" s="64">
        <f>F18+3000</f>
        <v>26983</v>
      </c>
      <c r="G21" s="64">
        <f>G18+3000</f>
        <v>26983</v>
      </c>
      <c r="H21" s="64">
        <f>H18+3000</f>
        <v>25452</v>
      </c>
      <c r="I21" s="64">
        <f>I18+3000</f>
        <v>26983</v>
      </c>
      <c r="J21" s="64"/>
      <c r="K21" s="64">
        <f>K18+32000</f>
        <v>32000</v>
      </c>
      <c r="L21" s="191"/>
      <c r="M21" s="65"/>
      <c r="N21" s="209"/>
      <c r="O21" s="212"/>
    </row>
    <row r="22" spans="1:15" ht="15.75" thickBot="1">
      <c r="A22" s="189"/>
      <c r="B22" s="73" t="s">
        <v>16</v>
      </c>
      <c r="C22" s="74"/>
      <c r="D22" s="74"/>
      <c r="E22" s="74">
        <f>1500-E20</f>
        <v>-82811</v>
      </c>
      <c r="F22" s="74">
        <f>F21-F17</f>
        <v>-81311</v>
      </c>
      <c r="G22" s="74">
        <f t="shared" ref="G22:K22" si="3">G21-G17</f>
        <v>-81311</v>
      </c>
      <c r="H22" s="74">
        <f>H21-H17</f>
        <v>-82842</v>
      </c>
      <c r="I22" s="74">
        <f>3000-I20</f>
        <v>-81311</v>
      </c>
      <c r="J22" s="75"/>
      <c r="K22" s="75">
        <f t="shared" si="3"/>
        <v>-76294</v>
      </c>
      <c r="L22" s="192"/>
      <c r="M22" s="65"/>
      <c r="N22" s="210"/>
      <c r="O22" s="213"/>
    </row>
    <row r="23" spans="1:15">
      <c r="A23" s="76"/>
      <c r="B23" s="77"/>
      <c r="C23" s="78"/>
      <c r="D23" s="65"/>
      <c r="E23" s="65"/>
      <c r="F23" s="65"/>
      <c r="G23" s="65"/>
      <c r="H23" s="79"/>
      <c r="I23" s="79"/>
      <c r="J23" s="79"/>
      <c r="K23" s="80" t="s">
        <v>13</v>
      </c>
      <c r="L23" s="68">
        <v>44742</v>
      </c>
      <c r="M23" s="65"/>
      <c r="N23" s="65"/>
      <c r="O23" s="56"/>
    </row>
    <row r="24" spans="1:15" ht="15.75" thickBot="1">
      <c r="A24" s="170" t="s">
        <v>127</v>
      </c>
      <c r="B24" s="170"/>
      <c r="C24" s="185" t="s">
        <v>61</v>
      </c>
      <c r="D24" s="185"/>
      <c r="E24" s="186" t="s">
        <v>77</v>
      </c>
      <c r="F24" s="186"/>
      <c r="G24" s="81"/>
      <c r="H24" s="54"/>
      <c r="I24" s="54"/>
      <c r="J24" s="54"/>
      <c r="K24" s="54"/>
      <c r="L24" s="54"/>
      <c r="M24" s="55"/>
      <c r="N24" s="55"/>
      <c r="O24" s="56"/>
    </row>
    <row r="25" spans="1:15" ht="51">
      <c r="A25" s="57" t="s">
        <v>35</v>
      </c>
      <c r="B25" s="57" t="s">
        <v>1</v>
      </c>
      <c r="C25" s="58" t="s">
        <v>2</v>
      </c>
      <c r="D25" s="58" t="s">
        <v>10</v>
      </c>
      <c r="E25" s="58" t="s">
        <v>3</v>
      </c>
      <c r="F25" s="58" t="s">
        <v>23</v>
      </c>
      <c r="G25" s="58" t="s">
        <v>18</v>
      </c>
      <c r="H25" s="58" t="s">
        <v>12</v>
      </c>
      <c r="I25" s="58" t="s">
        <v>34</v>
      </c>
      <c r="J25" s="58" t="s">
        <v>28</v>
      </c>
      <c r="K25" s="58" t="s">
        <v>29</v>
      </c>
      <c r="L25" s="58" t="s">
        <v>4</v>
      </c>
      <c r="M25" s="59" t="s">
        <v>33</v>
      </c>
      <c r="N25" s="60" t="s">
        <v>11</v>
      </c>
      <c r="O25" s="61" t="s">
        <v>14</v>
      </c>
    </row>
    <row r="26" spans="1:15">
      <c r="A26" s="187" t="s">
        <v>67</v>
      </c>
      <c r="B26" s="62" t="s">
        <v>39</v>
      </c>
      <c r="C26" s="136">
        <v>111072</v>
      </c>
      <c r="D26" s="136">
        <v>111072</v>
      </c>
      <c r="E26" s="136">
        <v>111072</v>
      </c>
      <c r="F26" s="136">
        <v>111072</v>
      </c>
      <c r="G26" s="136">
        <v>111072</v>
      </c>
      <c r="H26" s="136">
        <v>111072</v>
      </c>
      <c r="I26" s="136">
        <v>111072</v>
      </c>
      <c r="J26" s="136">
        <v>111072</v>
      </c>
      <c r="K26" s="136">
        <v>111072</v>
      </c>
      <c r="L26" s="190" t="s">
        <v>82</v>
      </c>
      <c r="M26" s="65"/>
      <c r="N26" s="193" t="s">
        <v>62</v>
      </c>
      <c r="O26" s="195">
        <f>L32+E31/24</f>
        <v>41100.583333333336</v>
      </c>
    </row>
    <row r="27" spans="1:15">
      <c r="A27" s="188"/>
      <c r="B27" s="62" t="s">
        <v>7</v>
      </c>
      <c r="C27" s="63">
        <v>19700</v>
      </c>
      <c r="D27" s="66"/>
      <c r="E27" s="63">
        <v>22178</v>
      </c>
      <c r="F27" s="63">
        <v>22178</v>
      </c>
      <c r="G27" s="63">
        <v>22178</v>
      </c>
      <c r="H27" s="63">
        <v>22178</v>
      </c>
      <c r="I27" s="63">
        <v>22178</v>
      </c>
      <c r="J27" s="63"/>
      <c r="K27" s="66"/>
      <c r="L27" s="191"/>
      <c r="M27" s="65"/>
      <c r="N27" s="193"/>
      <c r="O27" s="195"/>
    </row>
    <row r="28" spans="1:15">
      <c r="A28" s="188"/>
      <c r="B28" s="67" t="s">
        <v>17</v>
      </c>
      <c r="C28" s="68">
        <v>42893</v>
      </c>
      <c r="D28" s="68"/>
      <c r="E28" s="68">
        <v>43144</v>
      </c>
      <c r="F28" s="68">
        <v>43144</v>
      </c>
      <c r="G28" s="68">
        <v>43144</v>
      </c>
      <c r="H28" s="68">
        <v>43144</v>
      </c>
      <c r="I28" s="68">
        <v>43144</v>
      </c>
      <c r="J28" s="68"/>
      <c r="K28" s="68"/>
      <c r="L28" s="191"/>
      <c r="M28" s="65"/>
      <c r="N28" s="193"/>
      <c r="O28" s="195"/>
    </row>
    <row r="29" spans="1:15">
      <c r="A29" s="188"/>
      <c r="B29" s="62" t="s">
        <v>19</v>
      </c>
      <c r="C29" s="69">
        <f>C26-C27</f>
        <v>91372</v>
      </c>
      <c r="D29" s="69"/>
      <c r="E29" s="70">
        <f>E26-E27</f>
        <v>88894</v>
      </c>
      <c r="F29" s="71">
        <f>F26-F27</f>
        <v>88894</v>
      </c>
      <c r="G29" s="71">
        <f t="shared" ref="G29:K29" si="4">G26-G27</f>
        <v>88894</v>
      </c>
      <c r="H29" s="71">
        <f t="shared" si="4"/>
        <v>88894</v>
      </c>
      <c r="I29" s="71">
        <f>I26-I27</f>
        <v>88894</v>
      </c>
      <c r="J29" s="72">
        <v>17471</v>
      </c>
      <c r="K29" s="72">
        <f t="shared" si="4"/>
        <v>111072</v>
      </c>
      <c r="L29" s="191"/>
      <c r="M29" s="65"/>
      <c r="N29" s="193"/>
      <c r="O29" s="195"/>
    </row>
    <row r="30" spans="1:15">
      <c r="A30" s="188"/>
      <c r="B30" s="62" t="s">
        <v>8</v>
      </c>
      <c r="C30" s="64">
        <f>C27+4000</f>
        <v>23700</v>
      </c>
      <c r="D30" s="64"/>
      <c r="E30" s="64">
        <f>1500+E27</f>
        <v>23678</v>
      </c>
      <c r="F30" s="64">
        <f>F27+3000</f>
        <v>25178</v>
      </c>
      <c r="G30" s="64">
        <f>G27+3000</f>
        <v>25178</v>
      </c>
      <c r="H30" s="64">
        <f>H27+3000</f>
        <v>25178</v>
      </c>
      <c r="I30" s="64">
        <f>I27+3000</f>
        <v>25178</v>
      </c>
      <c r="J30" s="64">
        <f>J27+16000</f>
        <v>16000</v>
      </c>
      <c r="K30" s="64">
        <f>K27+32000</f>
        <v>32000</v>
      </c>
      <c r="L30" s="191"/>
      <c r="M30" s="65"/>
      <c r="N30" s="193"/>
      <c r="O30" s="195"/>
    </row>
    <row r="31" spans="1:15" ht="15.75" thickBot="1">
      <c r="A31" s="189"/>
      <c r="B31" s="73" t="s">
        <v>16</v>
      </c>
      <c r="C31" s="74">
        <f>4000-C29</f>
        <v>-87372</v>
      </c>
      <c r="D31" s="74"/>
      <c r="E31" s="74">
        <f>1500-E29</f>
        <v>-87394</v>
      </c>
      <c r="F31" s="74">
        <f t="shared" ref="F31:K31" si="5">F30-F26</f>
        <v>-85894</v>
      </c>
      <c r="G31" s="74">
        <f t="shared" si="5"/>
        <v>-85894</v>
      </c>
      <c r="H31" s="74">
        <f>H30-H26</f>
        <v>-85894</v>
      </c>
      <c r="I31" s="74">
        <f>3000-I29</f>
        <v>-85894</v>
      </c>
      <c r="J31" s="75">
        <f t="shared" si="5"/>
        <v>-95072</v>
      </c>
      <c r="K31" s="75">
        <f t="shared" si="5"/>
        <v>-79072</v>
      </c>
      <c r="L31" s="192"/>
      <c r="M31" s="65"/>
      <c r="N31" s="194"/>
      <c r="O31" s="196"/>
    </row>
    <row r="32" spans="1:15">
      <c r="A32" s="76"/>
      <c r="B32" s="77"/>
      <c r="C32" s="78"/>
      <c r="D32" s="65"/>
      <c r="E32" s="65"/>
      <c r="F32" s="65"/>
      <c r="G32" s="65"/>
      <c r="H32" s="79"/>
      <c r="I32" s="79"/>
      <c r="J32" s="79"/>
      <c r="K32" s="80" t="s">
        <v>13</v>
      </c>
      <c r="L32" s="68">
        <v>44742</v>
      </c>
      <c r="M32" s="65"/>
      <c r="N32" s="65"/>
      <c r="O32" s="56"/>
    </row>
    <row r="33" spans="1:15" ht="15.75" thickBot="1">
      <c r="A33" s="170" t="s">
        <v>128</v>
      </c>
      <c r="B33" s="170"/>
      <c r="C33" s="185" t="s">
        <v>61</v>
      </c>
      <c r="D33" s="185"/>
      <c r="E33" s="186" t="s">
        <v>77</v>
      </c>
      <c r="F33" s="186"/>
      <c r="G33" s="81"/>
      <c r="H33" s="54"/>
      <c r="I33" s="54"/>
      <c r="J33" s="54"/>
      <c r="K33" s="54"/>
      <c r="L33" s="54"/>
      <c r="M33" s="55"/>
      <c r="N33" s="55"/>
      <c r="O33" s="56"/>
    </row>
    <row r="34" spans="1:15" ht="51">
      <c r="A34" s="57" t="s">
        <v>35</v>
      </c>
      <c r="B34" s="57" t="s">
        <v>1</v>
      </c>
      <c r="C34" s="58" t="s">
        <v>2</v>
      </c>
      <c r="D34" s="58" t="s">
        <v>10</v>
      </c>
      <c r="E34" s="58" t="s">
        <v>3</v>
      </c>
      <c r="F34" s="58" t="s">
        <v>23</v>
      </c>
      <c r="G34" s="58" t="s">
        <v>18</v>
      </c>
      <c r="H34" s="58" t="s">
        <v>12</v>
      </c>
      <c r="I34" s="58" t="s">
        <v>34</v>
      </c>
      <c r="J34" s="58" t="s">
        <v>28</v>
      </c>
      <c r="K34" s="58" t="s">
        <v>29</v>
      </c>
      <c r="L34" s="58" t="s">
        <v>4</v>
      </c>
      <c r="M34" s="59" t="s">
        <v>33</v>
      </c>
      <c r="N34" s="60" t="s">
        <v>11</v>
      </c>
      <c r="O34" s="61" t="s">
        <v>14</v>
      </c>
    </row>
    <row r="35" spans="1:15">
      <c r="A35" s="187" t="s">
        <v>69</v>
      </c>
      <c r="B35" s="62" t="s">
        <v>39</v>
      </c>
      <c r="C35" s="136">
        <v>110556</v>
      </c>
      <c r="D35" s="136">
        <v>110556</v>
      </c>
      <c r="E35" s="136">
        <v>110556</v>
      </c>
      <c r="F35" s="136">
        <v>110556</v>
      </c>
      <c r="G35" s="136">
        <v>110556</v>
      </c>
      <c r="H35" s="136">
        <v>110556</v>
      </c>
      <c r="I35" s="136">
        <v>110556</v>
      </c>
      <c r="J35" s="136">
        <v>110556</v>
      </c>
      <c r="K35" s="136">
        <v>110556</v>
      </c>
      <c r="L35" s="190" t="s">
        <v>82</v>
      </c>
      <c r="M35" s="65"/>
      <c r="N35" s="193" t="s">
        <v>62</v>
      </c>
      <c r="O35" s="195">
        <f>L41+E40/24</f>
        <v>41122.083333333336</v>
      </c>
    </row>
    <row r="36" spans="1:15">
      <c r="A36" s="188"/>
      <c r="B36" s="62" t="s">
        <v>7</v>
      </c>
      <c r="C36" s="63">
        <v>19700</v>
      </c>
      <c r="D36" s="66"/>
      <c r="E36" s="63">
        <v>22178</v>
      </c>
      <c r="F36" s="63">
        <v>22178</v>
      </c>
      <c r="G36" s="63">
        <v>22178</v>
      </c>
      <c r="H36" s="63">
        <v>22178</v>
      </c>
      <c r="I36" s="63">
        <v>22178</v>
      </c>
      <c r="J36" s="63"/>
      <c r="K36" s="66"/>
      <c r="L36" s="191"/>
      <c r="M36" s="65"/>
      <c r="N36" s="193"/>
      <c r="O36" s="195"/>
    </row>
    <row r="37" spans="1:15">
      <c r="A37" s="188"/>
      <c r="B37" s="67" t="s">
        <v>17</v>
      </c>
      <c r="C37" s="68">
        <v>42893</v>
      </c>
      <c r="D37" s="68"/>
      <c r="E37" s="68">
        <v>43144</v>
      </c>
      <c r="F37" s="68">
        <v>43144</v>
      </c>
      <c r="G37" s="68">
        <v>43144</v>
      </c>
      <c r="H37" s="68">
        <v>43144</v>
      </c>
      <c r="I37" s="68">
        <v>43144</v>
      </c>
      <c r="J37" s="68"/>
      <c r="K37" s="68"/>
      <c r="L37" s="191"/>
      <c r="M37" s="65"/>
      <c r="N37" s="193"/>
      <c r="O37" s="195"/>
    </row>
    <row r="38" spans="1:15">
      <c r="A38" s="188"/>
      <c r="B38" s="62" t="s">
        <v>19</v>
      </c>
      <c r="C38" s="69">
        <f>C35-C36</f>
        <v>90856</v>
      </c>
      <c r="D38" s="69"/>
      <c r="E38" s="70">
        <f>E35-E36</f>
        <v>88378</v>
      </c>
      <c r="F38" s="71">
        <f>F35-F36</f>
        <v>88378</v>
      </c>
      <c r="G38" s="71">
        <f t="shared" ref="G38:H38" si="6">G35-G36</f>
        <v>88378</v>
      </c>
      <c r="H38" s="71">
        <f t="shared" si="6"/>
        <v>88378</v>
      </c>
      <c r="I38" s="71">
        <f>I35-I36</f>
        <v>88378</v>
      </c>
      <c r="J38" s="72">
        <v>17471</v>
      </c>
      <c r="K38" s="72">
        <f t="shared" ref="K38" si="7">K35-K36</f>
        <v>110556</v>
      </c>
      <c r="L38" s="191"/>
      <c r="M38" s="65"/>
      <c r="N38" s="193"/>
      <c r="O38" s="195"/>
    </row>
    <row r="39" spans="1:15">
      <c r="A39" s="188"/>
      <c r="B39" s="62" t="s">
        <v>8</v>
      </c>
      <c r="C39" s="64">
        <f>C36+4000</f>
        <v>23700</v>
      </c>
      <c r="D39" s="64"/>
      <c r="E39" s="64">
        <f>1500+E36</f>
        <v>23678</v>
      </c>
      <c r="F39" s="64">
        <f>F36+3000</f>
        <v>25178</v>
      </c>
      <c r="G39" s="64">
        <f>G36+3000</f>
        <v>25178</v>
      </c>
      <c r="H39" s="64">
        <f>H36+3000</f>
        <v>25178</v>
      </c>
      <c r="I39" s="64">
        <f>I36+3000</f>
        <v>25178</v>
      </c>
      <c r="J39" s="64">
        <f>J36+16000</f>
        <v>16000</v>
      </c>
      <c r="K39" s="64">
        <f>K36+32000</f>
        <v>32000</v>
      </c>
      <c r="L39" s="191"/>
      <c r="M39" s="65"/>
      <c r="N39" s="193"/>
      <c r="O39" s="195"/>
    </row>
    <row r="40" spans="1:15" ht="15.75" thickBot="1">
      <c r="A40" s="189"/>
      <c r="B40" s="73" t="s">
        <v>16</v>
      </c>
      <c r="C40" s="74">
        <f>4000-C38</f>
        <v>-86856</v>
      </c>
      <c r="D40" s="74"/>
      <c r="E40" s="74">
        <f>1500-E38</f>
        <v>-86878</v>
      </c>
      <c r="F40" s="74">
        <f t="shared" ref="F40:G40" si="8">F39-F35</f>
        <v>-85378</v>
      </c>
      <c r="G40" s="74">
        <f t="shared" si="8"/>
        <v>-85378</v>
      </c>
      <c r="H40" s="74">
        <f>H39-H35</f>
        <v>-85378</v>
      </c>
      <c r="I40" s="74">
        <f>3000-I38</f>
        <v>-85378</v>
      </c>
      <c r="J40" s="75">
        <f t="shared" ref="J40:K40" si="9">J39-J35</f>
        <v>-94556</v>
      </c>
      <c r="K40" s="75">
        <f t="shared" si="9"/>
        <v>-78556</v>
      </c>
      <c r="L40" s="192"/>
      <c r="M40" s="65"/>
      <c r="N40" s="194"/>
      <c r="O40" s="196"/>
    </row>
    <row r="41" spans="1:15">
      <c r="A41" s="76"/>
      <c r="B41" s="77"/>
      <c r="C41" s="78"/>
      <c r="D41" s="65"/>
      <c r="E41" s="65"/>
      <c r="F41" s="65"/>
      <c r="G41" s="65"/>
      <c r="H41" s="79"/>
      <c r="I41" s="79"/>
      <c r="J41" s="79"/>
      <c r="K41" s="80" t="s">
        <v>13</v>
      </c>
      <c r="L41" s="68">
        <v>44742</v>
      </c>
      <c r="M41" s="65"/>
      <c r="N41" s="65"/>
      <c r="O41" s="56"/>
    </row>
    <row r="42" spans="1:15" ht="15.75" thickBot="1">
      <c r="A42" s="170" t="s">
        <v>129</v>
      </c>
      <c r="B42" s="170"/>
      <c r="C42" s="185" t="s">
        <v>61</v>
      </c>
      <c r="D42" s="185"/>
      <c r="E42" s="186" t="s">
        <v>77</v>
      </c>
      <c r="F42" s="186"/>
      <c r="G42" s="81"/>
      <c r="H42" s="54"/>
      <c r="I42" s="54"/>
      <c r="J42" s="54"/>
      <c r="K42" s="54"/>
      <c r="L42" s="54"/>
      <c r="M42" s="55"/>
      <c r="N42" s="55"/>
      <c r="O42" s="56"/>
    </row>
    <row r="43" spans="1:15" ht="51">
      <c r="A43" s="57" t="s">
        <v>35</v>
      </c>
      <c r="B43" s="57" t="s">
        <v>1</v>
      </c>
      <c r="C43" s="58" t="s">
        <v>2</v>
      </c>
      <c r="D43" s="58" t="s">
        <v>10</v>
      </c>
      <c r="E43" s="58" t="s">
        <v>3</v>
      </c>
      <c r="F43" s="58" t="s">
        <v>23</v>
      </c>
      <c r="G43" s="58" t="s">
        <v>18</v>
      </c>
      <c r="H43" s="58" t="s">
        <v>12</v>
      </c>
      <c r="I43" s="58" t="s">
        <v>34</v>
      </c>
      <c r="J43" s="58" t="s">
        <v>28</v>
      </c>
      <c r="K43" s="58" t="s">
        <v>29</v>
      </c>
      <c r="L43" s="58" t="s">
        <v>4</v>
      </c>
      <c r="M43" s="59" t="s">
        <v>33</v>
      </c>
      <c r="N43" s="60" t="s">
        <v>11</v>
      </c>
      <c r="O43" s="61" t="s">
        <v>14</v>
      </c>
    </row>
    <row r="44" spans="1:15">
      <c r="A44" s="187" t="s">
        <v>80</v>
      </c>
      <c r="B44" s="62" t="s">
        <v>39</v>
      </c>
      <c r="C44" s="136">
        <v>110703</v>
      </c>
      <c r="D44" s="136">
        <v>110703</v>
      </c>
      <c r="E44" s="136">
        <v>110703</v>
      </c>
      <c r="F44" s="136">
        <v>110703</v>
      </c>
      <c r="G44" s="136">
        <v>110703</v>
      </c>
      <c r="H44" s="136">
        <v>110703</v>
      </c>
      <c r="I44" s="136">
        <v>110703</v>
      </c>
      <c r="J44" s="136">
        <v>110703</v>
      </c>
      <c r="K44" s="136">
        <v>110703</v>
      </c>
      <c r="L44" s="190" t="s">
        <v>82</v>
      </c>
      <c r="M44" s="65"/>
      <c r="N44" s="193" t="s">
        <v>62</v>
      </c>
      <c r="O44" s="195">
        <f>L50+E49/24</f>
        <v>41115.958333333336</v>
      </c>
    </row>
    <row r="45" spans="1:15">
      <c r="A45" s="188"/>
      <c r="B45" s="62" t="s">
        <v>7</v>
      </c>
      <c r="C45" s="63">
        <v>19700</v>
      </c>
      <c r="D45" s="66"/>
      <c r="E45" s="63">
        <v>22178</v>
      </c>
      <c r="F45" s="63">
        <v>22178</v>
      </c>
      <c r="G45" s="63">
        <v>22178</v>
      </c>
      <c r="H45" s="63">
        <v>22178</v>
      </c>
      <c r="I45" s="63">
        <v>22178</v>
      </c>
      <c r="J45" s="63"/>
      <c r="K45" s="66"/>
      <c r="L45" s="191"/>
      <c r="M45" s="65"/>
      <c r="N45" s="193"/>
      <c r="O45" s="195"/>
    </row>
    <row r="46" spans="1:15">
      <c r="A46" s="188"/>
      <c r="B46" s="67" t="s">
        <v>17</v>
      </c>
      <c r="C46" s="68">
        <v>42893</v>
      </c>
      <c r="D46" s="68"/>
      <c r="E46" s="68">
        <v>43144</v>
      </c>
      <c r="F46" s="68">
        <v>43144</v>
      </c>
      <c r="G46" s="68">
        <v>43144</v>
      </c>
      <c r="H46" s="68">
        <v>43144</v>
      </c>
      <c r="I46" s="68">
        <v>43144</v>
      </c>
      <c r="J46" s="68"/>
      <c r="K46" s="68"/>
      <c r="L46" s="191"/>
      <c r="M46" s="65"/>
      <c r="N46" s="193"/>
      <c r="O46" s="195"/>
    </row>
    <row r="47" spans="1:15">
      <c r="A47" s="188"/>
      <c r="B47" s="62" t="s">
        <v>19</v>
      </c>
      <c r="C47" s="69">
        <f>C44-C45</f>
        <v>91003</v>
      </c>
      <c r="D47" s="69"/>
      <c r="E47" s="70">
        <f>E44-E45</f>
        <v>88525</v>
      </c>
      <c r="F47" s="71">
        <f>F44-F45</f>
        <v>88525</v>
      </c>
      <c r="G47" s="71">
        <f t="shared" ref="G47:H47" si="10">G44-G45</f>
        <v>88525</v>
      </c>
      <c r="H47" s="71">
        <f t="shared" si="10"/>
        <v>88525</v>
      </c>
      <c r="I47" s="71">
        <f>I44-I45</f>
        <v>88525</v>
      </c>
      <c r="J47" s="72">
        <v>17471</v>
      </c>
      <c r="K47" s="72">
        <f t="shared" ref="K47" si="11">K44-K45</f>
        <v>110703</v>
      </c>
      <c r="L47" s="191"/>
      <c r="M47" s="65"/>
      <c r="N47" s="193"/>
      <c r="O47" s="195"/>
    </row>
    <row r="48" spans="1:15">
      <c r="A48" s="188"/>
      <c r="B48" s="62" t="s">
        <v>8</v>
      </c>
      <c r="C48" s="64">
        <f>C45+4000</f>
        <v>23700</v>
      </c>
      <c r="D48" s="64"/>
      <c r="E48" s="64">
        <f>1500+E45</f>
        <v>23678</v>
      </c>
      <c r="F48" s="64">
        <f>F45+3000</f>
        <v>25178</v>
      </c>
      <c r="G48" s="64">
        <f>G45+3000</f>
        <v>25178</v>
      </c>
      <c r="H48" s="64">
        <f>H45+3000</f>
        <v>25178</v>
      </c>
      <c r="I48" s="64">
        <f>I45+3000</f>
        <v>25178</v>
      </c>
      <c r="J48" s="64">
        <f>J45+16000</f>
        <v>16000</v>
      </c>
      <c r="K48" s="64">
        <f>K45+32000</f>
        <v>32000</v>
      </c>
      <c r="L48" s="191"/>
      <c r="M48" s="65"/>
      <c r="N48" s="193"/>
      <c r="O48" s="195"/>
    </row>
    <row r="49" spans="1:15" ht="15.75" thickBot="1">
      <c r="A49" s="189"/>
      <c r="B49" s="73" t="s">
        <v>16</v>
      </c>
      <c r="C49" s="74">
        <f>4000-C47</f>
        <v>-87003</v>
      </c>
      <c r="D49" s="74"/>
      <c r="E49" s="74">
        <f>1500-E47</f>
        <v>-87025</v>
      </c>
      <c r="F49" s="74">
        <f t="shared" ref="F49:G49" si="12">F48-F44</f>
        <v>-85525</v>
      </c>
      <c r="G49" s="74">
        <f t="shared" si="12"/>
        <v>-85525</v>
      </c>
      <c r="H49" s="74">
        <f>H48-H44</f>
        <v>-85525</v>
      </c>
      <c r="I49" s="74">
        <f>3000-I47</f>
        <v>-85525</v>
      </c>
      <c r="J49" s="75">
        <f t="shared" ref="J49:K49" si="13">J48-J44</f>
        <v>-94703</v>
      </c>
      <c r="K49" s="75">
        <f t="shared" si="13"/>
        <v>-78703</v>
      </c>
      <c r="L49" s="192"/>
      <c r="M49" s="65"/>
      <c r="N49" s="194"/>
      <c r="O49" s="196"/>
    </row>
    <row r="50" spans="1:15">
      <c r="A50" s="76"/>
      <c r="B50" s="77"/>
      <c r="C50" s="78"/>
      <c r="D50" s="65"/>
      <c r="E50" s="65"/>
      <c r="F50" s="65"/>
      <c r="G50" s="65"/>
      <c r="H50" s="79"/>
      <c r="I50" s="79"/>
      <c r="J50" s="79"/>
      <c r="K50" s="80" t="s">
        <v>13</v>
      </c>
      <c r="L50" s="68">
        <v>44742</v>
      </c>
      <c r="M50" s="65"/>
      <c r="N50" s="65"/>
      <c r="O50" s="56"/>
    </row>
    <row r="51" spans="1:15" ht="15.75" thickBot="1">
      <c r="A51" s="170" t="s">
        <v>130</v>
      </c>
      <c r="B51" s="170"/>
      <c r="C51" s="185" t="s">
        <v>61</v>
      </c>
      <c r="D51" s="185"/>
      <c r="E51" s="186" t="s">
        <v>77</v>
      </c>
      <c r="F51" s="186"/>
      <c r="G51" s="81"/>
      <c r="H51" s="54"/>
      <c r="I51" s="54"/>
      <c r="J51" s="54"/>
      <c r="K51" s="54"/>
      <c r="L51" s="54"/>
      <c r="M51" s="55"/>
      <c r="N51" s="55"/>
      <c r="O51" s="56"/>
    </row>
    <row r="52" spans="1:15" ht="51">
      <c r="A52" s="57" t="s">
        <v>35</v>
      </c>
      <c r="B52" s="57" t="s">
        <v>1</v>
      </c>
      <c r="C52" s="58" t="s">
        <v>2</v>
      </c>
      <c r="D52" s="58" t="s">
        <v>10</v>
      </c>
      <c r="E52" s="58" t="s">
        <v>3</v>
      </c>
      <c r="F52" s="58" t="s">
        <v>23</v>
      </c>
      <c r="G52" s="58" t="s">
        <v>18</v>
      </c>
      <c r="H52" s="58" t="s">
        <v>12</v>
      </c>
      <c r="I52" s="58" t="s">
        <v>34</v>
      </c>
      <c r="J52" s="58" t="s">
        <v>28</v>
      </c>
      <c r="K52" s="58" t="s">
        <v>29</v>
      </c>
      <c r="L52" s="58" t="s">
        <v>4</v>
      </c>
      <c r="M52" s="59" t="s">
        <v>33</v>
      </c>
      <c r="N52" s="60" t="s">
        <v>11</v>
      </c>
      <c r="O52" s="61" t="s">
        <v>14</v>
      </c>
    </row>
    <row r="53" spans="1:15">
      <c r="A53" s="187" t="s">
        <v>100</v>
      </c>
      <c r="B53" s="62" t="s">
        <v>39</v>
      </c>
      <c r="C53" s="136">
        <v>110812</v>
      </c>
      <c r="D53" s="136">
        <v>110812</v>
      </c>
      <c r="E53" s="136">
        <v>110812</v>
      </c>
      <c r="F53" s="136">
        <v>110812</v>
      </c>
      <c r="G53" s="136">
        <v>110812</v>
      </c>
      <c r="H53" s="136">
        <v>110812</v>
      </c>
      <c r="I53" s="136">
        <v>110812</v>
      </c>
      <c r="J53" s="136">
        <v>110812</v>
      </c>
      <c r="K53" s="136">
        <v>110812</v>
      </c>
      <c r="L53" s="190" t="s">
        <v>82</v>
      </c>
      <c r="M53" s="65"/>
      <c r="N53" s="193" t="s">
        <v>62</v>
      </c>
      <c r="O53" s="195">
        <f>L59+E58/24</f>
        <v>41111.416666666664</v>
      </c>
    </row>
    <row r="54" spans="1:15">
      <c r="A54" s="188"/>
      <c r="B54" s="62" t="s">
        <v>7</v>
      </c>
      <c r="C54" s="63">
        <v>19700</v>
      </c>
      <c r="D54" s="66"/>
      <c r="E54" s="63">
        <v>22178</v>
      </c>
      <c r="F54" s="63">
        <v>22178</v>
      </c>
      <c r="G54" s="63">
        <v>22178</v>
      </c>
      <c r="H54" s="63">
        <v>22178</v>
      </c>
      <c r="I54" s="63">
        <v>22178</v>
      </c>
      <c r="J54" s="63"/>
      <c r="K54" s="66"/>
      <c r="L54" s="191"/>
      <c r="M54" s="65"/>
      <c r="N54" s="193"/>
      <c r="O54" s="195"/>
    </row>
    <row r="55" spans="1:15">
      <c r="A55" s="188"/>
      <c r="B55" s="67" t="s">
        <v>17</v>
      </c>
      <c r="C55" s="68">
        <v>42893</v>
      </c>
      <c r="D55" s="68"/>
      <c r="E55" s="68">
        <v>43144</v>
      </c>
      <c r="F55" s="68">
        <v>43144</v>
      </c>
      <c r="G55" s="68">
        <v>43144</v>
      </c>
      <c r="H55" s="68">
        <v>43144</v>
      </c>
      <c r="I55" s="68">
        <v>43144</v>
      </c>
      <c r="J55" s="68"/>
      <c r="K55" s="68"/>
      <c r="L55" s="191"/>
      <c r="M55" s="65"/>
      <c r="N55" s="193"/>
      <c r="O55" s="195"/>
    </row>
    <row r="56" spans="1:15">
      <c r="A56" s="188"/>
      <c r="B56" s="62" t="s">
        <v>19</v>
      </c>
      <c r="C56" s="69">
        <f>C53-C54</f>
        <v>91112</v>
      </c>
      <c r="D56" s="69"/>
      <c r="E56" s="70">
        <f>E53-E54</f>
        <v>88634</v>
      </c>
      <c r="F56" s="71">
        <f>F53-F54</f>
        <v>88634</v>
      </c>
      <c r="G56" s="71">
        <f t="shared" ref="G56:H56" si="14">G53-G54</f>
        <v>88634</v>
      </c>
      <c r="H56" s="71">
        <f t="shared" si="14"/>
        <v>88634</v>
      </c>
      <c r="I56" s="71">
        <f>I53-I54</f>
        <v>88634</v>
      </c>
      <c r="J56" s="72">
        <v>17471</v>
      </c>
      <c r="K56" s="72">
        <f t="shared" ref="K56" si="15">K53-K54</f>
        <v>110812</v>
      </c>
      <c r="L56" s="191"/>
      <c r="M56" s="65"/>
      <c r="N56" s="193"/>
      <c r="O56" s="195"/>
    </row>
    <row r="57" spans="1:15">
      <c r="A57" s="188"/>
      <c r="B57" s="62" t="s">
        <v>8</v>
      </c>
      <c r="C57" s="64">
        <f>C54+4000</f>
        <v>23700</v>
      </c>
      <c r="D57" s="64"/>
      <c r="E57" s="64">
        <f>1500+E54</f>
        <v>23678</v>
      </c>
      <c r="F57" s="64">
        <f>F54+3000</f>
        <v>25178</v>
      </c>
      <c r="G57" s="64">
        <f>G54+3000</f>
        <v>25178</v>
      </c>
      <c r="H57" s="64">
        <f>H54+3000</f>
        <v>25178</v>
      </c>
      <c r="I57" s="64">
        <f>I54+3000</f>
        <v>25178</v>
      </c>
      <c r="J57" s="64">
        <f>J54+16000</f>
        <v>16000</v>
      </c>
      <c r="K57" s="64">
        <f>K54+32000</f>
        <v>32000</v>
      </c>
      <c r="L57" s="191"/>
      <c r="M57" s="65"/>
      <c r="N57" s="193"/>
      <c r="O57" s="195"/>
    </row>
    <row r="58" spans="1:15" ht="15.75" thickBot="1">
      <c r="A58" s="189"/>
      <c r="B58" s="73" t="s">
        <v>16</v>
      </c>
      <c r="C58" s="74">
        <f>4000-C56</f>
        <v>-87112</v>
      </c>
      <c r="D58" s="74"/>
      <c r="E58" s="74">
        <f>1500-E56</f>
        <v>-87134</v>
      </c>
      <c r="F58" s="74">
        <f t="shared" ref="F58:G58" si="16">F57-F53</f>
        <v>-85634</v>
      </c>
      <c r="G58" s="74">
        <f t="shared" si="16"/>
        <v>-85634</v>
      </c>
      <c r="H58" s="74">
        <f>H57-H53</f>
        <v>-85634</v>
      </c>
      <c r="I58" s="74">
        <f>3000-I56</f>
        <v>-85634</v>
      </c>
      <c r="J58" s="75">
        <f t="shared" ref="J58:K58" si="17">J57-J53</f>
        <v>-94812</v>
      </c>
      <c r="K58" s="75">
        <f t="shared" si="17"/>
        <v>-78812</v>
      </c>
      <c r="L58" s="192"/>
      <c r="M58" s="65"/>
      <c r="N58" s="194"/>
      <c r="O58" s="196"/>
    </row>
    <row r="59" spans="1:15">
      <c r="A59" s="76"/>
      <c r="B59" s="77"/>
      <c r="C59" s="78"/>
      <c r="D59" s="65"/>
      <c r="E59" s="65"/>
      <c r="F59" s="65"/>
      <c r="G59" s="65"/>
      <c r="H59" s="79"/>
      <c r="I59" s="79"/>
      <c r="J59" s="79"/>
      <c r="K59" s="80" t="s">
        <v>13</v>
      </c>
      <c r="L59" s="68">
        <v>44742</v>
      </c>
      <c r="M59" s="65"/>
      <c r="N59" s="65"/>
      <c r="O59" s="56"/>
    </row>
  </sheetData>
  <mergeCells count="43">
    <mergeCell ref="O53:O58"/>
    <mergeCell ref="A51:B51"/>
    <mergeCell ref="C51:D51"/>
    <mergeCell ref="E51:F51"/>
    <mergeCell ref="A53:A58"/>
    <mergeCell ref="L53:L58"/>
    <mergeCell ref="N53:N58"/>
    <mergeCell ref="O35:O40"/>
    <mergeCell ref="A42:B42"/>
    <mergeCell ref="C42:D42"/>
    <mergeCell ref="E42:F42"/>
    <mergeCell ref="A44:A49"/>
    <mergeCell ref="L44:L49"/>
    <mergeCell ref="N44:N49"/>
    <mergeCell ref="O44:O49"/>
    <mergeCell ref="N35:N40"/>
    <mergeCell ref="A33:B33"/>
    <mergeCell ref="C33:D33"/>
    <mergeCell ref="E33:F33"/>
    <mergeCell ref="A35:A40"/>
    <mergeCell ref="L35:L40"/>
    <mergeCell ref="O17:O22"/>
    <mergeCell ref="A24:B24"/>
    <mergeCell ref="C24:D24"/>
    <mergeCell ref="E24:F24"/>
    <mergeCell ref="A26:A31"/>
    <mergeCell ref="L26:L31"/>
    <mergeCell ref="N26:N31"/>
    <mergeCell ref="O26:O31"/>
    <mergeCell ref="N17:N22"/>
    <mergeCell ref="A15:B15"/>
    <mergeCell ref="C15:D15"/>
    <mergeCell ref="E15:F15"/>
    <mergeCell ref="A17:A22"/>
    <mergeCell ref="L17:L22"/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1"/>
  <dimension ref="A1:Q72"/>
  <sheetViews>
    <sheetView tabSelected="1" workbookViewId="0">
      <pane xSplit="2" ySplit="2" topLeftCell="C3" activePane="bottomRight" state="frozen"/>
      <selection activeCell="L20" sqref="L20"/>
      <selection pane="topRight" activeCell="L20" sqref="L20"/>
      <selection pane="bottomLeft" activeCell="L20" sqref="L20"/>
      <selection pane="bottomRight" activeCell="P23" sqref="P23"/>
    </sheetView>
  </sheetViews>
  <sheetFormatPr defaultRowHeight="15"/>
  <cols>
    <col min="1" max="1" width="6.28515625" customWidth="1"/>
    <col min="2" max="2" width="36.42578125" customWidth="1"/>
    <col min="4" max="4" width="11.85546875" customWidth="1"/>
    <col min="6" max="6" width="9.140625" style="134"/>
    <col min="7" max="7" width="10.85546875" customWidth="1"/>
  </cols>
  <sheetData>
    <row r="1" spans="1:17" ht="26.25">
      <c r="A1" s="214" t="s">
        <v>277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113"/>
    </row>
    <row r="2" spans="1:17" ht="60">
      <c r="A2" s="119" t="s">
        <v>144</v>
      </c>
      <c r="B2" s="119" t="s">
        <v>145</v>
      </c>
      <c r="C2" s="119" t="s">
        <v>146</v>
      </c>
      <c r="D2" s="119" t="s">
        <v>147</v>
      </c>
      <c r="E2" s="119" t="s">
        <v>148</v>
      </c>
      <c r="F2" s="133" t="s">
        <v>149</v>
      </c>
      <c r="G2" s="119" t="s">
        <v>150</v>
      </c>
      <c r="H2" s="119" t="s">
        <v>151</v>
      </c>
      <c r="I2" s="119" t="s">
        <v>152</v>
      </c>
      <c r="J2" s="119" t="s">
        <v>153</v>
      </c>
      <c r="K2" s="119" t="s">
        <v>154</v>
      </c>
      <c r="L2" s="119" t="s">
        <v>155</v>
      </c>
      <c r="M2" s="119" t="s">
        <v>156</v>
      </c>
      <c r="N2" s="119" t="s">
        <v>157</v>
      </c>
      <c r="O2" s="119" t="s">
        <v>158</v>
      </c>
      <c r="P2" s="120" t="s">
        <v>159</v>
      </c>
      <c r="Q2" s="119" t="s">
        <v>160</v>
      </c>
    </row>
    <row r="3" spans="1:17" s="149" customFormat="1" ht="20.100000000000001" customHeight="1">
      <c r="A3" s="114">
        <v>1</v>
      </c>
      <c r="B3" s="160" t="s">
        <v>274</v>
      </c>
      <c r="C3" s="115" t="s">
        <v>161</v>
      </c>
      <c r="D3" s="115" t="s">
        <v>162</v>
      </c>
      <c r="E3" s="115" t="s">
        <v>163</v>
      </c>
      <c r="F3" s="63">
        <v>18310</v>
      </c>
      <c r="G3" s="112">
        <v>44679</v>
      </c>
      <c r="H3" s="83">
        <v>720</v>
      </c>
      <c r="I3" s="83">
        <v>1500</v>
      </c>
      <c r="J3" s="63" t="s">
        <v>139</v>
      </c>
      <c r="K3" s="116">
        <v>19005</v>
      </c>
      <c r="L3" s="117">
        <f t="shared" ref="L3:L54" si="0">K3-F3</f>
        <v>695</v>
      </c>
      <c r="M3" s="115">
        <f>F3+1500</f>
        <v>19810</v>
      </c>
      <c r="N3" s="115">
        <f t="shared" ref="N3:N54" si="1">M3-K3</f>
        <v>805</v>
      </c>
      <c r="O3" s="121" t="str">
        <f>IF(AND(J3="E40"),"E30","E40")</f>
        <v>E30</v>
      </c>
      <c r="P3" s="118">
        <f>G3+(I3/(H3/30))</f>
        <v>44741.5</v>
      </c>
      <c r="Q3" s="142"/>
    </row>
    <row r="4" spans="1:17" s="149" customFormat="1" ht="20.100000000000001" customHeight="1">
      <c r="A4" s="114">
        <f>A3+1</f>
        <v>2</v>
      </c>
      <c r="B4" s="160" t="s">
        <v>252</v>
      </c>
      <c r="C4" s="115" t="s">
        <v>161</v>
      </c>
      <c r="D4" s="115" t="s">
        <v>162</v>
      </c>
      <c r="E4" s="115">
        <v>2216378</v>
      </c>
      <c r="F4" s="63">
        <v>2958</v>
      </c>
      <c r="G4" s="112">
        <v>44738</v>
      </c>
      <c r="H4" s="83">
        <v>720</v>
      </c>
      <c r="I4" s="83">
        <v>1500</v>
      </c>
      <c r="J4" s="63" t="s">
        <v>140</v>
      </c>
      <c r="K4" s="116">
        <v>3010</v>
      </c>
      <c r="L4" s="117">
        <f>K4-F4</f>
        <v>52</v>
      </c>
      <c r="M4" s="115">
        <f>F4+1500</f>
        <v>4458</v>
      </c>
      <c r="N4" s="115">
        <f>M4-K4</f>
        <v>1448</v>
      </c>
      <c r="O4" s="121" t="s">
        <v>139</v>
      </c>
      <c r="P4" s="118">
        <f>G4+(I4/(H4/30))</f>
        <v>44800.5</v>
      </c>
      <c r="Q4" s="142"/>
    </row>
    <row r="5" spans="1:17" s="149" customFormat="1" ht="20.100000000000001" customHeight="1">
      <c r="A5" s="114">
        <f>A3+1</f>
        <v>2</v>
      </c>
      <c r="B5" s="160" t="s">
        <v>164</v>
      </c>
      <c r="C5" s="115" t="s">
        <v>161</v>
      </c>
      <c r="D5" s="115" t="s">
        <v>162</v>
      </c>
      <c r="E5" s="115" t="s">
        <v>165</v>
      </c>
      <c r="F5" s="63">
        <f>'A One Polar Ltd'!E9</f>
        <v>21011</v>
      </c>
      <c r="G5" s="112">
        <f>'A One Polar Ltd'!E10</f>
        <v>44689</v>
      </c>
      <c r="H5" s="63">
        <v>720</v>
      </c>
      <c r="I5" s="63">
        <v>1500</v>
      </c>
      <c r="J5" s="63" t="s">
        <v>139</v>
      </c>
      <c r="K5" s="116">
        <f>'A One Polar Ltd'!E8</f>
        <v>22149</v>
      </c>
      <c r="L5" s="117">
        <f t="shared" si="0"/>
        <v>1138</v>
      </c>
      <c r="M5" s="115">
        <f t="shared" ref="M5:M54" si="2">F5+1500</f>
        <v>22511</v>
      </c>
      <c r="N5" s="115">
        <f t="shared" si="1"/>
        <v>362</v>
      </c>
      <c r="O5" s="121" t="str">
        <f t="shared" ref="O5:O53" si="3">IF(AND(J5="E40"),"E30","E40")</f>
        <v>E30</v>
      </c>
      <c r="P5" s="118">
        <f t="shared" ref="P5:P54" si="4">G5+(I5/(H5/30))</f>
        <v>44751.5</v>
      </c>
      <c r="Q5" s="150"/>
    </row>
    <row r="6" spans="1:17" s="149" customFormat="1" ht="20.100000000000001" customHeight="1">
      <c r="A6" s="114">
        <f t="shared" ref="A6:A54" si="5">A5+1</f>
        <v>3</v>
      </c>
      <c r="B6" s="161" t="s">
        <v>164</v>
      </c>
      <c r="C6" s="115" t="s">
        <v>166</v>
      </c>
      <c r="D6" s="115" t="s">
        <v>45</v>
      </c>
      <c r="E6" s="115" t="s">
        <v>167</v>
      </c>
      <c r="F6" s="63">
        <f>'A One Polar Ltd'!E19</f>
        <v>21075</v>
      </c>
      <c r="G6" s="112">
        <f>'A One Polar Ltd'!E20</f>
        <v>44708</v>
      </c>
      <c r="H6" s="63">
        <v>720</v>
      </c>
      <c r="I6" s="63">
        <v>1500</v>
      </c>
      <c r="J6" s="63" t="str">
        <f>'A One Polar Ltd'!N18</f>
        <v>E40</v>
      </c>
      <c r="K6" s="63">
        <f>'A One Polar Ltd'!E18</f>
        <v>21716</v>
      </c>
      <c r="L6" s="117">
        <f t="shared" si="0"/>
        <v>641</v>
      </c>
      <c r="M6" s="115">
        <f t="shared" si="2"/>
        <v>22575</v>
      </c>
      <c r="N6" s="115">
        <f t="shared" si="1"/>
        <v>859</v>
      </c>
      <c r="O6" s="121" t="str">
        <f t="shared" si="3"/>
        <v>E30</v>
      </c>
      <c r="P6" s="118">
        <f t="shared" si="4"/>
        <v>44770.5</v>
      </c>
      <c r="Q6" s="151"/>
    </row>
    <row r="7" spans="1:17" s="149" customFormat="1" ht="20.100000000000001" customHeight="1">
      <c r="A7" s="114">
        <f>A6+1</f>
        <v>4</v>
      </c>
      <c r="B7" s="160" t="s">
        <v>169</v>
      </c>
      <c r="C7" s="115" t="s">
        <v>161</v>
      </c>
      <c r="D7" s="115" t="s">
        <v>21</v>
      </c>
      <c r="E7" s="115" t="s">
        <v>170</v>
      </c>
      <c r="F7" s="63">
        <f>'ASM Industris Ltd'!E9</f>
        <v>38958</v>
      </c>
      <c r="G7" s="112">
        <f>'ASM Industris Ltd'!E10</f>
        <v>44732</v>
      </c>
      <c r="H7" s="63">
        <v>720</v>
      </c>
      <c r="I7" s="63">
        <v>1500</v>
      </c>
      <c r="J7" s="63" t="str">
        <f>'ASM Industris Ltd'!N8</f>
        <v>E40</v>
      </c>
      <c r="K7" s="116">
        <f>'ASM Industris Ltd'!E8</f>
        <v>39072</v>
      </c>
      <c r="L7" s="117">
        <f t="shared" si="0"/>
        <v>114</v>
      </c>
      <c r="M7" s="115">
        <f t="shared" si="2"/>
        <v>40458</v>
      </c>
      <c r="N7" s="115">
        <f t="shared" si="1"/>
        <v>1386</v>
      </c>
      <c r="O7" s="121" t="str">
        <f t="shared" si="3"/>
        <v>E30</v>
      </c>
      <c r="P7" s="118">
        <f t="shared" si="4"/>
        <v>44794.5</v>
      </c>
      <c r="Q7" s="151"/>
    </row>
    <row r="8" spans="1:17" s="149" customFormat="1" ht="20.100000000000001" customHeight="1">
      <c r="A8" s="114">
        <f>A7+1</f>
        <v>5</v>
      </c>
      <c r="B8" s="160" t="s">
        <v>253</v>
      </c>
      <c r="C8" s="115" t="s">
        <v>161</v>
      </c>
      <c r="D8" s="115" t="s">
        <v>21</v>
      </c>
      <c r="E8" s="115" t="s">
        <v>171</v>
      </c>
      <c r="F8" s="63">
        <f>Bhuyan!E9</f>
        <v>51331</v>
      </c>
      <c r="G8" s="112">
        <f>Bhuyan!E10</f>
        <v>44659</v>
      </c>
      <c r="H8" s="63">
        <v>720</v>
      </c>
      <c r="I8" s="63">
        <v>1500</v>
      </c>
      <c r="J8" s="63" t="str">
        <f>Bhuyan!N8</f>
        <v>E40</v>
      </c>
      <c r="K8" s="116">
        <f>Bhuyan!E8</f>
        <v>53112</v>
      </c>
      <c r="L8" s="117">
        <f t="shared" si="0"/>
        <v>1781</v>
      </c>
      <c r="M8" s="115">
        <f t="shared" si="2"/>
        <v>52831</v>
      </c>
      <c r="N8" s="115">
        <f t="shared" si="1"/>
        <v>-281</v>
      </c>
      <c r="O8" s="121" t="str">
        <f t="shared" si="3"/>
        <v>E30</v>
      </c>
      <c r="P8" s="118">
        <f t="shared" si="4"/>
        <v>44721.5</v>
      </c>
      <c r="Q8" s="151"/>
    </row>
    <row r="9" spans="1:17" s="152" customFormat="1" ht="20.100000000000001" customHeight="1">
      <c r="A9" s="114">
        <f t="shared" si="5"/>
        <v>6</v>
      </c>
      <c r="B9" s="160" t="s">
        <v>253</v>
      </c>
      <c r="C9" s="115" t="s">
        <v>166</v>
      </c>
      <c r="D9" s="115" t="s">
        <v>45</v>
      </c>
      <c r="E9" s="115" t="s">
        <v>172</v>
      </c>
      <c r="F9" s="144">
        <f>Bhuyan!E18</f>
        <v>46644</v>
      </c>
      <c r="G9" s="143">
        <f>Bhuyan!E19</f>
        <v>44734</v>
      </c>
      <c r="H9" s="144">
        <v>720</v>
      </c>
      <c r="I9" s="144">
        <v>1500</v>
      </c>
      <c r="J9" s="144" t="str">
        <f>Bhuyan!N17</f>
        <v>E30</v>
      </c>
      <c r="K9" s="117">
        <f>Bhuyan!E17</f>
        <v>46827</v>
      </c>
      <c r="L9" s="117">
        <f t="shared" si="0"/>
        <v>183</v>
      </c>
      <c r="M9" s="115">
        <f t="shared" si="2"/>
        <v>48144</v>
      </c>
      <c r="N9" s="115">
        <f t="shared" si="1"/>
        <v>1317</v>
      </c>
      <c r="O9" s="121" t="str">
        <f t="shared" si="3"/>
        <v>E40</v>
      </c>
      <c r="P9" s="118">
        <f t="shared" si="4"/>
        <v>44796.5</v>
      </c>
      <c r="Q9" s="28"/>
    </row>
    <row r="10" spans="1:17" s="149" customFormat="1" ht="20.100000000000001" customHeight="1">
      <c r="A10" s="114">
        <f>A9+1</f>
        <v>7</v>
      </c>
      <c r="B10" s="160" t="s">
        <v>225</v>
      </c>
      <c r="C10" s="115" t="s">
        <v>161</v>
      </c>
      <c r="D10" s="115" t="s">
        <v>21</v>
      </c>
      <c r="E10" s="115" t="s">
        <v>173</v>
      </c>
      <c r="F10" s="153">
        <f>'Eskayef Pharmaceuticals Ltd'!E9</f>
        <v>71097</v>
      </c>
      <c r="G10" s="112">
        <f>'Eskayef Pharmaceuticals Ltd'!E10</f>
        <v>44677</v>
      </c>
      <c r="H10" s="63">
        <v>720</v>
      </c>
      <c r="I10" s="63">
        <v>1500</v>
      </c>
      <c r="J10" s="63" t="str">
        <f>'Eskayef Pharmaceuticals Ltd'!N8</f>
        <v>E30</v>
      </c>
      <c r="K10" s="116">
        <f>'Eskayef Pharmaceuticals Ltd'!E8</f>
        <v>72466</v>
      </c>
      <c r="L10" s="117">
        <f t="shared" si="0"/>
        <v>1369</v>
      </c>
      <c r="M10" s="115">
        <f t="shared" si="2"/>
        <v>72597</v>
      </c>
      <c r="N10" s="115">
        <f t="shared" si="1"/>
        <v>131</v>
      </c>
      <c r="O10" s="121" t="str">
        <f t="shared" si="3"/>
        <v>E40</v>
      </c>
      <c r="P10" s="118">
        <f t="shared" si="4"/>
        <v>44739.5</v>
      </c>
      <c r="Q10" s="151"/>
    </row>
    <row r="11" spans="1:17" s="149" customFormat="1" ht="20.100000000000001" customHeight="1">
      <c r="A11" s="114">
        <f t="shared" si="5"/>
        <v>8</v>
      </c>
      <c r="B11" s="160" t="s">
        <v>174</v>
      </c>
      <c r="C11" s="115" t="s">
        <v>161</v>
      </c>
      <c r="D11" s="115" t="s">
        <v>138</v>
      </c>
      <c r="E11" s="115" t="s">
        <v>175</v>
      </c>
      <c r="F11" s="63">
        <v>73344</v>
      </c>
      <c r="G11" s="112">
        <v>44712</v>
      </c>
      <c r="H11" s="63">
        <v>720</v>
      </c>
      <c r="I11" s="63">
        <v>1500</v>
      </c>
      <c r="J11" s="63" t="str">
        <f>'Fakir Fashion Ltd'!N8</f>
        <v>E30</v>
      </c>
      <c r="K11" s="116">
        <f>'Fakir Fashion Ltd'!E8</f>
        <v>73755</v>
      </c>
      <c r="L11" s="117">
        <f t="shared" si="0"/>
        <v>411</v>
      </c>
      <c r="M11" s="115">
        <f t="shared" si="2"/>
        <v>74844</v>
      </c>
      <c r="N11" s="115">
        <f t="shared" si="1"/>
        <v>1089</v>
      </c>
      <c r="O11" s="121" t="str">
        <f t="shared" si="3"/>
        <v>E40</v>
      </c>
      <c r="P11" s="118">
        <f t="shared" si="4"/>
        <v>44774.5</v>
      </c>
      <c r="Q11" s="151"/>
    </row>
    <row r="12" spans="1:17" s="149" customFormat="1" ht="20.100000000000001" customHeight="1">
      <c r="A12" s="114">
        <f t="shared" si="5"/>
        <v>9</v>
      </c>
      <c r="B12" s="160" t="s">
        <v>174</v>
      </c>
      <c r="C12" s="115" t="s">
        <v>166</v>
      </c>
      <c r="D12" s="115" t="s">
        <v>21</v>
      </c>
      <c r="E12" s="115" t="s">
        <v>176</v>
      </c>
      <c r="F12" s="63">
        <f>'Fakir Fashion Ltd'!E18</f>
        <v>57332</v>
      </c>
      <c r="G12" s="112">
        <f>'Fakir Fashion Ltd'!E19</f>
        <v>44317</v>
      </c>
      <c r="H12" s="63">
        <v>720</v>
      </c>
      <c r="I12" s="63">
        <v>1500</v>
      </c>
      <c r="J12" s="63" t="str">
        <f>'Fakir Fashion Ltd'!N17</f>
        <v>E40</v>
      </c>
      <c r="K12" s="136">
        <v>55942</v>
      </c>
      <c r="L12" s="117">
        <f t="shared" si="0"/>
        <v>-1390</v>
      </c>
      <c r="M12" s="115">
        <f t="shared" si="2"/>
        <v>58832</v>
      </c>
      <c r="N12" s="115">
        <f t="shared" si="1"/>
        <v>2890</v>
      </c>
      <c r="O12" s="121" t="str">
        <f t="shared" si="3"/>
        <v>E30</v>
      </c>
      <c r="P12" s="118">
        <f t="shared" si="4"/>
        <v>44379.5</v>
      </c>
      <c r="Q12" s="151"/>
    </row>
    <row r="13" spans="1:17" s="149" customFormat="1" ht="20.100000000000001" customHeight="1">
      <c r="A13" s="114">
        <f t="shared" si="5"/>
        <v>10</v>
      </c>
      <c r="B13" s="160" t="s">
        <v>261</v>
      </c>
      <c r="C13" s="115" t="s">
        <v>161</v>
      </c>
      <c r="D13" s="115" t="s">
        <v>55</v>
      </c>
      <c r="E13" s="115" t="s">
        <v>177</v>
      </c>
      <c r="F13" s="63">
        <f>'HP Chemicals Ltd'!E9</f>
        <v>131145</v>
      </c>
      <c r="G13" s="112">
        <f>'HP Chemicals Ltd'!E10</f>
        <v>44341</v>
      </c>
      <c r="H13" s="63">
        <v>720</v>
      </c>
      <c r="I13" s="63">
        <v>1500</v>
      </c>
      <c r="J13" s="112" t="str">
        <f>'HP Chemicals Ltd'!N8</f>
        <v>E40</v>
      </c>
      <c r="K13" s="116">
        <f>'HP Chemicals Ltd'!E8</f>
        <v>139574</v>
      </c>
      <c r="L13" s="117">
        <f t="shared" si="0"/>
        <v>8429</v>
      </c>
      <c r="M13" s="115">
        <f t="shared" si="2"/>
        <v>132645</v>
      </c>
      <c r="N13" s="115">
        <f t="shared" si="1"/>
        <v>-6929</v>
      </c>
      <c r="O13" s="121" t="str">
        <f t="shared" si="3"/>
        <v>E30</v>
      </c>
      <c r="P13" s="118">
        <f t="shared" si="4"/>
        <v>44403.5</v>
      </c>
      <c r="Q13" s="151"/>
    </row>
    <row r="14" spans="1:17" s="152" customFormat="1" ht="20.100000000000001" customHeight="1">
      <c r="A14" s="114">
        <f t="shared" si="5"/>
        <v>11</v>
      </c>
      <c r="B14" s="160" t="s">
        <v>178</v>
      </c>
      <c r="C14" s="115" t="s">
        <v>161</v>
      </c>
      <c r="D14" s="115" t="s">
        <v>49</v>
      </c>
      <c r="E14" s="115" t="s">
        <v>179</v>
      </c>
      <c r="F14" s="144">
        <f>'Hamid Febrics'!E9</f>
        <v>74613</v>
      </c>
      <c r="G14" s="143">
        <f>'Hamid Febrics'!E10</f>
        <v>44669</v>
      </c>
      <c r="H14" s="144">
        <v>720</v>
      </c>
      <c r="I14" s="144">
        <v>1500</v>
      </c>
      <c r="J14" s="144" t="str">
        <f>'Hamid Febrics'!N8</f>
        <v>E30</v>
      </c>
      <c r="K14" s="117">
        <f>'Hamid Febrics'!E8</f>
        <v>76364</v>
      </c>
      <c r="L14" s="117">
        <f t="shared" si="0"/>
        <v>1751</v>
      </c>
      <c r="M14" s="115">
        <f t="shared" si="2"/>
        <v>76113</v>
      </c>
      <c r="N14" s="115">
        <f t="shared" si="1"/>
        <v>-251</v>
      </c>
      <c r="O14" s="121" t="str">
        <f t="shared" si="3"/>
        <v>E40</v>
      </c>
      <c r="P14" s="118">
        <f t="shared" si="4"/>
        <v>44731.5</v>
      </c>
      <c r="Q14" s="28"/>
    </row>
    <row r="15" spans="1:17" s="152" customFormat="1" ht="20.100000000000001" customHeight="1">
      <c r="A15" s="114">
        <f t="shared" si="5"/>
        <v>12</v>
      </c>
      <c r="B15" s="162" t="s">
        <v>178</v>
      </c>
      <c r="C15" s="115" t="s">
        <v>166</v>
      </c>
      <c r="D15" s="115" t="s">
        <v>49</v>
      </c>
      <c r="E15" s="115" t="s">
        <v>180</v>
      </c>
      <c r="F15" s="144">
        <f>'Hamid Febrics'!E18</f>
        <v>73266</v>
      </c>
      <c r="G15" s="143">
        <f>'Hamid Febrics'!E19</f>
        <v>44669</v>
      </c>
      <c r="H15" s="144">
        <v>720</v>
      </c>
      <c r="I15" s="144">
        <v>1500</v>
      </c>
      <c r="J15" s="144" t="str">
        <f>'Hamid Febrics'!N17</f>
        <v>E40</v>
      </c>
      <c r="K15" s="117">
        <f>'Hamid Febrics'!E17</f>
        <v>75023</v>
      </c>
      <c r="L15" s="117">
        <f t="shared" si="0"/>
        <v>1757</v>
      </c>
      <c r="M15" s="115">
        <f t="shared" si="2"/>
        <v>74766</v>
      </c>
      <c r="N15" s="115">
        <f t="shared" si="1"/>
        <v>-257</v>
      </c>
      <c r="O15" s="121" t="str">
        <f t="shared" si="3"/>
        <v>E30</v>
      </c>
      <c r="P15" s="118">
        <f t="shared" si="4"/>
        <v>44731.5</v>
      </c>
      <c r="Q15" s="154"/>
    </row>
    <row r="16" spans="1:17" s="149" customFormat="1" ht="20.100000000000001" customHeight="1">
      <c r="A16" s="114">
        <f t="shared" si="5"/>
        <v>13</v>
      </c>
      <c r="B16" s="159" t="s">
        <v>181</v>
      </c>
      <c r="C16" s="115" t="s">
        <v>161</v>
      </c>
      <c r="D16" s="115" t="s">
        <v>21</v>
      </c>
      <c r="E16" s="115" t="s">
        <v>182</v>
      </c>
      <c r="F16" s="146">
        <f>'Hatim polymer'!E9</f>
        <v>15455</v>
      </c>
      <c r="G16" s="112">
        <f>'Hatim polymer'!E10</f>
        <v>44699</v>
      </c>
      <c r="H16" s="63">
        <v>720</v>
      </c>
      <c r="I16" s="63">
        <v>1500</v>
      </c>
      <c r="J16" s="146" t="str">
        <f>'Hatim polymer'!N8</f>
        <v>E40</v>
      </c>
      <c r="K16" s="146">
        <f>'Hatim polymer'!E8</f>
        <v>16489</v>
      </c>
      <c r="L16" s="117">
        <f t="shared" si="0"/>
        <v>1034</v>
      </c>
      <c r="M16" s="115">
        <f t="shared" si="2"/>
        <v>16955</v>
      </c>
      <c r="N16" s="115">
        <f t="shared" si="1"/>
        <v>466</v>
      </c>
      <c r="O16" s="121" t="str">
        <f t="shared" si="3"/>
        <v>E30</v>
      </c>
      <c r="P16" s="118">
        <f t="shared" si="4"/>
        <v>44761.5</v>
      </c>
      <c r="Q16" s="148"/>
    </row>
    <row r="17" spans="1:17" s="149" customFormat="1" ht="20.100000000000001" customHeight="1">
      <c r="A17" s="114">
        <f t="shared" si="5"/>
        <v>14</v>
      </c>
      <c r="B17" s="159" t="s">
        <v>265</v>
      </c>
      <c r="C17" s="115" t="s">
        <v>161</v>
      </c>
      <c r="D17" s="115" t="s">
        <v>21</v>
      </c>
      <c r="E17" s="115" t="s">
        <v>183</v>
      </c>
      <c r="F17" s="146">
        <f>HASSML!E9</f>
        <v>80596</v>
      </c>
      <c r="G17" s="112">
        <f>HASSML!E10</f>
        <v>44620</v>
      </c>
      <c r="H17" s="63">
        <v>720</v>
      </c>
      <c r="I17" s="63">
        <v>1500</v>
      </c>
      <c r="J17" s="146" t="str">
        <f>HASSML!N8</f>
        <v>E40</v>
      </c>
      <c r="K17" s="146">
        <f>HASSML!E8</f>
        <v>83068</v>
      </c>
      <c r="L17" s="117">
        <f t="shared" si="0"/>
        <v>2472</v>
      </c>
      <c r="M17" s="115">
        <f t="shared" si="2"/>
        <v>82096</v>
      </c>
      <c r="N17" s="115">
        <f t="shared" si="1"/>
        <v>-972</v>
      </c>
      <c r="O17" s="121" t="str">
        <f t="shared" si="3"/>
        <v>E30</v>
      </c>
      <c r="P17" s="118">
        <f t="shared" si="4"/>
        <v>44682.5</v>
      </c>
      <c r="Q17" s="148"/>
    </row>
    <row r="18" spans="1:17" s="152" customFormat="1" ht="20.100000000000001" customHeight="1">
      <c r="A18" s="114">
        <f t="shared" si="5"/>
        <v>15</v>
      </c>
      <c r="B18" s="163" t="s">
        <v>265</v>
      </c>
      <c r="C18" s="115" t="s">
        <v>166</v>
      </c>
      <c r="D18" s="115" t="s">
        <v>21</v>
      </c>
      <c r="E18" s="115" t="s">
        <v>184</v>
      </c>
      <c r="F18" s="155">
        <f>HASSML!E18</f>
        <v>90904</v>
      </c>
      <c r="G18" s="143">
        <f>HASSML!E19</f>
        <v>44669</v>
      </c>
      <c r="H18" s="144">
        <v>720</v>
      </c>
      <c r="I18" s="144">
        <v>1500</v>
      </c>
      <c r="J18" s="155" t="str">
        <f>HASSML!N17</f>
        <v>E40</v>
      </c>
      <c r="K18" s="155">
        <f>HASSML!E17</f>
        <v>92226</v>
      </c>
      <c r="L18" s="117">
        <f t="shared" si="0"/>
        <v>1322</v>
      </c>
      <c r="M18" s="115">
        <f t="shared" si="2"/>
        <v>92404</v>
      </c>
      <c r="N18" s="115">
        <f t="shared" si="1"/>
        <v>178</v>
      </c>
      <c r="O18" s="121" t="str">
        <f t="shared" si="3"/>
        <v>E30</v>
      </c>
      <c r="P18" s="118">
        <f t="shared" si="4"/>
        <v>44731.5</v>
      </c>
      <c r="Q18" s="156"/>
    </row>
    <row r="19" spans="1:17" s="149" customFormat="1" ht="20.100000000000001" customHeight="1">
      <c r="A19" s="114">
        <f t="shared" si="5"/>
        <v>16</v>
      </c>
      <c r="B19" s="159" t="s">
        <v>265</v>
      </c>
      <c r="C19" s="115" t="s">
        <v>185</v>
      </c>
      <c r="D19" s="115" t="s">
        <v>21</v>
      </c>
      <c r="E19" s="115" t="s">
        <v>186</v>
      </c>
      <c r="F19" s="146">
        <f>HASSML!E27</f>
        <v>67684</v>
      </c>
      <c r="G19" s="112">
        <f>HASSML!E28</f>
        <v>44688</v>
      </c>
      <c r="H19" s="63">
        <v>720</v>
      </c>
      <c r="I19" s="63">
        <v>1500</v>
      </c>
      <c r="J19" s="146" t="str">
        <f>HASSML!N26</f>
        <v>E30</v>
      </c>
      <c r="K19" s="146">
        <f>HASSML!E26</f>
        <v>68953</v>
      </c>
      <c r="L19" s="117">
        <f t="shared" si="0"/>
        <v>1269</v>
      </c>
      <c r="M19" s="115">
        <f t="shared" si="2"/>
        <v>69184</v>
      </c>
      <c r="N19" s="115">
        <f t="shared" si="1"/>
        <v>231</v>
      </c>
      <c r="O19" s="121" t="str">
        <f t="shared" si="3"/>
        <v>E40</v>
      </c>
      <c r="P19" s="118">
        <f t="shared" si="4"/>
        <v>44750.5</v>
      </c>
      <c r="Q19" s="148"/>
    </row>
    <row r="20" spans="1:17" s="149" customFormat="1" ht="20.100000000000001" customHeight="1">
      <c r="A20" s="114">
        <f t="shared" si="5"/>
        <v>17</v>
      </c>
      <c r="B20" s="159" t="s">
        <v>187</v>
      </c>
      <c r="C20" s="115" t="s">
        <v>161</v>
      </c>
      <c r="D20" s="115" t="s">
        <v>21</v>
      </c>
      <c r="E20" s="115" t="s">
        <v>188</v>
      </c>
      <c r="F20" s="146">
        <f>'Jaba Textile Ltd'!E9</f>
        <v>78782</v>
      </c>
      <c r="G20" s="112">
        <f>'Jaba Textile Ltd'!E10</f>
        <v>44680</v>
      </c>
      <c r="H20" s="63">
        <v>720</v>
      </c>
      <c r="I20" s="63">
        <v>1500</v>
      </c>
      <c r="J20" s="146" t="str">
        <f>'Jaba Textile Ltd'!N8</f>
        <v>E30</v>
      </c>
      <c r="K20" s="146">
        <f>'Jaba Textile Ltd'!E8</f>
        <v>80069</v>
      </c>
      <c r="L20" s="117">
        <f t="shared" si="0"/>
        <v>1287</v>
      </c>
      <c r="M20" s="115">
        <f t="shared" si="2"/>
        <v>80282</v>
      </c>
      <c r="N20" s="115">
        <f t="shared" si="1"/>
        <v>213</v>
      </c>
      <c r="O20" s="121" t="str">
        <f t="shared" si="3"/>
        <v>E40</v>
      </c>
      <c r="P20" s="118">
        <f t="shared" si="4"/>
        <v>44742.5</v>
      </c>
      <c r="Q20" s="148"/>
    </row>
    <row r="21" spans="1:17" s="149" customFormat="1" ht="20.100000000000001" customHeight="1">
      <c r="A21" s="114">
        <f>A20+1</f>
        <v>18</v>
      </c>
      <c r="B21" s="159" t="s">
        <v>257</v>
      </c>
      <c r="C21" s="115" t="s">
        <v>161</v>
      </c>
      <c r="D21" s="115" t="s">
        <v>45</v>
      </c>
      <c r="E21" s="115" t="s">
        <v>189</v>
      </c>
      <c r="F21" s="146">
        <f>'Luna Polymer Ind. Ltd'!E9</f>
        <v>15996</v>
      </c>
      <c r="G21" s="112">
        <f>'Luna Polymer Ind. Ltd'!E10</f>
        <v>44675</v>
      </c>
      <c r="H21" s="63">
        <v>720</v>
      </c>
      <c r="I21" s="63">
        <v>1500</v>
      </c>
      <c r="J21" s="146" t="str">
        <f>'Luna Polymer Ind. Ltd'!N8</f>
        <v>E40</v>
      </c>
      <c r="K21" s="146">
        <f>'Luna Polymer Ind. Ltd'!E8</f>
        <v>17295</v>
      </c>
      <c r="L21" s="117">
        <f t="shared" si="0"/>
        <v>1299</v>
      </c>
      <c r="M21" s="115">
        <f t="shared" si="2"/>
        <v>17496</v>
      </c>
      <c r="N21" s="115">
        <f t="shared" si="1"/>
        <v>201</v>
      </c>
      <c r="O21" s="121" t="str">
        <f t="shared" si="3"/>
        <v>E30</v>
      </c>
      <c r="P21" s="118">
        <f t="shared" si="4"/>
        <v>44737.5</v>
      </c>
      <c r="Q21" s="148"/>
    </row>
    <row r="22" spans="1:17" s="149" customFormat="1" ht="20.100000000000001" customHeight="1">
      <c r="A22" s="114">
        <f>A21+1</f>
        <v>19</v>
      </c>
      <c r="B22" s="217" t="s">
        <v>278</v>
      </c>
      <c r="C22" s="115" t="s">
        <v>279</v>
      </c>
      <c r="D22" s="115" t="s">
        <v>21</v>
      </c>
      <c r="E22" s="115">
        <v>2216253</v>
      </c>
      <c r="F22" s="136">
        <v>240</v>
      </c>
      <c r="G22" s="145">
        <v>44643</v>
      </c>
      <c r="H22" s="63">
        <v>720</v>
      </c>
      <c r="I22" s="63">
        <v>1500</v>
      </c>
      <c r="J22" s="146" t="s">
        <v>140</v>
      </c>
      <c r="K22" s="146">
        <v>1702</v>
      </c>
      <c r="L22" s="117">
        <f>K22-F22</f>
        <v>1462</v>
      </c>
      <c r="M22" s="115">
        <f>F22+1500</f>
        <v>1740</v>
      </c>
      <c r="N22" s="115">
        <f>M22-K22</f>
        <v>38</v>
      </c>
      <c r="O22" s="121" t="s">
        <v>139</v>
      </c>
      <c r="P22" s="118">
        <f>G22+(I22/(H22/30))</f>
        <v>44705.5</v>
      </c>
      <c r="Q22" s="148"/>
    </row>
    <row r="23" spans="1:17" s="152" customFormat="1" ht="20.100000000000001" customHeight="1">
      <c r="A23" s="114">
        <f>A22+1</f>
        <v>20</v>
      </c>
      <c r="B23" s="163" t="s">
        <v>190</v>
      </c>
      <c r="C23" s="115" t="s">
        <v>161</v>
      </c>
      <c r="D23" s="115" t="s">
        <v>21</v>
      </c>
      <c r="E23" s="115" t="s">
        <v>191</v>
      </c>
      <c r="F23" s="155">
        <f>'Nannu Spinning'!E9</f>
        <v>31028</v>
      </c>
      <c r="G23" s="143">
        <f>'Nannu Spinning'!E10</f>
        <v>44710</v>
      </c>
      <c r="H23" s="144">
        <v>720</v>
      </c>
      <c r="I23" s="144">
        <v>1500</v>
      </c>
      <c r="J23" s="155" t="str">
        <f>'Nannu Spinning'!N8</f>
        <v>E40</v>
      </c>
      <c r="K23" s="155">
        <f>'Nannu Spinning'!E8</f>
        <v>31604</v>
      </c>
      <c r="L23" s="117">
        <f t="shared" si="0"/>
        <v>576</v>
      </c>
      <c r="M23" s="115">
        <f t="shared" si="2"/>
        <v>32528</v>
      </c>
      <c r="N23" s="115">
        <f t="shared" si="1"/>
        <v>924</v>
      </c>
      <c r="O23" s="121" t="str">
        <f t="shared" si="3"/>
        <v>E30</v>
      </c>
      <c r="P23" s="118">
        <f t="shared" si="4"/>
        <v>44772.5</v>
      </c>
      <c r="Q23" s="156"/>
    </row>
    <row r="24" spans="1:17" s="149" customFormat="1" ht="20.100000000000001" customHeight="1">
      <c r="A24" s="114">
        <f t="shared" si="5"/>
        <v>21</v>
      </c>
      <c r="B24" s="159" t="s">
        <v>192</v>
      </c>
      <c r="C24" s="115" t="s">
        <v>161</v>
      </c>
      <c r="D24" s="115" t="s">
        <v>21</v>
      </c>
      <c r="E24" s="115" t="s">
        <v>193</v>
      </c>
      <c r="F24" s="146">
        <f>'Newzeland Dairy'!E9</f>
        <v>16364</v>
      </c>
      <c r="G24" s="112">
        <f>'Newzeland Dairy'!E10</f>
        <v>44617</v>
      </c>
      <c r="H24" s="63">
        <v>720</v>
      </c>
      <c r="I24" s="63">
        <v>1500</v>
      </c>
      <c r="J24" s="146" t="str">
        <f>'Newzeland Dairy'!N8</f>
        <v>E30</v>
      </c>
      <c r="K24" s="146">
        <f>'Newzeland Dairy'!E8</f>
        <v>17677</v>
      </c>
      <c r="L24" s="117">
        <f t="shared" si="0"/>
        <v>1313</v>
      </c>
      <c r="M24" s="115">
        <f t="shared" si="2"/>
        <v>17864</v>
      </c>
      <c r="N24" s="115">
        <f t="shared" si="1"/>
        <v>187</v>
      </c>
      <c r="O24" s="121" t="str">
        <f t="shared" si="3"/>
        <v>E40</v>
      </c>
      <c r="P24" s="118">
        <f t="shared" si="4"/>
        <v>44679.5</v>
      </c>
      <c r="Q24" s="148"/>
    </row>
    <row r="25" spans="1:17" s="149" customFormat="1" ht="20.100000000000001" customHeight="1">
      <c r="A25" s="114">
        <f t="shared" si="5"/>
        <v>22</v>
      </c>
      <c r="B25" s="159" t="s">
        <v>194</v>
      </c>
      <c r="C25" s="115" t="s">
        <v>161</v>
      </c>
      <c r="D25" s="115" t="s">
        <v>21</v>
      </c>
      <c r="E25" s="115" t="s">
        <v>195</v>
      </c>
      <c r="F25" s="146">
        <f>NSU!E9</f>
        <v>38196</v>
      </c>
      <c r="G25" s="112">
        <f>NSU!E10</f>
        <v>44642</v>
      </c>
      <c r="H25" s="63">
        <v>720</v>
      </c>
      <c r="I25" s="63">
        <v>1500</v>
      </c>
      <c r="J25" s="146" t="str">
        <f>NSU!N8</f>
        <v>E40</v>
      </c>
      <c r="K25" s="146">
        <f>NSU!E8</f>
        <v>39402</v>
      </c>
      <c r="L25" s="117">
        <f t="shared" si="0"/>
        <v>1206</v>
      </c>
      <c r="M25" s="115">
        <f t="shared" si="2"/>
        <v>39696</v>
      </c>
      <c r="N25" s="115">
        <f t="shared" si="1"/>
        <v>294</v>
      </c>
      <c r="O25" s="121" t="str">
        <f t="shared" si="3"/>
        <v>E30</v>
      </c>
      <c r="P25" s="118">
        <f t="shared" si="4"/>
        <v>44704.5</v>
      </c>
      <c r="Q25" s="148"/>
    </row>
    <row r="26" spans="1:17" s="149" customFormat="1" ht="20.100000000000001" customHeight="1">
      <c r="A26" s="114">
        <f t="shared" si="5"/>
        <v>23</v>
      </c>
      <c r="B26" s="159" t="s">
        <v>196</v>
      </c>
      <c r="C26" s="115" t="s">
        <v>166</v>
      </c>
      <c r="D26" s="115" t="s">
        <v>21</v>
      </c>
      <c r="E26" s="115" t="s">
        <v>197</v>
      </c>
      <c r="F26" s="146">
        <f>NSU!E18</f>
        <v>37790</v>
      </c>
      <c r="G26" s="112">
        <f>NSU!E19</f>
        <v>44714</v>
      </c>
      <c r="H26" s="63">
        <v>720</v>
      </c>
      <c r="I26" s="63">
        <v>1500</v>
      </c>
      <c r="J26" s="146" t="str">
        <f>NSU!N17</f>
        <v>E30</v>
      </c>
      <c r="K26" s="146">
        <f>NSU!E17</f>
        <v>38206</v>
      </c>
      <c r="L26" s="117">
        <f t="shared" si="0"/>
        <v>416</v>
      </c>
      <c r="M26" s="115">
        <f t="shared" si="2"/>
        <v>39290</v>
      </c>
      <c r="N26" s="115">
        <f t="shared" si="1"/>
        <v>1084</v>
      </c>
      <c r="O26" s="121" t="str">
        <f t="shared" si="3"/>
        <v>E40</v>
      </c>
      <c r="P26" s="118">
        <f>G26+(I26/(H26/30))</f>
        <v>44776.5</v>
      </c>
      <c r="Q26" s="148"/>
    </row>
    <row r="27" spans="1:17" s="149" customFormat="1" ht="20.100000000000001" customHeight="1">
      <c r="A27" s="114">
        <f t="shared" si="5"/>
        <v>24</v>
      </c>
      <c r="B27" s="159" t="s">
        <v>198</v>
      </c>
      <c r="C27" s="115" t="s">
        <v>185</v>
      </c>
      <c r="D27" s="115" t="s">
        <v>21</v>
      </c>
      <c r="E27" s="115" t="s">
        <v>199</v>
      </c>
      <c r="F27" s="146">
        <f>NSU!E27</f>
        <v>35719</v>
      </c>
      <c r="G27" s="112">
        <f>NSU!E28</f>
        <v>44727</v>
      </c>
      <c r="H27" s="63">
        <v>720</v>
      </c>
      <c r="I27" s="63">
        <v>1500</v>
      </c>
      <c r="J27" s="146" t="str">
        <f>NSU!N26</f>
        <v>E40</v>
      </c>
      <c r="K27" s="146">
        <f>NSU!E26</f>
        <v>35941</v>
      </c>
      <c r="L27" s="117">
        <f t="shared" si="0"/>
        <v>222</v>
      </c>
      <c r="M27" s="115">
        <f t="shared" si="2"/>
        <v>37219</v>
      </c>
      <c r="N27" s="115">
        <f>M27-K27</f>
        <v>1278</v>
      </c>
      <c r="O27" s="121" t="str">
        <f t="shared" si="3"/>
        <v>E30</v>
      </c>
      <c r="P27" s="216">
        <f t="shared" si="4"/>
        <v>44789.5</v>
      </c>
      <c r="Q27" s="148"/>
    </row>
    <row r="28" spans="1:17" s="149" customFormat="1" ht="20.100000000000001" customHeight="1">
      <c r="A28" s="114">
        <f t="shared" si="5"/>
        <v>25</v>
      </c>
      <c r="B28" s="159" t="s">
        <v>272</v>
      </c>
      <c r="C28" s="115" t="s">
        <v>166</v>
      </c>
      <c r="D28" s="115" t="s">
        <v>21</v>
      </c>
      <c r="E28" s="115" t="s">
        <v>200</v>
      </c>
      <c r="F28" s="146">
        <v>9044</v>
      </c>
      <c r="G28" s="112">
        <v>44321</v>
      </c>
      <c r="H28" s="63">
        <v>720</v>
      </c>
      <c r="I28" s="63">
        <v>1500</v>
      </c>
      <c r="J28" s="146" t="s">
        <v>168</v>
      </c>
      <c r="K28" s="146">
        <v>9691</v>
      </c>
      <c r="L28" s="117">
        <f t="shared" si="0"/>
        <v>647</v>
      </c>
      <c r="M28" s="115">
        <f t="shared" si="2"/>
        <v>10544</v>
      </c>
      <c r="N28" s="115">
        <f>M28-K28</f>
        <v>853</v>
      </c>
      <c r="O28" s="121" t="str">
        <f t="shared" si="3"/>
        <v>E40</v>
      </c>
      <c r="P28" s="118">
        <f t="shared" si="4"/>
        <v>44383.5</v>
      </c>
      <c r="Q28" s="148"/>
    </row>
    <row r="29" spans="1:17" s="149" customFormat="1" ht="20.100000000000001" customHeight="1">
      <c r="A29" s="114">
        <f t="shared" si="5"/>
        <v>26</v>
      </c>
      <c r="B29" s="159" t="s">
        <v>201</v>
      </c>
      <c r="C29" s="115" t="s">
        <v>161</v>
      </c>
      <c r="D29" s="115" t="s">
        <v>21</v>
      </c>
      <c r="E29" s="115" t="s">
        <v>202</v>
      </c>
      <c r="F29" s="146">
        <f>Papertech!E9</f>
        <v>28640</v>
      </c>
      <c r="G29" s="112">
        <f>Papertech!E10</f>
        <v>44312</v>
      </c>
      <c r="H29" s="63">
        <v>720</v>
      </c>
      <c r="I29" s="63">
        <v>1500</v>
      </c>
      <c r="J29" s="146" t="str">
        <f>Papertech!N8</f>
        <v>E40</v>
      </c>
      <c r="K29" s="146">
        <f>Papertech!E8</f>
        <v>29877</v>
      </c>
      <c r="L29" s="117">
        <f t="shared" si="0"/>
        <v>1237</v>
      </c>
      <c r="M29" s="115">
        <f t="shared" si="2"/>
        <v>30140</v>
      </c>
      <c r="N29" s="115">
        <f>M29-K29</f>
        <v>263</v>
      </c>
      <c r="O29" s="121" t="str">
        <f t="shared" si="3"/>
        <v>E30</v>
      </c>
      <c r="P29" s="118">
        <f t="shared" si="4"/>
        <v>44374.5</v>
      </c>
      <c r="Q29" s="148"/>
    </row>
    <row r="30" spans="1:17" s="149" customFormat="1" ht="20.100000000000001" customHeight="1">
      <c r="A30" s="114">
        <f>A29+1</f>
        <v>27</v>
      </c>
      <c r="B30" s="159" t="s">
        <v>203</v>
      </c>
      <c r="C30" s="115" t="s">
        <v>161</v>
      </c>
      <c r="D30" s="115" t="s">
        <v>21</v>
      </c>
      <c r="E30" s="115" t="s">
        <v>204</v>
      </c>
      <c r="F30" s="146">
        <v>20474</v>
      </c>
      <c r="G30" s="112">
        <v>44651</v>
      </c>
      <c r="H30" s="63">
        <v>720</v>
      </c>
      <c r="I30" s="63">
        <v>1500</v>
      </c>
      <c r="J30" s="146" t="str">
        <f>'Sgorika Feed Mills Ltd'!N8</f>
        <v>E30</v>
      </c>
      <c r="K30" s="117">
        <f>'Sgorika Feed Mills Ltd'!E8</f>
        <v>21894</v>
      </c>
      <c r="L30" s="117">
        <f t="shared" si="0"/>
        <v>1420</v>
      </c>
      <c r="M30" s="115">
        <f t="shared" si="2"/>
        <v>21974</v>
      </c>
      <c r="N30" s="115">
        <f t="shared" si="1"/>
        <v>80</v>
      </c>
      <c r="O30" s="121" t="str">
        <f t="shared" si="3"/>
        <v>E40</v>
      </c>
      <c r="P30" s="118">
        <f t="shared" si="4"/>
        <v>44713.5</v>
      </c>
      <c r="Q30" s="148"/>
    </row>
    <row r="31" spans="1:17" s="149" customFormat="1" ht="20.100000000000001" customHeight="1">
      <c r="A31" s="114">
        <f t="shared" si="5"/>
        <v>28</v>
      </c>
      <c r="B31" s="159" t="s">
        <v>205</v>
      </c>
      <c r="C31" s="115" t="s">
        <v>166</v>
      </c>
      <c r="D31" s="115" t="s">
        <v>45</v>
      </c>
      <c r="E31" s="115" t="s">
        <v>206</v>
      </c>
      <c r="F31" s="146">
        <v>20165</v>
      </c>
      <c r="G31" s="112">
        <v>44651</v>
      </c>
      <c r="H31" s="63">
        <v>720</v>
      </c>
      <c r="I31" s="63">
        <v>1500</v>
      </c>
      <c r="J31" s="146" t="str">
        <f>'Sgorika Feed Mills Ltd'!N17</f>
        <v>E30</v>
      </c>
      <c r="K31" s="117">
        <f>'Sgorika Feed Mills Ltd'!E17</f>
        <v>21697</v>
      </c>
      <c r="L31" s="117">
        <f t="shared" si="0"/>
        <v>1532</v>
      </c>
      <c r="M31" s="115">
        <f t="shared" si="2"/>
        <v>21665</v>
      </c>
      <c r="N31" s="115">
        <f t="shared" si="1"/>
        <v>-32</v>
      </c>
      <c r="O31" s="121" t="str">
        <f t="shared" si="3"/>
        <v>E40</v>
      </c>
      <c r="P31" s="118">
        <f t="shared" si="4"/>
        <v>44713.5</v>
      </c>
      <c r="Q31" s="148"/>
    </row>
    <row r="32" spans="1:17" s="149" customFormat="1" ht="20.100000000000001" customHeight="1">
      <c r="A32" s="114">
        <f t="shared" si="5"/>
        <v>29</v>
      </c>
      <c r="B32" s="159" t="s">
        <v>263</v>
      </c>
      <c r="C32" s="115" t="s">
        <v>161</v>
      </c>
      <c r="D32" s="115" t="s">
        <v>21</v>
      </c>
      <c r="E32" s="115" t="s">
        <v>207</v>
      </c>
      <c r="F32" s="146">
        <v>15352</v>
      </c>
      <c r="G32" s="112">
        <v>44703</v>
      </c>
      <c r="H32" s="63">
        <v>720</v>
      </c>
      <c r="I32" s="63">
        <v>1500</v>
      </c>
      <c r="J32" s="146" t="s">
        <v>140</v>
      </c>
      <c r="K32" s="117">
        <v>16252</v>
      </c>
      <c r="L32" s="117">
        <f t="shared" si="0"/>
        <v>900</v>
      </c>
      <c r="M32" s="115">
        <f t="shared" si="2"/>
        <v>16852</v>
      </c>
      <c r="N32" s="115">
        <f t="shared" si="1"/>
        <v>600</v>
      </c>
      <c r="O32" s="121" t="str">
        <f t="shared" si="3"/>
        <v>E40</v>
      </c>
      <c r="P32" s="118">
        <f t="shared" si="4"/>
        <v>44765.5</v>
      </c>
      <c r="Q32" s="148"/>
    </row>
    <row r="33" spans="1:17" s="149" customFormat="1" ht="20.100000000000001" customHeight="1">
      <c r="A33" s="114">
        <f t="shared" si="5"/>
        <v>30</v>
      </c>
      <c r="B33" s="159" t="s">
        <v>263</v>
      </c>
      <c r="C33" s="115" t="s">
        <v>166</v>
      </c>
      <c r="D33" s="115" t="s">
        <v>21</v>
      </c>
      <c r="E33" s="115" t="s">
        <v>208</v>
      </c>
      <c r="F33" s="146">
        <v>15158</v>
      </c>
      <c r="G33" s="112">
        <v>44720</v>
      </c>
      <c r="H33" s="63">
        <v>720</v>
      </c>
      <c r="I33" s="63">
        <v>1500</v>
      </c>
      <c r="J33" s="146" t="s">
        <v>140</v>
      </c>
      <c r="K33" s="117">
        <v>15424</v>
      </c>
      <c r="L33" s="117">
        <f t="shared" si="0"/>
        <v>266</v>
      </c>
      <c r="M33" s="115">
        <f t="shared" si="2"/>
        <v>16658</v>
      </c>
      <c r="N33" s="115">
        <f t="shared" si="1"/>
        <v>1234</v>
      </c>
      <c r="O33" s="121" t="str">
        <f t="shared" si="3"/>
        <v>E40</v>
      </c>
      <c r="P33" s="118">
        <f t="shared" si="4"/>
        <v>44782.5</v>
      </c>
      <c r="Q33" s="148"/>
    </row>
    <row r="34" spans="1:17" s="149" customFormat="1" ht="20.100000000000001" customHeight="1">
      <c r="A34" s="114">
        <f>A33+1</f>
        <v>31</v>
      </c>
      <c r="B34" s="159" t="s">
        <v>264</v>
      </c>
      <c r="C34" s="115" t="s">
        <v>161</v>
      </c>
      <c r="D34" s="115" t="s">
        <v>21</v>
      </c>
      <c r="E34" s="115" t="s">
        <v>209</v>
      </c>
      <c r="F34" s="63">
        <v>16015</v>
      </c>
      <c r="G34" s="145">
        <v>44699</v>
      </c>
      <c r="H34" s="63">
        <v>720</v>
      </c>
      <c r="I34" s="63">
        <v>1500</v>
      </c>
      <c r="J34" s="146" t="str">
        <f>'Sheltech Ceramics Ltd'!N8</f>
        <v>E30</v>
      </c>
      <c r="K34" s="146">
        <f>'Sheltech Ceramics Ltd'!E8</f>
        <v>16851</v>
      </c>
      <c r="L34" s="117">
        <f t="shared" si="0"/>
        <v>836</v>
      </c>
      <c r="M34" s="115">
        <f t="shared" si="2"/>
        <v>17515</v>
      </c>
      <c r="N34" s="115">
        <f t="shared" si="1"/>
        <v>664</v>
      </c>
      <c r="O34" s="121" t="str">
        <f t="shared" si="3"/>
        <v>E40</v>
      </c>
      <c r="P34" s="118">
        <f t="shared" si="4"/>
        <v>44761.5</v>
      </c>
      <c r="Q34" s="148"/>
    </row>
    <row r="35" spans="1:17" s="149" customFormat="1" ht="20.100000000000001" customHeight="1">
      <c r="A35" s="114">
        <f t="shared" si="5"/>
        <v>32</v>
      </c>
      <c r="B35" s="159" t="s">
        <v>264</v>
      </c>
      <c r="C35" s="115" t="s">
        <v>166</v>
      </c>
      <c r="D35" s="115" t="s">
        <v>21</v>
      </c>
      <c r="E35" s="115" t="s">
        <v>210</v>
      </c>
      <c r="F35" s="63">
        <v>14764</v>
      </c>
      <c r="G35" s="145">
        <v>44699</v>
      </c>
      <c r="H35" s="63">
        <v>720</v>
      </c>
      <c r="I35" s="63">
        <v>1500</v>
      </c>
      <c r="J35" s="146" t="str">
        <f>'Sheltech Ceramics Ltd'!N17</f>
        <v>E40</v>
      </c>
      <c r="K35" s="146">
        <f>'Sheltech Ceramics Ltd'!E17</f>
        <v>15558</v>
      </c>
      <c r="L35" s="117">
        <f t="shared" si="0"/>
        <v>794</v>
      </c>
      <c r="M35" s="115">
        <f t="shared" si="2"/>
        <v>16264</v>
      </c>
      <c r="N35" s="115">
        <f t="shared" si="1"/>
        <v>706</v>
      </c>
      <c r="O35" s="121" t="str">
        <f t="shared" si="3"/>
        <v>E30</v>
      </c>
      <c r="P35" s="118">
        <f t="shared" si="4"/>
        <v>44761.5</v>
      </c>
      <c r="Q35" s="148"/>
    </row>
    <row r="36" spans="1:17" s="149" customFormat="1" ht="20.100000000000001" customHeight="1">
      <c r="A36" s="114">
        <f t="shared" si="5"/>
        <v>33</v>
      </c>
      <c r="B36" s="159" t="s">
        <v>264</v>
      </c>
      <c r="C36" s="115" t="s">
        <v>185</v>
      </c>
      <c r="D36" s="115" t="s">
        <v>21</v>
      </c>
      <c r="E36" s="115" t="s">
        <v>211</v>
      </c>
      <c r="F36" s="63">
        <v>16876</v>
      </c>
      <c r="G36" s="145">
        <v>44698</v>
      </c>
      <c r="H36" s="63">
        <v>720</v>
      </c>
      <c r="I36" s="63">
        <v>1500</v>
      </c>
      <c r="J36" s="146" t="str">
        <f>'Sheltech Ceramics Ltd'!N26</f>
        <v>E40</v>
      </c>
      <c r="K36" s="146">
        <f>'Sheltech Ceramics Ltd'!E26</f>
        <v>17814</v>
      </c>
      <c r="L36" s="117">
        <f t="shared" si="0"/>
        <v>938</v>
      </c>
      <c r="M36" s="115">
        <f t="shared" si="2"/>
        <v>18376</v>
      </c>
      <c r="N36" s="115">
        <f t="shared" si="1"/>
        <v>562</v>
      </c>
      <c r="O36" s="121" t="str">
        <f t="shared" si="3"/>
        <v>E30</v>
      </c>
      <c r="P36" s="118">
        <f t="shared" si="4"/>
        <v>44760.5</v>
      </c>
      <c r="Q36" s="148"/>
    </row>
    <row r="37" spans="1:17" s="152" customFormat="1" ht="20.100000000000001" customHeight="1">
      <c r="A37" s="114">
        <f t="shared" si="5"/>
        <v>34</v>
      </c>
      <c r="B37" s="163" t="s">
        <v>264</v>
      </c>
      <c r="C37" s="115" t="s">
        <v>212</v>
      </c>
      <c r="D37" s="115" t="s">
        <v>21</v>
      </c>
      <c r="E37" s="115" t="s">
        <v>213</v>
      </c>
      <c r="F37" s="63">
        <v>14888</v>
      </c>
      <c r="G37" s="145">
        <v>44698</v>
      </c>
      <c r="H37" s="144">
        <v>720</v>
      </c>
      <c r="I37" s="144">
        <v>1500</v>
      </c>
      <c r="J37" s="155" t="str">
        <f>'Sheltech Ceramics Ltd'!N35</f>
        <v>E30</v>
      </c>
      <c r="K37" s="155">
        <f>'Sheltech Ceramics Ltd'!E35</f>
        <v>15765</v>
      </c>
      <c r="L37" s="117">
        <f t="shared" si="0"/>
        <v>877</v>
      </c>
      <c r="M37" s="115">
        <f t="shared" si="2"/>
        <v>16388</v>
      </c>
      <c r="N37" s="115">
        <f t="shared" si="1"/>
        <v>623</v>
      </c>
      <c r="O37" s="121" t="str">
        <f t="shared" si="3"/>
        <v>E40</v>
      </c>
      <c r="P37" s="118">
        <f t="shared" si="4"/>
        <v>44760.5</v>
      </c>
      <c r="Q37" s="156"/>
    </row>
    <row r="38" spans="1:17" s="149" customFormat="1" ht="20.100000000000001" customHeight="1">
      <c r="A38" s="114">
        <f t="shared" si="5"/>
        <v>35</v>
      </c>
      <c r="B38" s="159" t="s">
        <v>264</v>
      </c>
      <c r="C38" s="115" t="s">
        <v>214</v>
      </c>
      <c r="D38" s="115" t="s">
        <v>21</v>
      </c>
      <c r="E38" s="115" t="s">
        <v>215</v>
      </c>
      <c r="F38" s="63">
        <v>12625</v>
      </c>
      <c r="G38" s="145">
        <v>44652</v>
      </c>
      <c r="H38" s="63">
        <v>720</v>
      </c>
      <c r="I38" s="63">
        <v>1500</v>
      </c>
      <c r="J38" s="146" t="str">
        <f>'Sheltech Ceramics Ltd'!N44</f>
        <v>E30</v>
      </c>
      <c r="K38" s="146">
        <f>'Sheltech Ceramics Ltd'!E44</f>
        <v>14604</v>
      </c>
      <c r="L38" s="117">
        <f t="shared" si="0"/>
        <v>1979</v>
      </c>
      <c r="M38" s="115">
        <f t="shared" si="2"/>
        <v>14125</v>
      </c>
      <c r="N38" s="115">
        <f t="shared" si="1"/>
        <v>-479</v>
      </c>
      <c r="O38" s="121" t="str">
        <f t="shared" si="3"/>
        <v>E40</v>
      </c>
      <c r="P38" s="118">
        <f t="shared" si="4"/>
        <v>44714.5</v>
      </c>
      <c r="Q38" s="148"/>
    </row>
    <row r="39" spans="1:17" s="149" customFormat="1" ht="20.100000000000001" customHeight="1">
      <c r="A39" s="114">
        <f>A38+1</f>
        <v>36</v>
      </c>
      <c r="B39" s="159" t="s">
        <v>264</v>
      </c>
      <c r="C39" s="115" t="s">
        <v>254</v>
      </c>
      <c r="D39" s="115" t="s">
        <v>21</v>
      </c>
      <c r="E39" s="115">
        <v>2216305</v>
      </c>
      <c r="F39" s="63">
        <v>1409</v>
      </c>
      <c r="G39" s="145">
        <v>44653</v>
      </c>
      <c r="H39" s="63">
        <v>720</v>
      </c>
      <c r="I39" s="63">
        <v>1500</v>
      </c>
      <c r="J39" s="146" t="s">
        <v>140</v>
      </c>
      <c r="K39" s="136">
        <v>1479</v>
      </c>
      <c r="L39" s="117">
        <f>K39-F39</f>
        <v>70</v>
      </c>
      <c r="M39" s="115">
        <f>F39+1500</f>
        <v>2909</v>
      </c>
      <c r="N39" s="115">
        <f>M39-K39</f>
        <v>1430</v>
      </c>
      <c r="O39" s="121" t="str">
        <f t="shared" si="3"/>
        <v>E40</v>
      </c>
      <c r="P39" s="147">
        <f>G39+(I39/(H39/30))</f>
        <v>44715.5</v>
      </c>
      <c r="Q39" s="148"/>
    </row>
    <row r="40" spans="1:17" s="149" customFormat="1" ht="20.100000000000001" customHeight="1">
      <c r="A40" s="114">
        <f>A38+1</f>
        <v>36</v>
      </c>
      <c r="B40" s="159" t="s">
        <v>216</v>
      </c>
      <c r="C40" s="115" t="s">
        <v>161</v>
      </c>
      <c r="D40" s="115" t="s">
        <v>21</v>
      </c>
      <c r="E40" s="115">
        <v>2212148</v>
      </c>
      <c r="F40" s="146">
        <f>'Sifat Textile'!E9</f>
        <v>9735</v>
      </c>
      <c r="G40" s="112">
        <f>'Sifat Textile'!E10</f>
        <v>44740</v>
      </c>
      <c r="H40" s="63">
        <v>720</v>
      </c>
      <c r="I40" s="63">
        <v>1500</v>
      </c>
      <c r="J40" s="157" t="str">
        <f>'Sifat Textile'!N8</f>
        <v>E40</v>
      </c>
      <c r="K40" s="146">
        <f>'Sifat Textile'!E8</f>
        <v>9752</v>
      </c>
      <c r="L40" s="117">
        <f t="shared" si="0"/>
        <v>17</v>
      </c>
      <c r="M40" s="115">
        <f t="shared" si="2"/>
        <v>11235</v>
      </c>
      <c r="N40" s="115">
        <f t="shared" si="1"/>
        <v>1483</v>
      </c>
      <c r="O40" s="121" t="str">
        <f t="shared" si="3"/>
        <v>E30</v>
      </c>
      <c r="P40" s="118">
        <f>G40+(I40/(H40/30))</f>
        <v>44802.5</v>
      </c>
      <c r="Q40" s="148"/>
    </row>
    <row r="41" spans="1:17" s="149" customFormat="1" ht="20.100000000000001" customHeight="1">
      <c r="A41" s="114">
        <f>A40+1</f>
        <v>37</v>
      </c>
      <c r="B41" s="159" t="s">
        <v>258</v>
      </c>
      <c r="C41" s="115" t="s">
        <v>161</v>
      </c>
      <c r="D41" s="115" t="s">
        <v>21</v>
      </c>
      <c r="E41" s="115" t="s">
        <v>228</v>
      </c>
      <c r="F41" s="146">
        <f>'SS Steel'!E9</f>
        <v>112265</v>
      </c>
      <c r="G41" s="112">
        <f>'SS Steel'!E10</f>
        <v>44362</v>
      </c>
      <c r="H41" s="63">
        <v>720</v>
      </c>
      <c r="I41" s="63">
        <v>1500</v>
      </c>
      <c r="J41" s="146" t="str">
        <f>'SS Steel'!N8</f>
        <v>E30</v>
      </c>
      <c r="K41" s="146">
        <f>'SS Steel'!E8</f>
        <v>120753</v>
      </c>
      <c r="L41" s="117">
        <f t="shared" si="0"/>
        <v>8488</v>
      </c>
      <c r="M41" s="115">
        <f t="shared" si="2"/>
        <v>113765</v>
      </c>
      <c r="N41" s="115">
        <f t="shared" si="1"/>
        <v>-6988</v>
      </c>
      <c r="O41" s="121" t="str">
        <f t="shared" si="3"/>
        <v>E40</v>
      </c>
      <c r="P41" s="118">
        <f t="shared" si="4"/>
        <v>44424.5</v>
      </c>
      <c r="Q41" s="148"/>
    </row>
    <row r="42" spans="1:17" s="152" customFormat="1" ht="20.100000000000001" customHeight="1">
      <c r="A42" s="114">
        <f t="shared" si="5"/>
        <v>38</v>
      </c>
      <c r="B42" s="159" t="s">
        <v>258</v>
      </c>
      <c r="C42" s="115" t="s">
        <v>166</v>
      </c>
      <c r="D42" s="115" t="s">
        <v>21</v>
      </c>
      <c r="E42" s="115" t="s">
        <v>220</v>
      </c>
      <c r="F42" s="155">
        <f>'SS Steel'!E18</f>
        <v>15267</v>
      </c>
      <c r="G42" s="143">
        <f>'SS Steel'!E19</f>
        <v>44570</v>
      </c>
      <c r="H42" s="144">
        <v>720</v>
      </c>
      <c r="I42" s="144">
        <v>1500</v>
      </c>
      <c r="J42" s="155" t="str">
        <f>'SS Steel'!N17</f>
        <v>E30</v>
      </c>
      <c r="K42" s="155">
        <f>'SS Steel'!E17</f>
        <v>19176</v>
      </c>
      <c r="L42" s="117">
        <f t="shared" si="0"/>
        <v>3909</v>
      </c>
      <c r="M42" s="115">
        <f t="shared" si="2"/>
        <v>16767</v>
      </c>
      <c r="N42" s="115">
        <f t="shared" si="1"/>
        <v>-2409</v>
      </c>
      <c r="O42" s="121" t="str">
        <f t="shared" si="3"/>
        <v>E40</v>
      </c>
      <c r="P42" s="118">
        <f t="shared" si="4"/>
        <v>44632.5</v>
      </c>
      <c r="Q42" s="156"/>
    </row>
    <row r="43" spans="1:17" s="149" customFormat="1" ht="20.100000000000001" customHeight="1">
      <c r="A43" s="114">
        <f t="shared" si="5"/>
        <v>39</v>
      </c>
      <c r="B43" s="159" t="s">
        <v>259</v>
      </c>
      <c r="C43" s="115" t="s">
        <v>161</v>
      </c>
      <c r="D43" s="115" t="s">
        <v>21</v>
      </c>
      <c r="E43" s="115" t="s">
        <v>217</v>
      </c>
      <c r="F43" s="146">
        <f>'SS Steel'!E27</f>
        <v>92769</v>
      </c>
      <c r="G43" s="112">
        <f>'SS Steel'!E28</f>
        <v>44408</v>
      </c>
      <c r="H43" s="63">
        <v>720</v>
      </c>
      <c r="I43" s="63">
        <v>1500</v>
      </c>
      <c r="J43" s="146" t="str">
        <f>'SS Steel'!N26</f>
        <v>E30</v>
      </c>
      <c r="K43" s="146">
        <f>'SS Steel'!E26</f>
        <v>100382</v>
      </c>
      <c r="L43" s="117">
        <f t="shared" si="0"/>
        <v>7613</v>
      </c>
      <c r="M43" s="115">
        <f t="shared" si="2"/>
        <v>94269</v>
      </c>
      <c r="N43" s="115">
        <f t="shared" si="1"/>
        <v>-6113</v>
      </c>
      <c r="O43" s="121" t="str">
        <f t="shared" si="3"/>
        <v>E40</v>
      </c>
      <c r="P43" s="118">
        <f t="shared" si="4"/>
        <v>44470.5</v>
      </c>
      <c r="Q43" s="148"/>
    </row>
    <row r="44" spans="1:17" s="149" customFormat="1" ht="20.100000000000001" customHeight="1">
      <c r="A44" s="114">
        <f t="shared" si="5"/>
        <v>40</v>
      </c>
      <c r="B44" s="159" t="s">
        <v>259</v>
      </c>
      <c r="C44" s="115" t="s">
        <v>166</v>
      </c>
      <c r="D44" s="115" t="s">
        <v>21</v>
      </c>
      <c r="E44" s="115" t="s">
        <v>219</v>
      </c>
      <c r="F44" s="146">
        <f>'SS Steel'!E36</f>
        <v>91098</v>
      </c>
      <c r="G44" s="112">
        <f>'SS Steel'!E37</f>
        <v>44501</v>
      </c>
      <c r="H44" s="63">
        <v>720</v>
      </c>
      <c r="I44" s="63">
        <v>1500</v>
      </c>
      <c r="J44" s="146" t="str">
        <f>'SS Steel'!N35</f>
        <v>E30</v>
      </c>
      <c r="K44" s="146">
        <f>'SS Steel'!E35</f>
        <v>96631</v>
      </c>
      <c r="L44" s="117">
        <f t="shared" si="0"/>
        <v>5533</v>
      </c>
      <c r="M44" s="115">
        <f t="shared" si="2"/>
        <v>92598</v>
      </c>
      <c r="N44" s="115">
        <f t="shared" si="1"/>
        <v>-4033</v>
      </c>
      <c r="O44" s="121" t="str">
        <f t="shared" si="3"/>
        <v>E40</v>
      </c>
      <c r="P44" s="118">
        <f t="shared" si="4"/>
        <v>44563.5</v>
      </c>
      <c r="Q44" s="148"/>
    </row>
    <row r="45" spans="1:17" s="149" customFormat="1" ht="20.100000000000001" customHeight="1">
      <c r="A45" s="114">
        <f t="shared" si="5"/>
        <v>41</v>
      </c>
      <c r="B45" s="159" t="s">
        <v>259</v>
      </c>
      <c r="C45" s="115" t="s">
        <v>185</v>
      </c>
      <c r="D45" s="115" t="s">
        <v>21</v>
      </c>
      <c r="E45" s="115" t="s">
        <v>218</v>
      </c>
      <c r="F45" s="146">
        <f>'SS Steel'!E46</f>
        <v>94829</v>
      </c>
      <c r="G45" s="112">
        <f>'SS Steel'!E47</f>
        <v>44501</v>
      </c>
      <c r="H45" s="63">
        <v>720</v>
      </c>
      <c r="I45" s="63">
        <v>1500</v>
      </c>
      <c r="J45" s="146" t="str">
        <f>'SS Steel'!N35</f>
        <v>E30</v>
      </c>
      <c r="K45" s="146">
        <f>'SS Steel'!E45</f>
        <v>100382</v>
      </c>
      <c r="L45" s="117">
        <f t="shared" si="0"/>
        <v>5553</v>
      </c>
      <c r="M45" s="115">
        <f t="shared" si="2"/>
        <v>96329</v>
      </c>
      <c r="N45" s="115">
        <f t="shared" si="1"/>
        <v>-4053</v>
      </c>
      <c r="O45" s="121" t="str">
        <f t="shared" si="3"/>
        <v>E40</v>
      </c>
      <c r="P45" s="118">
        <f t="shared" si="4"/>
        <v>44563.5</v>
      </c>
      <c r="Q45" s="148"/>
    </row>
    <row r="46" spans="1:17" s="149" customFormat="1" ht="20.100000000000001" customHeight="1">
      <c r="A46" s="114">
        <f t="shared" si="5"/>
        <v>42</v>
      </c>
      <c r="B46" s="159" t="s">
        <v>260</v>
      </c>
      <c r="C46" s="115" t="s">
        <v>161</v>
      </c>
      <c r="D46" s="115" t="s">
        <v>21</v>
      </c>
      <c r="E46" s="115" t="s">
        <v>226</v>
      </c>
      <c r="F46" s="146">
        <f>'SS Steel'!E56</f>
        <v>29981</v>
      </c>
      <c r="G46" s="112">
        <f>'SS Steel'!E57</f>
        <v>44434</v>
      </c>
      <c r="H46" s="63">
        <v>720</v>
      </c>
      <c r="I46" s="63">
        <v>1500</v>
      </c>
      <c r="J46" s="146" t="str">
        <f>'SS Steel'!N55</f>
        <v>E40</v>
      </c>
      <c r="K46" s="146">
        <f>'SS Steel'!E55</f>
        <v>36889</v>
      </c>
      <c r="L46" s="117">
        <f t="shared" si="0"/>
        <v>6908</v>
      </c>
      <c r="M46" s="115">
        <f t="shared" si="2"/>
        <v>31481</v>
      </c>
      <c r="N46" s="115">
        <f t="shared" si="1"/>
        <v>-5408</v>
      </c>
      <c r="O46" s="121" t="str">
        <f t="shared" si="3"/>
        <v>E30</v>
      </c>
      <c r="P46" s="118">
        <f t="shared" si="4"/>
        <v>44496.5</v>
      </c>
      <c r="Q46" s="148"/>
    </row>
    <row r="47" spans="1:17" s="152" customFormat="1" ht="20.100000000000001" customHeight="1">
      <c r="A47" s="114">
        <f t="shared" si="5"/>
        <v>43</v>
      </c>
      <c r="B47" s="159" t="s">
        <v>260</v>
      </c>
      <c r="C47" s="115" t="s">
        <v>166</v>
      </c>
      <c r="D47" s="115" t="s">
        <v>21</v>
      </c>
      <c r="E47" s="115" t="s">
        <v>227</v>
      </c>
      <c r="F47" s="155">
        <f>'SS Steel'!E66</f>
        <v>29978</v>
      </c>
      <c r="G47" s="143">
        <f>'SS Steel'!E66</f>
        <v>29978</v>
      </c>
      <c r="H47" s="144">
        <v>720</v>
      </c>
      <c r="I47" s="144">
        <v>1500</v>
      </c>
      <c r="J47" s="155" t="str">
        <f>'SS Steel'!N65</f>
        <v>E40</v>
      </c>
      <c r="K47" s="155">
        <f>'SS Steel'!E65</f>
        <v>36896</v>
      </c>
      <c r="L47" s="117">
        <f t="shared" si="0"/>
        <v>6918</v>
      </c>
      <c r="M47" s="115">
        <f t="shared" si="2"/>
        <v>31478</v>
      </c>
      <c r="N47" s="115">
        <f t="shared" si="1"/>
        <v>-5418</v>
      </c>
      <c r="O47" s="121" t="str">
        <f t="shared" si="3"/>
        <v>E30</v>
      </c>
      <c r="P47" s="118">
        <f t="shared" si="4"/>
        <v>30040.5</v>
      </c>
      <c r="Q47" s="156"/>
    </row>
    <row r="48" spans="1:17" s="149" customFormat="1" ht="20.100000000000001" customHeight="1">
      <c r="A48" s="114">
        <f>A47+1</f>
        <v>44</v>
      </c>
      <c r="B48" s="159" t="s">
        <v>262</v>
      </c>
      <c r="C48" s="115" t="s">
        <v>161</v>
      </c>
      <c r="D48" s="115" t="s">
        <v>21</v>
      </c>
      <c r="E48" s="115">
        <v>2214952</v>
      </c>
      <c r="F48" s="63">
        <v>1528</v>
      </c>
      <c r="G48" s="145">
        <v>44663</v>
      </c>
      <c r="H48" s="63">
        <v>720</v>
      </c>
      <c r="I48" s="63">
        <v>1500</v>
      </c>
      <c r="J48" s="146" t="s">
        <v>140</v>
      </c>
      <c r="K48" s="136">
        <v>2039</v>
      </c>
      <c r="L48" s="117">
        <f t="shared" si="0"/>
        <v>511</v>
      </c>
      <c r="M48" s="115">
        <f t="shared" si="2"/>
        <v>3028</v>
      </c>
      <c r="N48" s="115">
        <f t="shared" si="1"/>
        <v>989</v>
      </c>
      <c r="O48" s="121" t="s">
        <v>139</v>
      </c>
      <c r="P48" s="118">
        <f t="shared" si="4"/>
        <v>44725.5</v>
      </c>
      <c r="Q48" s="148"/>
    </row>
    <row r="49" spans="1:17" s="149" customFormat="1" ht="20.100000000000001" customHeight="1">
      <c r="A49" s="114">
        <f t="shared" si="5"/>
        <v>45</v>
      </c>
      <c r="B49" s="159" t="s">
        <v>262</v>
      </c>
      <c r="C49" s="115" t="s">
        <v>166</v>
      </c>
      <c r="D49" s="115" t="s">
        <v>21</v>
      </c>
      <c r="E49" s="115">
        <v>2214972</v>
      </c>
      <c r="F49" s="63">
        <v>1496</v>
      </c>
      <c r="G49" s="145">
        <v>44662</v>
      </c>
      <c r="H49" s="63">
        <v>720</v>
      </c>
      <c r="I49" s="63">
        <v>1500</v>
      </c>
      <c r="J49" s="146" t="s">
        <v>140</v>
      </c>
      <c r="K49" s="136">
        <v>1866</v>
      </c>
      <c r="L49" s="117">
        <f t="shared" si="0"/>
        <v>370</v>
      </c>
      <c r="M49" s="115">
        <f t="shared" si="2"/>
        <v>2996</v>
      </c>
      <c r="N49" s="115">
        <f t="shared" si="1"/>
        <v>1130</v>
      </c>
      <c r="O49" s="121" t="s">
        <v>139</v>
      </c>
      <c r="P49" s="118">
        <f t="shared" si="4"/>
        <v>44724.5</v>
      </c>
      <c r="Q49" s="148"/>
    </row>
    <row r="50" spans="1:17" s="149" customFormat="1" ht="20.100000000000001" customHeight="1">
      <c r="A50" s="114">
        <f t="shared" si="5"/>
        <v>46</v>
      </c>
      <c r="B50" s="159" t="s">
        <v>262</v>
      </c>
      <c r="C50" s="115" t="s">
        <v>185</v>
      </c>
      <c r="D50" s="115" t="s">
        <v>21</v>
      </c>
      <c r="E50" s="115">
        <v>2214976</v>
      </c>
      <c r="F50" s="63">
        <v>1503</v>
      </c>
      <c r="G50" s="145">
        <v>44662</v>
      </c>
      <c r="H50" s="63">
        <v>720</v>
      </c>
      <c r="I50" s="63">
        <v>1500</v>
      </c>
      <c r="J50" s="146" t="s">
        <v>140</v>
      </c>
      <c r="K50" s="136">
        <v>1893</v>
      </c>
      <c r="L50" s="117">
        <f t="shared" si="0"/>
        <v>390</v>
      </c>
      <c r="M50" s="115">
        <f t="shared" si="2"/>
        <v>3003</v>
      </c>
      <c r="N50" s="115">
        <f t="shared" si="1"/>
        <v>1110</v>
      </c>
      <c r="O50" s="121" t="s">
        <v>139</v>
      </c>
      <c r="P50" s="118">
        <f t="shared" si="4"/>
        <v>44724.5</v>
      </c>
      <c r="Q50" s="148"/>
    </row>
    <row r="51" spans="1:17" s="149" customFormat="1" ht="20.100000000000001" customHeight="1">
      <c r="A51" s="114">
        <f t="shared" si="5"/>
        <v>47</v>
      </c>
      <c r="B51" s="159" t="s">
        <v>262</v>
      </c>
      <c r="C51" s="115" t="s">
        <v>212</v>
      </c>
      <c r="D51" s="115" t="s">
        <v>21</v>
      </c>
      <c r="E51" s="115">
        <v>2214980</v>
      </c>
      <c r="F51" s="63">
        <v>1509</v>
      </c>
      <c r="G51" s="145">
        <v>44661</v>
      </c>
      <c r="H51" s="63">
        <v>720</v>
      </c>
      <c r="I51" s="63">
        <v>1500</v>
      </c>
      <c r="J51" s="146" t="s">
        <v>140</v>
      </c>
      <c r="K51" s="136">
        <v>1874</v>
      </c>
      <c r="L51" s="117">
        <f t="shared" si="0"/>
        <v>365</v>
      </c>
      <c r="M51" s="115">
        <f t="shared" si="2"/>
        <v>3009</v>
      </c>
      <c r="N51" s="115">
        <f t="shared" si="1"/>
        <v>1135</v>
      </c>
      <c r="O51" s="121" t="s">
        <v>139</v>
      </c>
      <c r="P51" s="118">
        <f t="shared" si="4"/>
        <v>44723.5</v>
      </c>
      <c r="Q51" s="148"/>
    </row>
    <row r="52" spans="1:17" s="149" customFormat="1" ht="20.100000000000001" customHeight="1">
      <c r="A52" s="114">
        <f>A51+1</f>
        <v>48</v>
      </c>
      <c r="B52" s="159" t="s">
        <v>255</v>
      </c>
      <c r="C52" s="115" t="s">
        <v>161</v>
      </c>
      <c r="D52" s="115" t="s">
        <v>21</v>
      </c>
      <c r="E52" s="115" t="s">
        <v>221</v>
      </c>
      <c r="F52" s="146">
        <f>'United Hospital'!E9</f>
        <v>12081</v>
      </c>
      <c r="G52" s="112">
        <f>'United Hospital'!E10</f>
        <v>44736</v>
      </c>
      <c r="H52" s="63">
        <v>720</v>
      </c>
      <c r="I52" s="63">
        <v>1500</v>
      </c>
      <c r="J52" s="146" t="str">
        <f>'United Hospital'!N8</f>
        <v>E40</v>
      </c>
      <c r="K52" s="146">
        <f>'United Hospital'!E8</f>
        <v>12227</v>
      </c>
      <c r="L52" s="117">
        <f t="shared" si="0"/>
        <v>146</v>
      </c>
      <c r="M52" s="115">
        <f t="shared" si="2"/>
        <v>13581</v>
      </c>
      <c r="N52" s="115">
        <f t="shared" si="1"/>
        <v>1354</v>
      </c>
      <c r="O52" s="121" t="str">
        <f t="shared" si="3"/>
        <v>E30</v>
      </c>
      <c r="P52" s="118">
        <f t="shared" si="4"/>
        <v>44798.5</v>
      </c>
      <c r="Q52" s="148"/>
    </row>
    <row r="53" spans="1:17" s="152" customFormat="1" ht="20.100000000000001" customHeight="1">
      <c r="A53" s="114">
        <f t="shared" si="5"/>
        <v>49</v>
      </c>
      <c r="B53" s="163" t="s">
        <v>222</v>
      </c>
      <c r="C53" s="115" t="s">
        <v>161</v>
      </c>
      <c r="D53" s="115" t="s">
        <v>21</v>
      </c>
      <c r="E53" s="115" t="s">
        <v>223</v>
      </c>
      <c r="F53" s="155">
        <f>Zenith!E9</f>
        <v>68874</v>
      </c>
      <c r="G53" s="143">
        <f>Zenith!E10</f>
        <v>44713</v>
      </c>
      <c r="H53" s="144">
        <v>720</v>
      </c>
      <c r="I53" s="144">
        <v>1500</v>
      </c>
      <c r="J53" s="155" t="str">
        <f>Zenith!N8</f>
        <v>E30</v>
      </c>
      <c r="K53" s="155">
        <f>Zenith!E8</f>
        <v>69586</v>
      </c>
      <c r="L53" s="117">
        <f t="shared" si="0"/>
        <v>712</v>
      </c>
      <c r="M53" s="115">
        <f t="shared" si="2"/>
        <v>70374</v>
      </c>
      <c r="N53" s="115">
        <f t="shared" si="1"/>
        <v>788</v>
      </c>
      <c r="O53" s="121" t="str">
        <f t="shared" si="3"/>
        <v>E40</v>
      </c>
      <c r="P53" s="118">
        <f t="shared" si="4"/>
        <v>44775.5</v>
      </c>
      <c r="Q53" s="156"/>
    </row>
    <row r="54" spans="1:17" s="152" customFormat="1" ht="20.100000000000001" customHeight="1">
      <c r="A54" s="114">
        <f t="shared" si="5"/>
        <v>50</v>
      </c>
      <c r="B54" s="163" t="s">
        <v>222</v>
      </c>
      <c r="C54" s="115" t="s">
        <v>166</v>
      </c>
      <c r="D54" s="115" t="s">
        <v>21</v>
      </c>
      <c r="E54" s="115" t="s">
        <v>224</v>
      </c>
      <c r="F54" s="155">
        <f>Zenith!E18</f>
        <v>15294</v>
      </c>
      <c r="G54" s="143">
        <f>Zenith!E19</f>
        <v>44717</v>
      </c>
      <c r="H54" s="144">
        <v>720</v>
      </c>
      <c r="I54" s="144">
        <v>1500</v>
      </c>
      <c r="J54" s="155" t="str">
        <f>Zenith!N17</f>
        <v>E40</v>
      </c>
      <c r="K54" s="155">
        <f>Zenith!E17</f>
        <v>15917</v>
      </c>
      <c r="L54" s="117">
        <f t="shared" si="0"/>
        <v>623</v>
      </c>
      <c r="M54" s="115">
        <f t="shared" si="2"/>
        <v>16794</v>
      </c>
      <c r="N54" s="115">
        <f t="shared" si="1"/>
        <v>877</v>
      </c>
      <c r="O54" s="121" t="str">
        <f t="shared" ref="O54" si="6">IF(AND(J54="E40"),"E30","E40")</f>
        <v>E30</v>
      </c>
      <c r="P54" s="118">
        <f t="shared" si="4"/>
        <v>44779.5</v>
      </c>
      <c r="Q54" s="156"/>
    </row>
    <row r="55" spans="1:17" s="149" customFormat="1">
      <c r="O55" s="122"/>
    </row>
    <row r="56" spans="1:17">
      <c r="O56" s="122"/>
    </row>
    <row r="57" spans="1:17">
      <c r="O57" s="122"/>
    </row>
    <row r="58" spans="1:17">
      <c r="O58" s="122"/>
    </row>
    <row r="59" spans="1:17">
      <c r="O59" s="122"/>
    </row>
    <row r="60" spans="1:17">
      <c r="O60" s="122"/>
    </row>
    <row r="61" spans="1:17">
      <c r="O61" s="122"/>
    </row>
    <row r="62" spans="1:17">
      <c r="O62" s="122"/>
    </row>
    <row r="63" spans="1:17">
      <c r="O63" s="122"/>
    </row>
    <row r="64" spans="1:17">
      <c r="O64" s="122"/>
    </row>
    <row r="65" spans="15:15">
      <c r="O65" s="122"/>
    </row>
    <row r="66" spans="15:15">
      <c r="O66" s="122"/>
    </row>
    <row r="67" spans="15:15">
      <c r="O67" s="122"/>
    </row>
    <row r="68" spans="15:15">
      <c r="O68" s="122"/>
    </row>
    <row r="69" spans="15:15">
      <c r="O69" s="14"/>
    </row>
    <row r="70" spans="15:15">
      <c r="O70" s="14"/>
    </row>
    <row r="71" spans="15:15">
      <c r="O71" s="14"/>
    </row>
    <row r="72" spans="15:15">
      <c r="O72" s="14"/>
    </row>
  </sheetData>
  <autoFilter ref="A2:Q54">
    <filterColumn colId="15">
      <colorFilter dxfId="5"/>
    </filterColumn>
  </autoFilter>
  <mergeCells count="1">
    <mergeCell ref="A1:P1"/>
  </mergeCells>
  <conditionalFormatting sqref="N3:N4">
    <cfRule type="cellIs" priority="15" operator="greaterThan">
      <formula>"E40"</formula>
    </cfRule>
  </conditionalFormatting>
  <conditionalFormatting sqref="P3:P54">
    <cfRule type="cellIs" dxfId="4" priority="8" operator="between">
      <formula>44593</formula>
      <formula>44620</formula>
    </cfRule>
  </conditionalFormatting>
  <conditionalFormatting sqref="P48">
    <cfRule type="cellIs" dxfId="3" priority="4" operator="between">
      <formula>44593</formula>
      <formula>44620</formula>
    </cfRule>
  </conditionalFormatting>
  <conditionalFormatting sqref="P49">
    <cfRule type="cellIs" dxfId="2" priority="3" operator="between">
      <formula>44593</formula>
      <formula>44620</formula>
    </cfRule>
  </conditionalFormatting>
  <conditionalFormatting sqref="P50">
    <cfRule type="cellIs" dxfId="1" priority="2" operator="between">
      <formula>44593</formula>
      <formula>44620</formula>
    </cfRule>
  </conditionalFormatting>
  <conditionalFormatting sqref="P51">
    <cfRule type="cellIs" dxfId="0" priority="1" operator="between">
      <formula>44593</formula>
      <formula>44620</formula>
    </cfRule>
  </conditionalFormatting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3"/>
  <sheetViews>
    <sheetView topLeftCell="A7" zoomScale="110" zoomScaleNormal="110" workbookViewId="0">
      <selection activeCell="L24" sqref="L24"/>
    </sheetView>
  </sheetViews>
  <sheetFormatPr defaultRowHeight="15"/>
  <cols>
    <col min="2" max="2" width="18.28515625" customWidth="1"/>
    <col min="3" max="3" width="10.5703125" customWidth="1"/>
    <col min="4" max="4" width="10.140625" customWidth="1"/>
    <col min="5" max="5" width="10.28515625" customWidth="1"/>
    <col min="6" max="6" width="11.140625" customWidth="1"/>
    <col min="7" max="7" width="12" customWidth="1"/>
    <col min="8" max="8" width="10.28515625" customWidth="1"/>
    <col min="9" max="9" width="9.42578125" bestFit="1" customWidth="1"/>
    <col min="10" max="10" width="11.7109375" customWidth="1"/>
    <col min="11" max="11" width="10.5703125" customWidth="1"/>
    <col min="12" max="12" width="17.28515625" customWidth="1"/>
    <col min="13" max="13" width="0.140625" customWidth="1"/>
    <col min="14" max="14" width="13.140625" customWidth="1"/>
    <col min="15" max="15" width="11.140625" customWidth="1"/>
  </cols>
  <sheetData>
    <row r="1" spans="1:16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6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6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6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6" ht="21">
      <c r="A5" s="169" t="s">
        <v>88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6" ht="15.75" thickBot="1">
      <c r="A6" s="170" t="s">
        <v>131</v>
      </c>
      <c r="B6" s="170"/>
      <c r="C6" s="185" t="s">
        <v>21</v>
      </c>
      <c r="D6" s="185"/>
      <c r="E6" s="186" t="s">
        <v>71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6" ht="38.2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134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6">
      <c r="A8" s="187" t="s">
        <v>5</v>
      </c>
      <c r="B8" s="62" t="s">
        <v>39</v>
      </c>
      <c r="C8" s="123">
        <v>22149</v>
      </c>
      <c r="D8" s="123">
        <v>22149</v>
      </c>
      <c r="E8" s="123">
        <v>22149</v>
      </c>
      <c r="F8" s="123">
        <v>22149</v>
      </c>
      <c r="G8" s="123">
        <v>22149</v>
      </c>
      <c r="H8" s="123">
        <v>22149</v>
      </c>
      <c r="I8" s="123">
        <v>22149</v>
      </c>
      <c r="J8" s="123">
        <v>22149</v>
      </c>
      <c r="K8" s="123">
        <v>22149</v>
      </c>
      <c r="L8" s="190" t="s">
        <v>46</v>
      </c>
      <c r="M8" s="65"/>
      <c r="N8" s="197" t="s">
        <v>139</v>
      </c>
      <c r="O8" s="198">
        <f>E10+1500/24</f>
        <v>44751.5</v>
      </c>
    </row>
    <row r="9" spans="1:16">
      <c r="A9" s="188"/>
      <c r="B9" s="62" t="s">
        <v>7</v>
      </c>
      <c r="C9" s="123">
        <v>17435</v>
      </c>
      <c r="D9" s="66">
        <v>11493</v>
      </c>
      <c r="E9" s="123">
        <v>21011</v>
      </c>
      <c r="F9" s="123">
        <v>21011</v>
      </c>
      <c r="G9" s="123">
        <v>21011</v>
      </c>
      <c r="H9" s="123">
        <v>19368</v>
      </c>
      <c r="I9" s="63">
        <v>0</v>
      </c>
      <c r="J9" s="66">
        <v>17435</v>
      </c>
      <c r="K9" s="66"/>
      <c r="L9" s="191"/>
      <c r="M9" s="65"/>
      <c r="N9" s="197"/>
      <c r="O9" s="198"/>
    </row>
    <row r="10" spans="1:16">
      <c r="A10" s="188"/>
      <c r="B10" s="67" t="s">
        <v>17</v>
      </c>
      <c r="C10" s="68">
        <v>44533</v>
      </c>
      <c r="D10" s="68">
        <v>44268</v>
      </c>
      <c r="E10" s="68">
        <v>44689</v>
      </c>
      <c r="F10" s="68">
        <v>44689</v>
      </c>
      <c r="G10" s="68">
        <v>44689</v>
      </c>
      <c r="H10" s="68">
        <v>44619</v>
      </c>
      <c r="I10" s="68">
        <v>44281</v>
      </c>
      <c r="J10" s="68">
        <v>44533</v>
      </c>
      <c r="K10" s="68">
        <v>44281</v>
      </c>
      <c r="L10" s="191"/>
      <c r="M10" s="65"/>
      <c r="N10" s="197"/>
      <c r="O10" s="198"/>
    </row>
    <row r="11" spans="1:16">
      <c r="A11" s="188"/>
      <c r="B11" s="62" t="s">
        <v>19</v>
      </c>
      <c r="C11" s="69">
        <f>D8-C9</f>
        <v>4714</v>
      </c>
      <c r="D11" s="69">
        <f>D8-D9</f>
        <v>10656</v>
      </c>
      <c r="E11" s="70">
        <f>E8-E9</f>
        <v>1138</v>
      </c>
      <c r="F11" s="71">
        <f>F8-F9</f>
        <v>1138</v>
      </c>
      <c r="G11" s="71">
        <f t="shared" ref="G11:K11" si="0">G8-G9</f>
        <v>1138</v>
      </c>
      <c r="H11" s="71">
        <f t="shared" si="0"/>
        <v>2781</v>
      </c>
      <c r="I11" s="71">
        <f t="shared" si="0"/>
        <v>22149</v>
      </c>
      <c r="J11" s="63">
        <v>11794</v>
      </c>
      <c r="K11" s="72">
        <f t="shared" si="0"/>
        <v>22149</v>
      </c>
      <c r="L11" s="191"/>
      <c r="M11" s="65"/>
      <c r="N11" s="197"/>
      <c r="O11" s="198"/>
    </row>
    <row r="12" spans="1:16">
      <c r="A12" s="188"/>
      <c r="B12" s="62" t="s">
        <v>8</v>
      </c>
      <c r="C12" s="64">
        <f>C9+4000</f>
        <v>21435</v>
      </c>
      <c r="D12" s="64">
        <f>D9+4000</f>
        <v>15493</v>
      </c>
      <c r="E12" s="64">
        <f>E9+1500</f>
        <v>22511</v>
      </c>
      <c r="F12" s="64">
        <f>F9+1500</f>
        <v>22511</v>
      </c>
      <c r="G12" s="64">
        <f>G9+1500</f>
        <v>22511</v>
      </c>
      <c r="H12" s="64">
        <f>H9+3000</f>
        <v>22368</v>
      </c>
      <c r="I12" s="64">
        <f>I9+3000</f>
        <v>3000</v>
      </c>
      <c r="J12" s="64">
        <v>16000</v>
      </c>
      <c r="K12" s="64">
        <f>K9+32000</f>
        <v>32000</v>
      </c>
      <c r="L12" s="191"/>
      <c r="M12" s="65"/>
      <c r="N12" s="197"/>
      <c r="O12" s="198"/>
    </row>
    <row r="13" spans="1:16">
      <c r="A13" s="189"/>
      <c r="B13" s="73" t="s">
        <v>16</v>
      </c>
      <c r="C13" s="74">
        <f>C12-D8</f>
        <v>-714</v>
      </c>
      <c r="D13" s="74">
        <f>D12-D8</f>
        <v>-6656</v>
      </c>
      <c r="E13" s="74">
        <f t="shared" ref="E13:K13" si="1">E12-E8</f>
        <v>362</v>
      </c>
      <c r="F13" s="74">
        <f>F12-F8</f>
        <v>362</v>
      </c>
      <c r="G13" s="74">
        <f t="shared" si="1"/>
        <v>362</v>
      </c>
      <c r="H13" s="74">
        <f>H12-H8</f>
        <v>219</v>
      </c>
      <c r="I13" s="74">
        <v>3000</v>
      </c>
      <c r="J13" s="75">
        <f>J12+J9-J8</f>
        <v>11286</v>
      </c>
      <c r="K13" s="75">
        <f t="shared" si="1"/>
        <v>9851</v>
      </c>
      <c r="L13" s="192"/>
      <c r="M13" s="65"/>
      <c r="N13" s="197"/>
      <c r="O13" s="198"/>
    </row>
    <row r="14" spans="1:16">
      <c r="A14" s="102"/>
      <c r="B14" s="103"/>
      <c r="C14" s="104"/>
      <c r="D14" s="105"/>
      <c r="E14" s="105"/>
      <c r="F14" s="105"/>
      <c r="G14" s="105"/>
      <c r="H14" s="106"/>
      <c r="I14" s="106"/>
      <c r="J14" s="106"/>
      <c r="K14" s="80" t="s">
        <v>13</v>
      </c>
      <c r="L14" s="145">
        <v>44742</v>
      </c>
      <c r="M14" s="105"/>
      <c r="N14" s="132"/>
      <c r="O14" s="55"/>
    </row>
    <row r="15" spans="1:16">
      <c r="A15" s="201"/>
      <c r="B15" s="201"/>
      <c r="C15" s="202"/>
      <c r="D15" s="202"/>
      <c r="E15" s="203"/>
      <c r="F15" s="203"/>
      <c r="G15" s="87"/>
      <c r="H15" s="88"/>
      <c r="I15" s="88"/>
      <c r="J15" s="88"/>
      <c r="K15" s="88"/>
      <c r="L15" s="88"/>
      <c r="M15" s="89"/>
      <c r="N15" s="89"/>
      <c r="O15" s="89"/>
      <c r="P15" s="14"/>
    </row>
    <row r="16" spans="1:16">
      <c r="A16" s="170" t="s">
        <v>133</v>
      </c>
      <c r="B16" s="170"/>
      <c r="C16" s="185" t="s">
        <v>45</v>
      </c>
      <c r="D16" s="185"/>
      <c r="E16" s="186" t="s">
        <v>71</v>
      </c>
      <c r="F16" s="186"/>
      <c r="G16" s="81"/>
      <c r="H16" s="54"/>
      <c r="I16" s="54"/>
      <c r="J16" s="54"/>
      <c r="K16" s="54"/>
      <c r="L16" s="54"/>
      <c r="M16" s="55"/>
      <c r="N16" s="55"/>
      <c r="O16" s="56"/>
      <c r="P16" s="14"/>
    </row>
    <row r="17" spans="1:17" ht="38.25">
      <c r="A17" s="57" t="s">
        <v>35</v>
      </c>
      <c r="B17" s="57" t="s">
        <v>1</v>
      </c>
      <c r="C17" s="58" t="s">
        <v>2</v>
      </c>
      <c r="D17" s="58" t="s">
        <v>10</v>
      </c>
      <c r="E17" s="58" t="s">
        <v>3</v>
      </c>
      <c r="F17" s="58" t="s">
        <v>135</v>
      </c>
      <c r="G17" s="58" t="s">
        <v>132</v>
      </c>
      <c r="H17" s="58" t="s">
        <v>12</v>
      </c>
      <c r="I17" s="58" t="s">
        <v>34</v>
      </c>
      <c r="J17" s="58" t="s">
        <v>28</v>
      </c>
      <c r="K17" s="126" t="s">
        <v>29</v>
      </c>
      <c r="L17" s="58" t="s">
        <v>4</v>
      </c>
      <c r="M17" s="59" t="s">
        <v>33</v>
      </c>
      <c r="N17" s="58" t="s">
        <v>11</v>
      </c>
      <c r="O17" s="125" t="s">
        <v>14</v>
      </c>
      <c r="P17" s="14"/>
    </row>
    <row r="18" spans="1:17">
      <c r="A18" s="187" t="s">
        <v>5</v>
      </c>
      <c r="B18" s="62" t="s">
        <v>39</v>
      </c>
      <c r="C18" s="124">
        <v>21716</v>
      </c>
      <c r="D18" s="124">
        <v>21716</v>
      </c>
      <c r="E18" s="124">
        <v>21716</v>
      </c>
      <c r="F18" s="124">
        <v>21716</v>
      </c>
      <c r="G18" s="124">
        <v>21716</v>
      </c>
      <c r="H18" s="124">
        <v>21716</v>
      </c>
      <c r="I18" s="124">
        <v>21716</v>
      </c>
      <c r="J18" s="124">
        <v>21716</v>
      </c>
      <c r="K18" s="124">
        <v>21716</v>
      </c>
      <c r="L18" s="199" t="s">
        <v>256</v>
      </c>
      <c r="M18" s="65"/>
      <c r="N18" s="200" t="s">
        <v>139</v>
      </c>
      <c r="O18" s="198">
        <f>E20+1500/24</f>
        <v>44770.5</v>
      </c>
      <c r="P18" s="14"/>
    </row>
    <row r="19" spans="1:17">
      <c r="A19" s="188"/>
      <c r="B19" s="62" t="s">
        <v>7</v>
      </c>
      <c r="C19" s="66">
        <v>0</v>
      </c>
      <c r="D19" s="124">
        <v>21075</v>
      </c>
      <c r="E19" s="124">
        <v>21075</v>
      </c>
      <c r="F19" s="124">
        <v>21075</v>
      </c>
      <c r="G19" s="124">
        <v>21075</v>
      </c>
      <c r="H19" s="124">
        <v>19489</v>
      </c>
      <c r="I19" s="63">
        <v>0</v>
      </c>
      <c r="J19" s="124">
        <v>17686</v>
      </c>
      <c r="K19" s="127">
        <v>0</v>
      </c>
      <c r="L19" s="199"/>
      <c r="M19" s="65"/>
      <c r="N19" s="200"/>
      <c r="O19" s="198"/>
      <c r="P19" s="14"/>
    </row>
    <row r="20" spans="1:17">
      <c r="A20" s="188"/>
      <c r="B20" s="67" t="s">
        <v>17</v>
      </c>
      <c r="C20" s="68">
        <v>44281</v>
      </c>
      <c r="D20" s="68">
        <v>44708</v>
      </c>
      <c r="E20" s="68">
        <v>44708</v>
      </c>
      <c r="F20" s="68">
        <v>44708</v>
      </c>
      <c r="G20" s="68">
        <v>44708</v>
      </c>
      <c r="H20" s="68">
        <v>44638</v>
      </c>
      <c r="I20" s="68">
        <v>44281</v>
      </c>
      <c r="J20" s="68">
        <v>44561</v>
      </c>
      <c r="K20" s="128"/>
      <c r="L20" s="199"/>
      <c r="M20" s="65"/>
      <c r="N20" s="200"/>
      <c r="O20" s="198"/>
      <c r="P20" s="14"/>
      <c r="Q20" t="s">
        <v>70</v>
      </c>
    </row>
    <row r="21" spans="1:17">
      <c r="A21" s="188"/>
      <c r="B21" s="62" t="s">
        <v>19</v>
      </c>
      <c r="C21" s="69">
        <f>D18-C19</f>
        <v>21716</v>
      </c>
      <c r="D21" s="69">
        <f>D18-D19</f>
        <v>641</v>
      </c>
      <c r="E21" s="70">
        <f>E18-E19</f>
        <v>641</v>
      </c>
      <c r="F21" s="71">
        <f>F18-F19</f>
        <v>641</v>
      </c>
      <c r="G21" s="71">
        <f t="shared" ref="G21:K21" si="2">G18-G19</f>
        <v>641</v>
      </c>
      <c r="H21" s="71">
        <f t="shared" si="2"/>
        <v>2227</v>
      </c>
      <c r="I21" s="71">
        <f t="shared" si="2"/>
        <v>21716</v>
      </c>
      <c r="J21" s="72">
        <f t="shared" si="2"/>
        <v>4030</v>
      </c>
      <c r="K21" s="129">
        <f t="shared" si="2"/>
        <v>21716</v>
      </c>
      <c r="L21" s="199"/>
      <c r="M21" s="65"/>
      <c r="N21" s="200"/>
      <c r="O21" s="198"/>
      <c r="P21" s="14"/>
    </row>
    <row r="22" spans="1:17">
      <c r="A22" s="188"/>
      <c r="B22" s="62" t="s">
        <v>8</v>
      </c>
      <c r="C22" s="64">
        <f>C19+4000</f>
        <v>4000</v>
      </c>
      <c r="D22" s="64">
        <f>D19+4000</f>
        <v>25075</v>
      </c>
      <c r="E22" s="64">
        <f>E19+1500</f>
        <v>22575</v>
      </c>
      <c r="F22" s="64">
        <f>F19+1500</f>
        <v>22575</v>
      </c>
      <c r="G22" s="64">
        <f>G19+1500</f>
        <v>22575</v>
      </c>
      <c r="H22" s="64">
        <f>H19+3000</f>
        <v>22489</v>
      </c>
      <c r="I22" s="64">
        <f>I19+3000</f>
        <v>3000</v>
      </c>
      <c r="J22" s="64">
        <v>16000</v>
      </c>
      <c r="K22" s="130">
        <v>32000</v>
      </c>
      <c r="L22" s="199"/>
      <c r="M22" s="65"/>
      <c r="N22" s="200"/>
      <c r="O22" s="198"/>
      <c r="P22" s="14"/>
    </row>
    <row r="23" spans="1:17">
      <c r="A23" s="189"/>
      <c r="B23" s="73" t="s">
        <v>16</v>
      </c>
      <c r="C23" s="74">
        <f>C22-D18</f>
        <v>-17716</v>
      </c>
      <c r="D23" s="74">
        <f>D22-D18</f>
        <v>3359</v>
      </c>
      <c r="E23" s="74">
        <f t="shared" ref="E23:G23" si="3">E22-E18</f>
        <v>859</v>
      </c>
      <c r="F23" s="74">
        <f>F22-F18</f>
        <v>859</v>
      </c>
      <c r="G23" s="74">
        <f t="shared" si="3"/>
        <v>859</v>
      </c>
      <c r="H23" s="74">
        <f>H22-H18</f>
        <v>773</v>
      </c>
      <c r="I23" s="74">
        <v>3000</v>
      </c>
      <c r="J23" s="75">
        <f>J22+J19-J18</f>
        <v>11970</v>
      </c>
      <c r="K23" s="131">
        <f t="shared" ref="K23" si="4">K22-K18</f>
        <v>10284</v>
      </c>
      <c r="L23" s="199"/>
      <c r="M23" s="65"/>
      <c r="N23" s="200"/>
      <c r="O23" s="198"/>
      <c r="P23" s="14"/>
    </row>
    <row r="24" spans="1:17">
      <c r="A24" s="102"/>
      <c r="B24" s="103"/>
      <c r="C24" s="104"/>
      <c r="D24" s="105"/>
      <c r="E24" s="105"/>
      <c r="F24" s="105"/>
      <c r="G24" s="105"/>
      <c r="H24" s="106"/>
      <c r="I24" s="106"/>
      <c r="J24" s="106"/>
      <c r="K24" s="80" t="s">
        <v>13</v>
      </c>
      <c r="L24" s="145">
        <v>44742</v>
      </c>
      <c r="M24" s="105"/>
      <c r="N24" s="65"/>
      <c r="O24" s="55"/>
      <c r="P24" s="14"/>
    </row>
    <row r="25" spans="1:17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7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7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7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7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7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7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</sheetData>
  <mergeCells count="18">
    <mergeCell ref="A18:A23"/>
    <mergeCell ref="L18:L23"/>
    <mergeCell ref="N18:N23"/>
    <mergeCell ref="O18:O23"/>
    <mergeCell ref="A15:B15"/>
    <mergeCell ref="C15:D15"/>
    <mergeCell ref="E15:F15"/>
    <mergeCell ref="A16:B16"/>
    <mergeCell ref="C16:D16"/>
    <mergeCell ref="E16:F16"/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D8" sqref="D8:K8"/>
    </sheetView>
  </sheetViews>
  <sheetFormatPr defaultRowHeight="15"/>
  <cols>
    <col min="1" max="1" width="11.28515625" customWidth="1"/>
    <col min="2" max="2" width="20.140625" customWidth="1"/>
    <col min="4" max="4" width="10.5703125" customWidth="1"/>
    <col min="5" max="6" width="9.42578125" bestFit="1" customWidth="1"/>
    <col min="7" max="7" width="11.28515625" customWidth="1"/>
    <col min="8" max="8" width="11.140625" customWidth="1"/>
    <col min="9" max="9" width="11.28515625" customWidth="1"/>
    <col min="10" max="10" width="13.5703125" customWidth="1"/>
    <col min="11" max="11" width="12" customWidth="1"/>
    <col min="12" max="12" width="19.42578125" customWidth="1"/>
    <col min="13" max="13" width="9.140625" hidden="1" customWidth="1"/>
    <col min="14" max="14" width="14.7109375" customWidth="1"/>
    <col min="15" max="15" width="12.140625" customWidth="1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136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83</v>
      </c>
      <c r="B6" s="170"/>
      <c r="C6" s="185" t="s">
        <v>21</v>
      </c>
      <c r="D6" s="185"/>
      <c r="E6" s="186" t="s">
        <v>71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63.7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137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>
      <c r="A8" s="187" t="s">
        <v>5</v>
      </c>
      <c r="B8" s="62" t="s">
        <v>39</v>
      </c>
      <c r="C8" s="63">
        <v>39072</v>
      </c>
      <c r="D8" s="63">
        <v>39072</v>
      </c>
      <c r="E8" s="63">
        <v>39072</v>
      </c>
      <c r="F8" s="63">
        <v>39072</v>
      </c>
      <c r="G8" s="63">
        <v>39072</v>
      </c>
      <c r="H8" s="63">
        <v>39072</v>
      </c>
      <c r="I8" s="63">
        <v>39072</v>
      </c>
      <c r="J8" s="63">
        <v>39072</v>
      </c>
      <c r="K8" s="63">
        <v>39072</v>
      </c>
      <c r="L8" s="190" t="s">
        <v>52</v>
      </c>
      <c r="M8" s="65"/>
      <c r="N8" s="193" t="s">
        <v>139</v>
      </c>
      <c r="O8" s="195">
        <f>E10+1500/24</f>
        <v>44794.5</v>
      </c>
    </row>
    <row r="9" spans="1:15">
      <c r="A9" s="188"/>
      <c r="B9" s="62" t="s">
        <v>7</v>
      </c>
      <c r="C9" s="63">
        <v>37449</v>
      </c>
      <c r="D9" s="63">
        <v>38958</v>
      </c>
      <c r="E9" s="63">
        <v>38958</v>
      </c>
      <c r="F9" s="63">
        <v>38958</v>
      </c>
      <c r="G9" s="63">
        <v>38958</v>
      </c>
      <c r="H9" s="63">
        <v>38958</v>
      </c>
      <c r="I9" s="63">
        <v>37382</v>
      </c>
      <c r="J9" s="63">
        <v>25613</v>
      </c>
      <c r="K9" s="63">
        <v>37382</v>
      </c>
      <c r="L9" s="191"/>
      <c r="M9" s="65"/>
      <c r="N9" s="193"/>
      <c r="O9" s="195"/>
    </row>
    <row r="10" spans="1:15">
      <c r="A10" s="188"/>
      <c r="B10" s="67" t="s">
        <v>17</v>
      </c>
      <c r="C10" s="68">
        <v>44656</v>
      </c>
      <c r="D10" s="68">
        <v>44732</v>
      </c>
      <c r="E10" s="68">
        <v>44732</v>
      </c>
      <c r="F10" s="68">
        <v>44732</v>
      </c>
      <c r="G10" s="68">
        <v>44732</v>
      </c>
      <c r="H10" s="68">
        <v>44732</v>
      </c>
      <c r="I10" s="68">
        <v>44653</v>
      </c>
      <c r="J10" s="68">
        <v>44127</v>
      </c>
      <c r="K10" s="68">
        <v>44653</v>
      </c>
      <c r="L10" s="191"/>
      <c r="M10" s="65"/>
      <c r="N10" s="193"/>
      <c r="O10" s="195"/>
    </row>
    <row r="11" spans="1:15">
      <c r="A11" s="188"/>
      <c r="B11" s="62" t="s">
        <v>19</v>
      </c>
      <c r="C11" s="69">
        <f t="shared" ref="C11:K11" si="0">C8-C9</f>
        <v>1623</v>
      </c>
      <c r="D11" s="69"/>
      <c r="E11" s="84">
        <f>E8-E9</f>
        <v>114</v>
      </c>
      <c r="F11" s="71">
        <f>F8-F9</f>
        <v>114</v>
      </c>
      <c r="G11" s="71">
        <f t="shared" si="0"/>
        <v>114</v>
      </c>
      <c r="H11" s="71">
        <f t="shared" si="0"/>
        <v>114</v>
      </c>
      <c r="I11" s="71">
        <f>I8-I9</f>
        <v>1690</v>
      </c>
      <c r="J11" s="72">
        <f t="shared" si="0"/>
        <v>13459</v>
      </c>
      <c r="K11" s="72">
        <f t="shared" si="0"/>
        <v>1690</v>
      </c>
      <c r="L11" s="191"/>
      <c r="M11" s="65"/>
      <c r="N11" s="193"/>
      <c r="O11" s="195"/>
    </row>
    <row r="12" spans="1:15">
      <c r="A12" s="188"/>
      <c r="B12" s="62" t="s">
        <v>8</v>
      </c>
      <c r="C12" s="64">
        <f>C9+4000</f>
        <v>41449</v>
      </c>
      <c r="D12" s="64"/>
      <c r="E12" s="64">
        <f>E9+1500</f>
        <v>40458</v>
      </c>
      <c r="F12" s="64">
        <f>F9+1500</f>
        <v>40458</v>
      </c>
      <c r="G12" s="64">
        <f>G9+1500</f>
        <v>40458</v>
      </c>
      <c r="H12" s="64">
        <f>H9+3000</f>
        <v>41958</v>
      </c>
      <c r="I12" s="64">
        <f>I9+3000</f>
        <v>40382</v>
      </c>
      <c r="J12" s="64">
        <f>J9+16000</f>
        <v>41613</v>
      </c>
      <c r="K12" s="64">
        <f>K9+32000</f>
        <v>69382</v>
      </c>
      <c r="L12" s="191"/>
      <c r="M12" s="65"/>
      <c r="N12" s="193"/>
      <c r="O12" s="195"/>
    </row>
    <row r="13" spans="1:15" ht="15.75" thickBot="1">
      <c r="A13" s="189"/>
      <c r="B13" s="73" t="s">
        <v>16</v>
      </c>
      <c r="C13" s="74">
        <f t="shared" ref="C13:K13" si="1">C12-C8</f>
        <v>2377</v>
      </c>
      <c r="D13" s="74"/>
      <c r="E13" s="74">
        <f t="shared" si="1"/>
        <v>1386</v>
      </c>
      <c r="F13" s="74">
        <f t="shared" si="1"/>
        <v>1386</v>
      </c>
      <c r="G13" s="74">
        <f t="shared" si="1"/>
        <v>1386</v>
      </c>
      <c r="H13" s="74">
        <f>H12-H8</f>
        <v>2886</v>
      </c>
      <c r="I13" s="74">
        <f>3000-I11</f>
        <v>1310</v>
      </c>
      <c r="J13" s="75">
        <f t="shared" si="1"/>
        <v>2541</v>
      </c>
      <c r="K13" s="75">
        <f t="shared" si="1"/>
        <v>30310</v>
      </c>
      <c r="L13" s="192"/>
      <c r="M13" s="65"/>
      <c r="N13" s="194"/>
      <c r="O13" s="196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145">
        <v>44742</v>
      </c>
      <c r="M14" s="65"/>
      <c r="N14" s="65"/>
      <c r="O14" s="56"/>
    </row>
  </sheetData>
  <mergeCells count="8"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8"/>
  <sheetViews>
    <sheetView topLeftCell="A7" workbookViewId="0">
      <selection activeCell="L14" sqref="L14"/>
    </sheetView>
  </sheetViews>
  <sheetFormatPr defaultRowHeight="15"/>
  <cols>
    <col min="2" max="2" width="19.85546875" customWidth="1"/>
    <col min="5" max="5" width="9.42578125" bestFit="1" customWidth="1"/>
    <col min="9" max="9" width="9.5703125" bestFit="1" customWidth="1"/>
    <col min="10" max="10" width="11.5703125" customWidth="1"/>
    <col min="11" max="11" width="11.28515625" customWidth="1"/>
    <col min="12" max="12" width="20.5703125" customWidth="1"/>
    <col min="13" max="13" width="5.85546875" hidden="1" customWidth="1"/>
    <col min="14" max="14" width="15.140625" customWidth="1"/>
    <col min="15" max="15" width="11.5703125" customWidth="1"/>
  </cols>
  <sheetData>
    <row r="1" spans="1:17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7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7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7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7" ht="21">
      <c r="A5" s="169" t="s">
        <v>47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7" ht="15.75" thickBot="1">
      <c r="A6" s="170" t="s">
        <v>43</v>
      </c>
      <c r="B6" s="170"/>
      <c r="C6" s="185" t="s">
        <v>21</v>
      </c>
      <c r="D6" s="185"/>
      <c r="E6" s="186" t="s">
        <v>38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7" ht="63.7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7">
      <c r="A8" s="187" t="s">
        <v>5</v>
      </c>
      <c r="B8" s="62" t="s">
        <v>39</v>
      </c>
      <c r="C8" s="136">
        <v>53112</v>
      </c>
      <c r="D8" s="136">
        <v>53112</v>
      </c>
      <c r="E8" s="136">
        <v>53112</v>
      </c>
      <c r="F8" s="136">
        <v>53112</v>
      </c>
      <c r="G8" s="136">
        <v>53112</v>
      </c>
      <c r="H8" s="136">
        <v>53112</v>
      </c>
      <c r="I8" s="136">
        <v>53112</v>
      </c>
      <c r="J8" s="136">
        <v>53112</v>
      </c>
      <c r="K8" s="136">
        <v>53112</v>
      </c>
      <c r="L8" s="190" t="s">
        <v>46</v>
      </c>
      <c r="M8" s="65"/>
      <c r="N8" s="193" t="s">
        <v>139</v>
      </c>
      <c r="O8" s="195">
        <f>E10+1500/24</f>
        <v>44721.5</v>
      </c>
    </row>
    <row r="9" spans="1:17">
      <c r="A9" s="188"/>
      <c r="B9" s="62" t="s">
        <v>7</v>
      </c>
      <c r="C9" s="63">
        <v>47436</v>
      </c>
      <c r="D9" s="66"/>
      <c r="E9" s="63">
        <v>51331</v>
      </c>
      <c r="F9" s="63">
        <v>51331</v>
      </c>
      <c r="G9" s="63">
        <v>51331</v>
      </c>
      <c r="H9" s="63">
        <v>51331</v>
      </c>
      <c r="I9" s="63">
        <v>15101</v>
      </c>
      <c r="J9" s="66">
        <v>17558</v>
      </c>
      <c r="K9" s="66"/>
      <c r="L9" s="191"/>
      <c r="M9" s="65"/>
      <c r="N9" s="193"/>
      <c r="O9" s="195"/>
    </row>
    <row r="10" spans="1:17">
      <c r="A10" s="188"/>
      <c r="B10" s="67" t="s">
        <v>17</v>
      </c>
      <c r="C10" s="68">
        <v>44484</v>
      </c>
      <c r="D10" s="68"/>
      <c r="E10" s="68">
        <v>44659</v>
      </c>
      <c r="F10" s="68">
        <v>44659</v>
      </c>
      <c r="G10" s="68">
        <v>44659</v>
      </c>
      <c r="H10" s="68">
        <v>44659</v>
      </c>
      <c r="I10" s="68">
        <v>42797</v>
      </c>
      <c r="J10" s="68">
        <v>42915</v>
      </c>
      <c r="K10" s="68"/>
      <c r="L10" s="191"/>
      <c r="M10" s="65"/>
      <c r="N10" s="193"/>
      <c r="O10" s="195"/>
    </row>
    <row r="11" spans="1:17">
      <c r="A11" s="188"/>
      <c r="B11" s="62" t="s">
        <v>19</v>
      </c>
      <c r="C11" s="69">
        <f t="shared" ref="C11:K11" si="0">C8-C9</f>
        <v>5676</v>
      </c>
      <c r="D11" s="69"/>
      <c r="E11" s="70">
        <f>E8-E9</f>
        <v>1781</v>
      </c>
      <c r="F11" s="71">
        <f>F8-F9</f>
        <v>1781</v>
      </c>
      <c r="G11" s="71">
        <f t="shared" si="0"/>
        <v>1781</v>
      </c>
      <c r="H11" s="71">
        <f t="shared" si="0"/>
        <v>1781</v>
      </c>
      <c r="I11" s="71">
        <f>I8-I9</f>
        <v>38011</v>
      </c>
      <c r="J11" s="72">
        <f t="shared" si="0"/>
        <v>35554</v>
      </c>
      <c r="K11" s="72">
        <f t="shared" si="0"/>
        <v>53112</v>
      </c>
      <c r="L11" s="191"/>
      <c r="M11" s="65"/>
      <c r="N11" s="193"/>
      <c r="O11" s="195"/>
    </row>
    <row r="12" spans="1:17">
      <c r="A12" s="188"/>
      <c r="B12" s="62" t="s">
        <v>8</v>
      </c>
      <c r="C12" s="64">
        <f>C9+4000</f>
        <v>51436</v>
      </c>
      <c r="D12" s="64"/>
      <c r="E12" s="64">
        <f>E9+1500</f>
        <v>52831</v>
      </c>
      <c r="F12" s="64">
        <f>F9+1500</f>
        <v>52831</v>
      </c>
      <c r="G12" s="64">
        <f>G9+1500</f>
        <v>52831</v>
      </c>
      <c r="H12" s="64">
        <f>H9+3000</f>
        <v>54331</v>
      </c>
      <c r="I12" s="64">
        <f>I9+3000</f>
        <v>18101</v>
      </c>
      <c r="J12" s="64">
        <f>J9+16000</f>
        <v>33558</v>
      </c>
      <c r="K12" s="64">
        <f>K9+32000</f>
        <v>32000</v>
      </c>
      <c r="L12" s="191"/>
      <c r="M12" s="65"/>
      <c r="N12" s="193"/>
      <c r="O12" s="195"/>
    </row>
    <row r="13" spans="1:17" ht="15.75" thickBot="1">
      <c r="A13" s="189"/>
      <c r="B13" s="73" t="s">
        <v>16</v>
      </c>
      <c r="C13" s="74">
        <f t="shared" ref="C13:K13" si="1">C12-C8</f>
        <v>-1676</v>
      </c>
      <c r="D13" s="74"/>
      <c r="E13" s="74">
        <f t="shared" si="1"/>
        <v>-281</v>
      </c>
      <c r="F13" s="74">
        <f t="shared" si="1"/>
        <v>-281</v>
      </c>
      <c r="G13" s="74">
        <f t="shared" si="1"/>
        <v>-281</v>
      </c>
      <c r="H13" s="74">
        <f>H12-H8</f>
        <v>1219</v>
      </c>
      <c r="I13" s="74">
        <v>2462</v>
      </c>
      <c r="J13" s="75">
        <f t="shared" si="1"/>
        <v>-19554</v>
      </c>
      <c r="K13" s="75">
        <f t="shared" si="1"/>
        <v>-21112</v>
      </c>
      <c r="L13" s="192"/>
      <c r="M13" s="65"/>
      <c r="N13" s="194"/>
      <c r="O13" s="196"/>
      <c r="Q13" t="s">
        <v>70</v>
      </c>
    </row>
    <row r="14" spans="1:17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145">
        <v>44742</v>
      </c>
      <c r="M14" s="65"/>
      <c r="N14" s="65"/>
      <c r="O14" s="56"/>
    </row>
    <row r="15" spans="1:17" ht="15.75" thickBot="1">
      <c r="A15" s="170" t="s">
        <v>44</v>
      </c>
      <c r="B15" s="170"/>
      <c r="C15" s="185" t="s">
        <v>45</v>
      </c>
      <c r="D15" s="185"/>
      <c r="E15" s="186" t="s">
        <v>38</v>
      </c>
      <c r="F15" s="186"/>
      <c r="G15" s="81"/>
      <c r="H15" s="54"/>
      <c r="I15" s="54"/>
      <c r="J15" s="54"/>
      <c r="K15" s="54"/>
      <c r="L15" s="54"/>
      <c r="M15" s="55"/>
      <c r="N15" s="55"/>
      <c r="O15" s="56"/>
    </row>
    <row r="16" spans="1:17" ht="63.75">
      <c r="A16" s="57" t="s">
        <v>35</v>
      </c>
      <c r="B16" s="57" t="s">
        <v>1</v>
      </c>
      <c r="C16" s="58" t="s">
        <v>2</v>
      </c>
      <c r="D16" s="58" t="s">
        <v>10</v>
      </c>
      <c r="E16" s="58" t="s">
        <v>3</v>
      </c>
      <c r="F16" s="58" t="s">
        <v>135</v>
      </c>
      <c r="G16" s="58" t="s">
        <v>132</v>
      </c>
      <c r="H16" s="58" t="s">
        <v>12</v>
      </c>
      <c r="I16" s="58" t="s">
        <v>34</v>
      </c>
      <c r="J16" s="58" t="s">
        <v>28</v>
      </c>
      <c r="K16" s="58" t="s">
        <v>29</v>
      </c>
      <c r="L16" s="58" t="s">
        <v>4</v>
      </c>
      <c r="M16" s="59" t="s">
        <v>33</v>
      </c>
      <c r="N16" s="60" t="s">
        <v>11</v>
      </c>
      <c r="O16" s="61" t="s">
        <v>14</v>
      </c>
    </row>
    <row r="17" spans="1:15">
      <c r="A17" s="187" t="s">
        <v>9</v>
      </c>
      <c r="B17" s="62" t="s">
        <v>39</v>
      </c>
      <c r="C17" s="136">
        <v>46827</v>
      </c>
      <c r="D17" s="136">
        <v>46827</v>
      </c>
      <c r="E17" s="136">
        <v>46827</v>
      </c>
      <c r="F17" s="136">
        <v>46827</v>
      </c>
      <c r="G17" s="136">
        <v>46827</v>
      </c>
      <c r="H17" s="136">
        <v>46827</v>
      </c>
      <c r="I17" s="136">
        <v>46827</v>
      </c>
      <c r="J17" s="136">
        <v>46827</v>
      </c>
      <c r="K17" s="136">
        <v>46827</v>
      </c>
      <c r="L17" s="190" t="s">
        <v>46</v>
      </c>
      <c r="M17" s="65"/>
      <c r="N17" s="193" t="s">
        <v>140</v>
      </c>
      <c r="O17" s="195">
        <f>E19+1500/24</f>
        <v>44796.5</v>
      </c>
    </row>
    <row r="18" spans="1:15">
      <c r="A18" s="188"/>
      <c r="B18" s="62" t="s">
        <v>7</v>
      </c>
      <c r="C18" s="63">
        <v>42026</v>
      </c>
      <c r="D18" s="66"/>
      <c r="E18" s="63">
        <v>46644</v>
      </c>
      <c r="F18" s="63">
        <v>46644</v>
      </c>
      <c r="G18" s="63">
        <v>46644</v>
      </c>
      <c r="H18" s="63">
        <v>46644</v>
      </c>
      <c r="I18" s="63">
        <v>0</v>
      </c>
      <c r="J18" s="63">
        <v>0</v>
      </c>
      <c r="K18" s="63">
        <v>40400</v>
      </c>
      <c r="L18" s="191"/>
      <c r="M18" s="65"/>
      <c r="N18" s="193"/>
      <c r="O18" s="195"/>
    </row>
    <row r="19" spans="1:15">
      <c r="A19" s="188"/>
      <c r="B19" s="67" t="s">
        <v>17</v>
      </c>
      <c r="C19" s="68">
        <v>44484</v>
      </c>
      <c r="D19" s="68"/>
      <c r="E19" s="68">
        <v>44734</v>
      </c>
      <c r="F19" s="68">
        <v>44734</v>
      </c>
      <c r="G19" s="68">
        <v>44734</v>
      </c>
      <c r="H19" s="68">
        <v>44734</v>
      </c>
      <c r="I19" s="68"/>
      <c r="J19" s="68"/>
      <c r="K19" s="68"/>
      <c r="L19" s="191"/>
      <c r="M19" s="65"/>
      <c r="N19" s="193"/>
      <c r="O19" s="195"/>
    </row>
    <row r="20" spans="1:15">
      <c r="A20" s="188"/>
      <c r="B20" s="62" t="s">
        <v>19</v>
      </c>
      <c r="C20" s="69">
        <f>C17-C18</f>
        <v>4801</v>
      </c>
      <c r="D20" s="69"/>
      <c r="E20" s="70">
        <f>E17-E18</f>
        <v>183</v>
      </c>
      <c r="F20" s="71">
        <f>F17-F18</f>
        <v>183</v>
      </c>
      <c r="G20" s="71">
        <f t="shared" ref="G20:K20" si="2">G17-G18</f>
        <v>183</v>
      </c>
      <c r="H20" s="71">
        <f>H17-H18</f>
        <v>183</v>
      </c>
      <c r="I20" s="71"/>
      <c r="J20" s="72">
        <f t="shared" si="2"/>
        <v>46827</v>
      </c>
      <c r="K20" s="72">
        <f t="shared" si="2"/>
        <v>6427</v>
      </c>
      <c r="L20" s="191"/>
      <c r="M20" s="65"/>
      <c r="N20" s="193"/>
      <c r="O20" s="195"/>
    </row>
    <row r="21" spans="1:15">
      <c r="A21" s="188"/>
      <c r="B21" s="62" t="s">
        <v>8</v>
      </c>
      <c r="C21" s="64">
        <f>C18+4000</f>
        <v>46026</v>
      </c>
      <c r="D21" s="64"/>
      <c r="E21" s="64">
        <f>E18+1500</f>
        <v>48144</v>
      </c>
      <c r="F21" s="64">
        <f>F18+1500</f>
        <v>48144</v>
      </c>
      <c r="G21" s="64">
        <f>G18+1500</f>
        <v>48144</v>
      </c>
      <c r="H21" s="64">
        <f>H18+3000</f>
        <v>49644</v>
      </c>
      <c r="I21" s="64"/>
      <c r="J21" s="64">
        <f>J18+16000</f>
        <v>16000</v>
      </c>
      <c r="K21" s="64">
        <f>K18+32000</f>
        <v>72400</v>
      </c>
      <c r="L21" s="191"/>
      <c r="M21" s="65"/>
      <c r="N21" s="193"/>
      <c r="O21" s="195"/>
    </row>
    <row r="22" spans="1:15" ht="15.75" thickBot="1">
      <c r="A22" s="189"/>
      <c r="B22" s="73" t="s">
        <v>16</v>
      </c>
      <c r="C22" s="74">
        <f t="shared" ref="C22:K22" si="3">C21-C17</f>
        <v>-801</v>
      </c>
      <c r="D22" s="74"/>
      <c r="E22" s="74">
        <f>E21-E17</f>
        <v>1317</v>
      </c>
      <c r="F22" s="74">
        <f>F21-F17</f>
        <v>1317</v>
      </c>
      <c r="G22" s="74">
        <f t="shared" si="3"/>
        <v>1317</v>
      </c>
      <c r="H22" s="74">
        <f>H21-H17</f>
        <v>2817</v>
      </c>
      <c r="I22" s="74"/>
      <c r="J22" s="75">
        <f t="shared" si="3"/>
        <v>-30827</v>
      </c>
      <c r="K22" s="75">
        <f t="shared" si="3"/>
        <v>25573</v>
      </c>
      <c r="L22" s="192"/>
      <c r="M22" s="65"/>
      <c r="N22" s="194"/>
      <c r="O22" s="196"/>
    </row>
    <row r="23" spans="1:15">
      <c r="A23" s="76"/>
      <c r="B23" s="77"/>
      <c r="C23" s="78"/>
      <c r="D23" s="65"/>
      <c r="E23" s="65"/>
      <c r="F23" s="65"/>
      <c r="G23" s="65"/>
      <c r="H23" s="79"/>
      <c r="I23" s="79"/>
      <c r="J23" s="79"/>
      <c r="K23" s="80" t="s">
        <v>13</v>
      </c>
      <c r="L23" s="145">
        <v>44742</v>
      </c>
      <c r="M23" s="65"/>
      <c r="N23" s="65"/>
      <c r="O23" s="56"/>
    </row>
    <row r="28" spans="1:15">
      <c r="N28" t="s">
        <v>70</v>
      </c>
    </row>
  </sheetData>
  <mergeCells count="15">
    <mergeCell ref="N17:N22"/>
    <mergeCell ref="O17:O22"/>
    <mergeCell ref="A5:O5"/>
    <mergeCell ref="A6:B6"/>
    <mergeCell ref="C6:D6"/>
    <mergeCell ref="E6:F6"/>
    <mergeCell ref="A8:A13"/>
    <mergeCell ref="L8:L13"/>
    <mergeCell ref="N8:N13"/>
    <mergeCell ref="O8:O13"/>
    <mergeCell ref="A15:B15"/>
    <mergeCell ref="C15:D15"/>
    <mergeCell ref="E15:F15"/>
    <mergeCell ref="A17:A22"/>
    <mergeCell ref="L17:L22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4"/>
  <sheetViews>
    <sheetView topLeftCell="B1" workbookViewId="0">
      <selection activeCell="L14" sqref="L14"/>
    </sheetView>
  </sheetViews>
  <sheetFormatPr defaultRowHeight="15"/>
  <cols>
    <col min="1" max="1" width="9.7109375" customWidth="1"/>
    <col min="2" max="2" width="20" customWidth="1"/>
    <col min="3" max="3" width="13.140625" customWidth="1"/>
    <col min="4" max="4" width="12.7109375" customWidth="1"/>
    <col min="5" max="5" width="12.28515625" customWidth="1"/>
    <col min="6" max="6" width="13" customWidth="1"/>
    <col min="7" max="7" width="12.28515625" customWidth="1"/>
    <col min="8" max="8" width="10.42578125" customWidth="1"/>
    <col min="9" max="9" width="12.28515625" customWidth="1"/>
    <col min="10" max="10" width="11.7109375" customWidth="1"/>
    <col min="11" max="11" width="13.7109375" customWidth="1"/>
    <col min="12" max="12" width="15.7109375" customWidth="1"/>
    <col min="13" max="13" width="0.140625" customWidth="1"/>
    <col min="14" max="14" width="12.28515625" customWidth="1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89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90</v>
      </c>
      <c r="B6" s="170"/>
      <c r="C6" s="185" t="s">
        <v>21</v>
      </c>
      <c r="D6" s="185"/>
      <c r="E6" s="186" t="s">
        <v>232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38.25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>
      <c r="A8" s="187" t="s">
        <v>5</v>
      </c>
      <c r="B8" s="62" t="s">
        <v>39</v>
      </c>
      <c r="C8" s="63">
        <v>72466</v>
      </c>
      <c r="D8" s="63">
        <v>72466</v>
      </c>
      <c r="E8" s="63">
        <v>72466</v>
      </c>
      <c r="F8" s="63">
        <v>72466</v>
      </c>
      <c r="G8" s="63">
        <v>72466</v>
      </c>
      <c r="H8" s="63">
        <v>72466</v>
      </c>
      <c r="I8" s="63">
        <v>72466</v>
      </c>
      <c r="J8" s="63">
        <v>72466</v>
      </c>
      <c r="K8" s="63">
        <v>72466</v>
      </c>
      <c r="L8" s="190" t="s">
        <v>52</v>
      </c>
      <c r="M8" s="65"/>
      <c r="N8" s="193" t="s">
        <v>140</v>
      </c>
      <c r="O8" s="195">
        <f>E10+1500/24</f>
        <v>44739.5</v>
      </c>
    </row>
    <row r="9" spans="1:15">
      <c r="A9" s="188"/>
      <c r="B9" s="62" t="s">
        <v>7</v>
      </c>
      <c r="C9" s="63">
        <v>71705</v>
      </c>
      <c r="D9" s="66">
        <v>71547</v>
      </c>
      <c r="E9" s="63">
        <v>71097</v>
      </c>
      <c r="F9" s="63">
        <v>71097</v>
      </c>
      <c r="G9" s="63">
        <v>71097</v>
      </c>
      <c r="H9" s="63">
        <v>71097</v>
      </c>
      <c r="I9" s="63">
        <v>64888</v>
      </c>
      <c r="J9" s="63">
        <v>71243</v>
      </c>
      <c r="K9" s="63">
        <v>64888</v>
      </c>
      <c r="L9" s="191"/>
      <c r="M9" s="65"/>
      <c r="N9" s="193"/>
      <c r="O9" s="195"/>
    </row>
    <row r="10" spans="1:15">
      <c r="A10" s="188"/>
      <c r="B10" s="67" t="s">
        <v>17</v>
      </c>
      <c r="C10" s="68">
        <v>44709</v>
      </c>
      <c r="D10" s="68">
        <v>44702</v>
      </c>
      <c r="E10" s="68">
        <v>44677</v>
      </c>
      <c r="F10" s="68">
        <v>44677</v>
      </c>
      <c r="G10" s="68">
        <v>44677</v>
      </c>
      <c r="H10" s="68">
        <v>44677</v>
      </c>
      <c r="I10" s="68">
        <v>44409</v>
      </c>
      <c r="J10" s="68">
        <v>44680</v>
      </c>
      <c r="K10" s="68">
        <v>44409</v>
      </c>
      <c r="L10" s="191"/>
      <c r="M10" s="65"/>
      <c r="N10" s="193"/>
      <c r="O10" s="195"/>
    </row>
    <row r="11" spans="1:15">
      <c r="A11" s="188"/>
      <c r="B11" s="62" t="s">
        <v>19</v>
      </c>
      <c r="C11" s="69">
        <f t="shared" ref="C11:K11" si="0">C8-C9</f>
        <v>761</v>
      </c>
      <c r="D11" s="69">
        <f>D8-D9</f>
        <v>919</v>
      </c>
      <c r="E11" s="70">
        <f>E8-E9</f>
        <v>1369</v>
      </c>
      <c r="F11" s="71">
        <f>F8-F9</f>
        <v>1369</v>
      </c>
      <c r="G11" s="71">
        <f t="shared" si="0"/>
        <v>1369</v>
      </c>
      <c r="H11" s="71">
        <f t="shared" si="0"/>
        <v>1369</v>
      </c>
      <c r="I11" s="71">
        <f>I8-I9</f>
        <v>7578</v>
      </c>
      <c r="J11" s="72">
        <f t="shared" si="0"/>
        <v>1223</v>
      </c>
      <c r="K11" s="72">
        <f t="shared" si="0"/>
        <v>7578</v>
      </c>
      <c r="L11" s="191"/>
      <c r="M11" s="65"/>
      <c r="N11" s="193"/>
      <c r="O11" s="195"/>
    </row>
    <row r="12" spans="1:15">
      <c r="A12" s="188"/>
      <c r="B12" s="62" t="s">
        <v>8</v>
      </c>
      <c r="C12" s="64">
        <f>C9+4000</f>
        <v>75705</v>
      </c>
      <c r="D12" s="64">
        <f>D9+4000</f>
        <v>75547</v>
      </c>
      <c r="E12" s="64">
        <f>E9+1500</f>
        <v>72597</v>
      </c>
      <c r="F12" s="111">
        <f>F9+1500</f>
        <v>72597</v>
      </c>
      <c r="G12" s="111">
        <f>G9+1500</f>
        <v>72597</v>
      </c>
      <c r="H12" s="64">
        <f>H9+3000</f>
        <v>74097</v>
      </c>
      <c r="I12" s="64">
        <f>I9+3000</f>
        <v>67888</v>
      </c>
      <c r="J12" s="64">
        <f>J9+16000</f>
        <v>87243</v>
      </c>
      <c r="K12" s="64">
        <f>K9+32000</f>
        <v>96888</v>
      </c>
      <c r="L12" s="191"/>
      <c r="M12" s="65"/>
      <c r="N12" s="193"/>
      <c r="O12" s="195"/>
    </row>
    <row r="13" spans="1:15" ht="15.75" thickBot="1">
      <c r="A13" s="189"/>
      <c r="B13" s="73" t="s">
        <v>16</v>
      </c>
      <c r="C13" s="74">
        <f t="shared" ref="C13:K13" si="1">C12-C8</f>
        <v>3239</v>
      </c>
      <c r="D13" s="74">
        <f>D12-D9</f>
        <v>4000</v>
      </c>
      <c r="E13" s="74">
        <f t="shared" si="1"/>
        <v>131</v>
      </c>
      <c r="F13" s="74">
        <f t="shared" si="1"/>
        <v>131</v>
      </c>
      <c r="G13" s="74">
        <f t="shared" si="1"/>
        <v>131</v>
      </c>
      <c r="H13" s="74">
        <f>H12-H8</f>
        <v>1631</v>
      </c>
      <c r="I13" s="74">
        <f>3000-I11</f>
        <v>-4578</v>
      </c>
      <c r="J13" s="75">
        <f t="shared" si="1"/>
        <v>14777</v>
      </c>
      <c r="K13" s="75">
        <f t="shared" si="1"/>
        <v>24422</v>
      </c>
      <c r="L13" s="192"/>
      <c r="M13" s="65"/>
      <c r="N13" s="194"/>
      <c r="O13" s="196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145">
        <v>44742</v>
      </c>
      <c r="M14" s="65"/>
      <c r="N14" s="65"/>
      <c r="O14" s="56"/>
    </row>
  </sheetData>
  <mergeCells count="8"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L14" sqref="L14"/>
    </sheetView>
  </sheetViews>
  <sheetFormatPr defaultRowHeight="15"/>
  <cols>
    <col min="2" max="2" width="18.7109375" customWidth="1"/>
    <col min="3" max="3" width="10.7109375" customWidth="1"/>
    <col min="4" max="4" width="10.85546875" customWidth="1"/>
    <col min="5" max="5" width="10.28515625" customWidth="1"/>
    <col min="6" max="6" width="12.140625" customWidth="1"/>
    <col min="7" max="7" width="13.5703125" customWidth="1"/>
    <col min="8" max="8" width="9.5703125" bestFit="1" customWidth="1"/>
    <col min="9" max="9" width="11.140625" customWidth="1"/>
    <col min="10" max="11" width="11.28515625" customWidth="1"/>
    <col min="12" max="12" width="15.85546875" customWidth="1"/>
    <col min="13" max="13" width="9.140625" hidden="1" customWidth="1"/>
    <col min="14" max="14" width="15.7109375" customWidth="1"/>
    <col min="15" max="15" width="11.85546875" customWidth="1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56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60</v>
      </c>
      <c r="B6" s="170"/>
      <c r="C6" s="185" t="s">
        <v>138</v>
      </c>
      <c r="D6" s="185"/>
      <c r="E6" s="186" t="s">
        <v>71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51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23</v>
      </c>
      <c r="G7" s="58" t="s">
        <v>18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>
      <c r="A8" s="187" t="s">
        <v>58</v>
      </c>
      <c r="B8" s="62" t="s">
        <v>39</v>
      </c>
      <c r="C8" s="136">
        <v>73755</v>
      </c>
      <c r="D8" s="136">
        <v>73755</v>
      </c>
      <c r="E8" s="136">
        <v>73755</v>
      </c>
      <c r="F8" s="136">
        <v>73755</v>
      </c>
      <c r="G8" s="136">
        <v>73755</v>
      </c>
      <c r="H8" s="136">
        <v>73755</v>
      </c>
      <c r="I8" s="136">
        <v>73755</v>
      </c>
      <c r="J8" s="136">
        <v>73755</v>
      </c>
      <c r="K8" s="136">
        <v>73755</v>
      </c>
      <c r="L8" s="190" t="s">
        <v>81</v>
      </c>
      <c r="M8" s="65"/>
      <c r="N8" s="193" t="s">
        <v>140</v>
      </c>
      <c r="O8" s="195">
        <f>F10+1500/24</f>
        <v>44774.5</v>
      </c>
    </row>
    <row r="9" spans="1:15">
      <c r="A9" s="188"/>
      <c r="B9" s="62" t="s">
        <v>7</v>
      </c>
      <c r="C9" s="63">
        <v>0</v>
      </c>
      <c r="D9" s="66"/>
      <c r="E9" s="63">
        <v>71394</v>
      </c>
      <c r="F9" s="136">
        <v>73344</v>
      </c>
      <c r="G9" s="136">
        <v>73344</v>
      </c>
      <c r="H9" s="63">
        <v>71394</v>
      </c>
      <c r="I9" s="63">
        <v>0</v>
      </c>
      <c r="J9" s="66">
        <v>0</v>
      </c>
      <c r="K9" s="66"/>
      <c r="L9" s="191"/>
      <c r="M9" s="65"/>
      <c r="N9" s="193"/>
      <c r="O9" s="195"/>
    </row>
    <row r="10" spans="1:15">
      <c r="A10" s="188"/>
      <c r="B10" s="67" t="s">
        <v>17</v>
      </c>
      <c r="C10" s="68">
        <v>0</v>
      </c>
      <c r="D10" s="68"/>
      <c r="E10" s="68">
        <v>44624</v>
      </c>
      <c r="F10" s="68">
        <v>44712</v>
      </c>
      <c r="G10" s="68">
        <v>44712</v>
      </c>
      <c r="H10" s="68">
        <v>44624</v>
      </c>
      <c r="I10" s="68">
        <v>0</v>
      </c>
      <c r="J10" s="68">
        <v>0</v>
      </c>
      <c r="K10" s="68"/>
      <c r="L10" s="191"/>
      <c r="M10" s="65"/>
      <c r="N10" s="193"/>
      <c r="O10" s="195"/>
    </row>
    <row r="11" spans="1:15">
      <c r="A11" s="188"/>
      <c r="B11" s="62" t="s">
        <v>19</v>
      </c>
      <c r="C11" s="69">
        <f t="shared" ref="C11:K11" si="0">C8-C9</f>
        <v>73755</v>
      </c>
      <c r="D11" s="69"/>
      <c r="E11" s="70">
        <f>E8-E9</f>
        <v>2361</v>
      </c>
      <c r="F11" s="71">
        <f>F8-F9</f>
        <v>411</v>
      </c>
      <c r="G11" s="71">
        <f t="shared" si="0"/>
        <v>411</v>
      </c>
      <c r="H11" s="71">
        <f t="shared" si="0"/>
        <v>2361</v>
      </c>
      <c r="I11" s="71">
        <f t="shared" si="0"/>
        <v>73755</v>
      </c>
      <c r="J11" s="72">
        <f t="shared" si="0"/>
        <v>73755</v>
      </c>
      <c r="K11" s="72">
        <f t="shared" si="0"/>
        <v>73755</v>
      </c>
      <c r="L11" s="191"/>
      <c r="M11" s="65"/>
      <c r="N11" s="193"/>
      <c r="O11" s="195"/>
    </row>
    <row r="12" spans="1:15">
      <c r="A12" s="188"/>
      <c r="B12" s="62" t="s">
        <v>8</v>
      </c>
      <c r="C12" s="64">
        <f>C9+4000</f>
        <v>4000</v>
      </c>
      <c r="D12" s="64"/>
      <c r="E12" s="64">
        <f>E9+1500</f>
        <v>72894</v>
      </c>
      <c r="F12" s="64">
        <f>F9+1500</f>
        <v>74844</v>
      </c>
      <c r="G12" s="64">
        <f>G9+1500</f>
        <v>74844</v>
      </c>
      <c r="H12" s="64">
        <f>H9+3000</f>
        <v>74394</v>
      </c>
      <c r="I12" s="64">
        <f>I9+3000</f>
        <v>3000</v>
      </c>
      <c r="J12" s="64">
        <v>3200</v>
      </c>
      <c r="K12" s="64">
        <f>K9+32000</f>
        <v>32000</v>
      </c>
      <c r="L12" s="191"/>
      <c r="M12" s="65"/>
      <c r="N12" s="193"/>
      <c r="O12" s="195"/>
    </row>
    <row r="13" spans="1:15" ht="15.75" thickBot="1">
      <c r="A13" s="189"/>
      <c r="B13" s="73" t="s">
        <v>16</v>
      </c>
      <c r="C13" s="74">
        <f t="shared" ref="C13:K13" si="1">C12-C8</f>
        <v>-69755</v>
      </c>
      <c r="D13" s="74"/>
      <c r="E13" s="74">
        <f t="shared" si="1"/>
        <v>-861</v>
      </c>
      <c r="F13" s="74">
        <f>F12-F8</f>
        <v>1089</v>
      </c>
      <c r="G13" s="74">
        <f t="shared" si="1"/>
        <v>1089</v>
      </c>
      <c r="H13" s="74">
        <f>H12-H8</f>
        <v>639</v>
      </c>
      <c r="I13" s="74">
        <f>3000-I11</f>
        <v>-70755</v>
      </c>
      <c r="J13" s="75">
        <f>J9-J12</f>
        <v>-3200</v>
      </c>
      <c r="K13" s="75">
        <f t="shared" si="1"/>
        <v>-41755</v>
      </c>
      <c r="L13" s="192"/>
      <c r="M13" s="65"/>
      <c r="N13" s="194"/>
      <c r="O13" s="196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145">
        <v>44742</v>
      </c>
      <c r="M14" s="65"/>
      <c r="N14" s="65"/>
      <c r="O14" s="56"/>
    </row>
    <row r="15" spans="1:15" ht="15.75" thickBot="1">
      <c r="A15" s="170" t="s">
        <v>59</v>
      </c>
      <c r="B15" s="170"/>
      <c r="C15" s="185" t="s">
        <v>21</v>
      </c>
      <c r="D15" s="185"/>
      <c r="E15" s="186" t="s">
        <v>71</v>
      </c>
      <c r="F15" s="186"/>
      <c r="G15" s="81"/>
      <c r="H15" s="54"/>
      <c r="I15" s="54"/>
      <c r="J15" s="54"/>
      <c r="K15" s="54"/>
      <c r="L15" s="54"/>
      <c r="M15" s="55"/>
      <c r="N15" s="55"/>
      <c r="O15" s="56"/>
    </row>
    <row r="16" spans="1:15" ht="51">
      <c r="A16" s="57" t="s">
        <v>35</v>
      </c>
      <c r="B16" s="57" t="s">
        <v>1</v>
      </c>
      <c r="C16" s="58" t="s">
        <v>2</v>
      </c>
      <c r="D16" s="58" t="s">
        <v>10</v>
      </c>
      <c r="E16" s="58" t="s">
        <v>3</v>
      </c>
      <c r="F16" s="58" t="s">
        <v>23</v>
      </c>
      <c r="G16" s="58" t="s">
        <v>18</v>
      </c>
      <c r="H16" s="58" t="s">
        <v>12</v>
      </c>
      <c r="I16" s="58" t="s">
        <v>34</v>
      </c>
      <c r="J16" s="58" t="s">
        <v>28</v>
      </c>
      <c r="K16" s="58" t="s">
        <v>29</v>
      </c>
      <c r="L16" s="58" t="s">
        <v>4</v>
      </c>
      <c r="M16" s="59" t="s">
        <v>33</v>
      </c>
      <c r="N16" s="60" t="s">
        <v>11</v>
      </c>
      <c r="O16" s="61" t="s">
        <v>14</v>
      </c>
    </row>
    <row r="17" spans="1:15">
      <c r="A17" s="187" t="s">
        <v>57</v>
      </c>
      <c r="B17" s="62" t="s">
        <v>39</v>
      </c>
      <c r="C17" s="136">
        <v>58437</v>
      </c>
      <c r="D17" s="136">
        <v>58437</v>
      </c>
      <c r="E17" s="136">
        <v>58437</v>
      </c>
      <c r="F17" s="136">
        <v>58437</v>
      </c>
      <c r="G17" s="136">
        <v>58437</v>
      </c>
      <c r="H17" s="136">
        <v>58437</v>
      </c>
      <c r="I17" s="136">
        <v>58437</v>
      </c>
      <c r="J17" s="136">
        <v>58437</v>
      </c>
      <c r="K17" s="136">
        <v>58437</v>
      </c>
      <c r="L17" s="190" t="s">
        <v>81</v>
      </c>
      <c r="M17" s="65"/>
      <c r="N17" s="193" t="s">
        <v>139</v>
      </c>
      <c r="O17" s="195">
        <f>E19+1500/24</f>
        <v>44379.5</v>
      </c>
    </row>
    <row r="18" spans="1:15">
      <c r="A18" s="188"/>
      <c r="B18" s="62" t="s">
        <v>7</v>
      </c>
      <c r="C18" s="63"/>
      <c r="D18" s="66"/>
      <c r="E18" s="63">
        <v>57332</v>
      </c>
      <c r="F18" s="136">
        <v>57509</v>
      </c>
      <c r="G18" s="136">
        <v>57509</v>
      </c>
      <c r="H18" s="63">
        <v>57332</v>
      </c>
      <c r="I18" s="63">
        <v>54055</v>
      </c>
      <c r="J18" s="66">
        <v>0</v>
      </c>
      <c r="K18" s="66">
        <v>0</v>
      </c>
      <c r="L18" s="191"/>
      <c r="M18" s="65"/>
      <c r="N18" s="193"/>
      <c r="O18" s="195"/>
    </row>
    <row r="19" spans="1:15">
      <c r="A19" s="188"/>
      <c r="B19" s="67" t="s">
        <v>17</v>
      </c>
      <c r="C19" s="68"/>
      <c r="D19" s="68"/>
      <c r="E19" s="68">
        <v>44317</v>
      </c>
      <c r="F19" s="68">
        <v>44329</v>
      </c>
      <c r="G19" s="68">
        <v>44329</v>
      </c>
      <c r="H19" s="68">
        <v>44317</v>
      </c>
      <c r="I19" s="68">
        <v>44533</v>
      </c>
      <c r="J19" s="68">
        <v>0</v>
      </c>
      <c r="K19" s="68">
        <v>0</v>
      </c>
      <c r="L19" s="191"/>
      <c r="M19" s="65"/>
      <c r="N19" s="193"/>
      <c r="O19" s="195"/>
    </row>
    <row r="20" spans="1:15">
      <c r="A20" s="188"/>
      <c r="B20" s="62" t="s">
        <v>19</v>
      </c>
      <c r="C20" s="69"/>
      <c r="D20" s="69"/>
      <c r="E20" s="70">
        <f>E17-E18</f>
        <v>1105</v>
      </c>
      <c r="F20" s="71">
        <f>F17-F18</f>
        <v>928</v>
      </c>
      <c r="G20" s="71">
        <f t="shared" ref="G20:K20" si="2">G17-G18</f>
        <v>928</v>
      </c>
      <c r="H20" s="71">
        <f t="shared" si="2"/>
        <v>1105</v>
      </c>
      <c r="I20" s="71"/>
      <c r="J20" s="72">
        <f t="shared" si="2"/>
        <v>58437</v>
      </c>
      <c r="K20" s="72">
        <f t="shared" si="2"/>
        <v>58437</v>
      </c>
      <c r="L20" s="191"/>
      <c r="M20" s="65"/>
      <c r="N20" s="193"/>
      <c r="O20" s="195"/>
    </row>
    <row r="21" spans="1:15">
      <c r="A21" s="188"/>
      <c r="B21" s="62" t="s">
        <v>8</v>
      </c>
      <c r="C21" s="64"/>
      <c r="D21" s="64"/>
      <c r="E21" s="64">
        <f>1500+E18</f>
        <v>58832</v>
      </c>
      <c r="F21" s="64">
        <f>F18+1500</f>
        <v>59009</v>
      </c>
      <c r="G21" s="64">
        <f>G18+1500</f>
        <v>59009</v>
      </c>
      <c r="H21" s="64">
        <f>H18+3000</f>
        <v>60332</v>
      </c>
      <c r="I21" s="64"/>
      <c r="J21" s="64">
        <f>J18+16000</f>
        <v>16000</v>
      </c>
      <c r="K21" s="64">
        <f>K18+32000</f>
        <v>32000</v>
      </c>
      <c r="L21" s="191"/>
      <c r="M21" s="65"/>
      <c r="N21" s="193"/>
      <c r="O21" s="195"/>
    </row>
    <row r="22" spans="1:15" ht="15.75" thickBot="1">
      <c r="A22" s="189"/>
      <c r="B22" s="73" t="s">
        <v>16</v>
      </c>
      <c r="C22" s="74"/>
      <c r="D22" s="74"/>
      <c r="E22" s="74">
        <f>1500-E20</f>
        <v>395</v>
      </c>
      <c r="F22" s="74">
        <f t="shared" ref="F22:K22" si="3">F21-F17</f>
        <v>572</v>
      </c>
      <c r="G22" s="74">
        <f t="shared" si="3"/>
        <v>572</v>
      </c>
      <c r="H22" s="74">
        <f>H21-H17</f>
        <v>1895</v>
      </c>
      <c r="I22" s="74"/>
      <c r="J22" s="75">
        <f t="shared" si="3"/>
        <v>-42437</v>
      </c>
      <c r="K22" s="75">
        <f t="shared" si="3"/>
        <v>-26437</v>
      </c>
      <c r="L22" s="192"/>
      <c r="M22" s="65"/>
      <c r="N22" s="194"/>
      <c r="O22" s="196"/>
    </row>
    <row r="23" spans="1:15">
      <c r="A23" s="76"/>
      <c r="B23" s="77"/>
      <c r="C23" s="78"/>
      <c r="D23" s="65"/>
      <c r="E23" s="65"/>
      <c r="F23" s="65"/>
      <c r="G23" s="65"/>
      <c r="H23" s="79"/>
      <c r="I23" s="79"/>
      <c r="J23" s="79"/>
      <c r="K23" s="80" t="s">
        <v>13</v>
      </c>
      <c r="L23" s="145">
        <v>44742</v>
      </c>
      <c r="M23" s="65"/>
      <c r="N23" s="65"/>
      <c r="O23" s="56"/>
    </row>
    <row r="25" spans="1:15">
      <c r="A25" s="201"/>
      <c r="B25" s="201"/>
      <c r="C25" s="202"/>
      <c r="D25" s="202"/>
      <c r="E25" s="203"/>
      <c r="F25" s="203"/>
      <c r="G25" s="87"/>
      <c r="H25" s="88"/>
      <c r="I25" s="88"/>
      <c r="J25" s="88"/>
      <c r="K25" s="88"/>
      <c r="L25" s="88"/>
      <c r="M25" s="89"/>
      <c r="N25" s="89"/>
      <c r="O25" s="89"/>
    </row>
    <row r="26" spans="1:15">
      <c r="A26" s="90"/>
      <c r="B26" s="90"/>
      <c r="C26" s="91"/>
      <c r="D26" s="91"/>
      <c r="E26" s="91"/>
      <c r="F26" s="91"/>
      <c r="G26" s="91"/>
      <c r="H26" s="91"/>
      <c r="I26" s="91"/>
      <c r="J26" s="91"/>
      <c r="K26" s="91"/>
      <c r="L26" s="207"/>
      <c r="M26" s="92"/>
      <c r="N26" s="91"/>
      <c r="O26" s="93"/>
    </row>
    <row r="27" spans="1:15">
      <c r="A27" s="206"/>
      <c r="B27" s="94"/>
      <c r="C27" s="85"/>
      <c r="D27" s="85"/>
      <c r="E27" s="85"/>
      <c r="F27" s="85"/>
      <c r="G27" s="85"/>
      <c r="H27" s="85"/>
      <c r="I27" s="85"/>
      <c r="J27" s="85"/>
      <c r="K27" s="85"/>
      <c r="L27" s="207"/>
      <c r="M27" s="95"/>
      <c r="N27" s="204"/>
      <c r="O27" s="205"/>
    </row>
    <row r="28" spans="1:15">
      <c r="A28" s="206"/>
      <c r="B28" s="94"/>
      <c r="C28" s="85"/>
      <c r="D28" s="85"/>
      <c r="E28" s="85"/>
      <c r="F28" s="85"/>
      <c r="G28" s="85"/>
      <c r="H28" s="85"/>
      <c r="I28" s="85"/>
      <c r="J28" s="85"/>
      <c r="K28" s="85"/>
      <c r="L28" s="207"/>
      <c r="M28" s="95"/>
      <c r="N28" s="204"/>
      <c r="O28" s="205"/>
    </row>
    <row r="29" spans="1:15">
      <c r="A29" s="206"/>
      <c r="B29" s="96"/>
      <c r="C29" s="97"/>
      <c r="D29" s="97"/>
      <c r="E29" s="97"/>
      <c r="F29" s="97"/>
      <c r="G29" s="97"/>
      <c r="H29" s="97"/>
      <c r="I29" s="97"/>
      <c r="J29" s="97"/>
      <c r="K29" s="97"/>
      <c r="L29" s="207"/>
      <c r="M29" s="95"/>
      <c r="N29" s="204"/>
      <c r="O29" s="205"/>
    </row>
    <row r="30" spans="1:15">
      <c r="A30" s="206"/>
      <c r="B30" s="94"/>
      <c r="C30" s="86"/>
      <c r="D30" s="86"/>
      <c r="E30" s="86"/>
      <c r="F30" s="86"/>
      <c r="G30" s="86"/>
      <c r="H30" s="86"/>
      <c r="I30" s="86"/>
      <c r="J30" s="98"/>
      <c r="K30" s="98"/>
      <c r="L30" s="207"/>
      <c r="M30" s="95"/>
      <c r="N30" s="204"/>
      <c r="O30" s="205"/>
    </row>
    <row r="31" spans="1:15">
      <c r="A31" s="206"/>
      <c r="B31" s="94"/>
      <c r="C31" s="95"/>
      <c r="D31" s="95"/>
      <c r="E31" s="95"/>
      <c r="F31" s="95"/>
      <c r="G31" s="95"/>
      <c r="H31" s="95"/>
      <c r="I31" s="95"/>
      <c r="J31" s="95"/>
      <c r="K31" s="95"/>
      <c r="L31" s="207"/>
      <c r="M31" s="95"/>
      <c r="N31" s="204"/>
      <c r="O31" s="205"/>
    </row>
    <row r="32" spans="1:15">
      <c r="A32" s="206"/>
      <c r="B32" s="99"/>
      <c r="C32" s="100"/>
      <c r="D32" s="100"/>
      <c r="E32" s="100"/>
      <c r="F32" s="100"/>
      <c r="G32" s="100"/>
      <c r="H32" s="100"/>
      <c r="I32" s="100"/>
      <c r="J32" s="101"/>
      <c r="K32" s="101"/>
      <c r="L32" s="97"/>
      <c r="M32" s="95"/>
      <c r="N32" s="204"/>
      <c r="O32" s="205"/>
    </row>
    <row r="33" spans="1:15">
      <c r="A33" s="85"/>
      <c r="B33" s="89"/>
      <c r="C33" s="108"/>
      <c r="D33" s="95"/>
      <c r="E33" s="95"/>
      <c r="F33" s="95"/>
      <c r="G33" s="95"/>
      <c r="H33" s="107"/>
      <c r="I33" s="107"/>
      <c r="J33" s="107"/>
      <c r="K33" s="107"/>
      <c r="M33" s="95"/>
      <c r="N33" s="95"/>
      <c r="O33" s="89"/>
    </row>
  </sheetData>
  <mergeCells count="22">
    <mergeCell ref="N27:N32"/>
    <mergeCell ref="O27:O32"/>
    <mergeCell ref="A25:B25"/>
    <mergeCell ref="C25:D25"/>
    <mergeCell ref="E25:F25"/>
    <mergeCell ref="A27:A32"/>
    <mergeCell ref="L26:L31"/>
    <mergeCell ref="O17:O22"/>
    <mergeCell ref="A15:B15"/>
    <mergeCell ref="C15:D15"/>
    <mergeCell ref="E15:F15"/>
    <mergeCell ref="A17:A22"/>
    <mergeCell ref="L17:L22"/>
    <mergeCell ref="N17:N22"/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O14"/>
  <sheetViews>
    <sheetView workbookViewId="0">
      <selection activeCell="D8" sqref="D8:K8"/>
    </sheetView>
  </sheetViews>
  <sheetFormatPr defaultRowHeight="15"/>
  <cols>
    <col min="1" max="1" width="8.85546875" customWidth="1"/>
    <col min="2" max="2" width="19.140625" customWidth="1"/>
    <col min="3" max="3" width="9.5703125" customWidth="1"/>
    <col min="4" max="4" width="9.42578125" customWidth="1"/>
    <col min="5" max="5" width="9.5703125" customWidth="1"/>
    <col min="6" max="6" width="10.140625" customWidth="1"/>
    <col min="7" max="7" width="13.42578125" customWidth="1"/>
    <col min="8" max="8" width="9.85546875" customWidth="1"/>
    <col min="9" max="9" width="11.140625" customWidth="1"/>
    <col min="10" max="10" width="11.42578125" customWidth="1"/>
    <col min="11" max="11" width="13.140625" customWidth="1"/>
    <col min="12" max="12" width="23" customWidth="1"/>
    <col min="13" max="13" width="9.140625" hidden="1" customWidth="1"/>
    <col min="14" max="14" width="15.5703125" customWidth="1"/>
    <col min="15" max="15" width="10.28515625" customWidth="1"/>
  </cols>
  <sheetData>
    <row r="1" spans="1:15">
      <c r="A1" s="43"/>
      <c r="B1" s="44"/>
      <c r="C1" s="46"/>
      <c r="D1" s="46"/>
      <c r="E1" s="46"/>
      <c r="F1" s="43"/>
      <c r="G1" s="43"/>
      <c r="H1" s="46"/>
      <c r="I1" s="46"/>
      <c r="J1" s="46"/>
      <c r="K1" s="46"/>
      <c r="L1" s="46"/>
      <c r="M1" s="46"/>
      <c r="N1" s="46"/>
      <c r="O1" s="46"/>
    </row>
    <row r="2" spans="1:15">
      <c r="A2" s="43"/>
      <c r="B2" s="44"/>
      <c r="C2" s="46"/>
      <c r="D2" s="46"/>
      <c r="E2" s="46"/>
      <c r="F2" s="43"/>
      <c r="G2" s="43"/>
      <c r="H2" s="46"/>
      <c r="I2" s="46"/>
      <c r="J2" s="46"/>
      <c r="K2" s="46"/>
      <c r="L2" s="46"/>
      <c r="M2" s="46"/>
      <c r="N2" s="46"/>
      <c r="O2" s="46"/>
    </row>
    <row r="3" spans="1:15">
      <c r="A3" s="43"/>
      <c r="B3" s="44"/>
      <c r="C3" s="46"/>
      <c r="D3" s="46"/>
      <c r="E3" s="46"/>
      <c r="F3" s="43"/>
      <c r="G3" s="43"/>
      <c r="H3" s="46"/>
      <c r="I3" s="46"/>
      <c r="J3" s="46"/>
      <c r="K3" s="46"/>
      <c r="L3" s="46"/>
      <c r="M3" s="46"/>
      <c r="N3" s="46"/>
      <c r="O3" s="46"/>
    </row>
    <row r="4" spans="1:15">
      <c r="A4" s="43"/>
      <c r="B4" s="44"/>
      <c r="C4" s="46"/>
      <c r="D4" s="46"/>
      <c r="E4" s="46"/>
      <c r="F4" s="43"/>
      <c r="G4" s="43"/>
      <c r="H4" s="46"/>
      <c r="I4" s="46"/>
      <c r="J4" s="46"/>
      <c r="K4" s="46"/>
      <c r="L4" s="46"/>
      <c r="M4" s="46"/>
      <c r="N4" s="46"/>
      <c r="O4" s="46"/>
    </row>
    <row r="5" spans="1:15" ht="21">
      <c r="A5" s="169" t="s">
        <v>53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15.75" thickBot="1">
      <c r="A6" s="170" t="s">
        <v>54</v>
      </c>
      <c r="B6" s="170"/>
      <c r="C6" s="185" t="s">
        <v>55</v>
      </c>
      <c r="D6" s="185"/>
      <c r="E6" s="186" t="s">
        <v>38</v>
      </c>
      <c r="F6" s="186"/>
      <c r="G6" s="81"/>
      <c r="H6" s="54"/>
      <c r="I6" s="54"/>
      <c r="J6" s="54"/>
      <c r="K6" s="54"/>
      <c r="L6" s="54"/>
      <c r="M6" s="55"/>
      <c r="N6" s="55"/>
      <c r="O6" s="56"/>
    </row>
    <row r="7" spans="1:15" ht="51">
      <c r="A7" s="57" t="s">
        <v>35</v>
      </c>
      <c r="B7" s="57" t="s">
        <v>1</v>
      </c>
      <c r="C7" s="58" t="s">
        <v>2</v>
      </c>
      <c r="D7" s="58" t="s">
        <v>10</v>
      </c>
      <c r="E7" s="58" t="s">
        <v>3</v>
      </c>
      <c r="F7" s="58" t="s">
        <v>135</v>
      </c>
      <c r="G7" s="58" t="s">
        <v>132</v>
      </c>
      <c r="H7" s="58" t="s">
        <v>12</v>
      </c>
      <c r="I7" s="58" t="s">
        <v>34</v>
      </c>
      <c r="J7" s="58" t="s">
        <v>28</v>
      </c>
      <c r="K7" s="58" t="s">
        <v>29</v>
      </c>
      <c r="L7" s="58" t="s">
        <v>4</v>
      </c>
      <c r="M7" s="59" t="s">
        <v>33</v>
      </c>
      <c r="N7" s="60" t="s">
        <v>11</v>
      </c>
      <c r="O7" s="61" t="s">
        <v>14</v>
      </c>
    </row>
    <row r="8" spans="1:15">
      <c r="A8" s="187" t="s">
        <v>5</v>
      </c>
      <c r="B8" s="62" t="s">
        <v>39</v>
      </c>
      <c r="C8" s="63">
        <v>139574</v>
      </c>
      <c r="D8" s="63">
        <v>139574</v>
      </c>
      <c r="E8" s="63">
        <v>139574</v>
      </c>
      <c r="F8" s="63">
        <v>139574</v>
      </c>
      <c r="G8" s="63">
        <v>139574</v>
      </c>
      <c r="H8" s="63">
        <v>139574</v>
      </c>
      <c r="I8" s="63">
        <v>139574</v>
      </c>
      <c r="J8" s="63">
        <v>139574</v>
      </c>
      <c r="K8" s="63">
        <v>139574</v>
      </c>
      <c r="L8" s="190" t="s">
        <v>86</v>
      </c>
      <c r="M8" s="65"/>
      <c r="N8" s="190" t="s">
        <v>139</v>
      </c>
      <c r="O8" s="195">
        <f>L14+E13/24</f>
        <v>44453.291666666664</v>
      </c>
    </row>
    <row r="9" spans="1:15">
      <c r="A9" s="188"/>
      <c r="B9" s="62" t="s">
        <v>7</v>
      </c>
      <c r="C9" s="63"/>
      <c r="D9" s="66">
        <v>0</v>
      </c>
      <c r="E9" s="63">
        <v>131145</v>
      </c>
      <c r="F9" s="63">
        <v>131145</v>
      </c>
      <c r="G9" s="63">
        <v>131145</v>
      </c>
      <c r="H9" s="63">
        <v>131145</v>
      </c>
      <c r="I9" s="66">
        <v>97276</v>
      </c>
      <c r="J9" s="66">
        <v>87140</v>
      </c>
      <c r="K9" s="66">
        <v>87140</v>
      </c>
      <c r="L9" s="191"/>
      <c r="M9" s="65"/>
      <c r="N9" s="191"/>
      <c r="O9" s="195"/>
    </row>
    <row r="10" spans="1:15">
      <c r="A10" s="188"/>
      <c r="B10" s="67" t="s">
        <v>17</v>
      </c>
      <c r="C10" s="68"/>
      <c r="D10" s="68">
        <v>44272</v>
      </c>
      <c r="E10" s="68">
        <v>44341</v>
      </c>
      <c r="F10" s="68">
        <v>44341</v>
      </c>
      <c r="G10" s="68">
        <v>44341</v>
      </c>
      <c r="H10" s="68">
        <v>44341</v>
      </c>
      <c r="I10" s="68">
        <v>44272</v>
      </c>
      <c r="J10" s="68">
        <v>44272</v>
      </c>
      <c r="K10" s="68">
        <v>44272</v>
      </c>
      <c r="L10" s="191"/>
      <c r="M10" s="65"/>
      <c r="N10" s="191"/>
      <c r="O10" s="195"/>
    </row>
    <row r="11" spans="1:15">
      <c r="A11" s="188"/>
      <c r="B11" s="62" t="s">
        <v>19</v>
      </c>
      <c r="C11" s="69"/>
      <c r="D11" s="69">
        <f>D8-D9</f>
        <v>139574</v>
      </c>
      <c r="E11" s="70">
        <f>E8-E9</f>
        <v>8429</v>
      </c>
      <c r="F11" s="71">
        <f>F8-F9</f>
        <v>8429</v>
      </c>
      <c r="G11" s="71">
        <f>G8-G9</f>
        <v>8429</v>
      </c>
      <c r="H11" s="71">
        <f t="shared" ref="H11:K11" si="0">H8-H9</f>
        <v>8429</v>
      </c>
      <c r="I11" s="71">
        <f>I8-I9</f>
        <v>42298</v>
      </c>
      <c r="J11" s="72">
        <f t="shared" si="0"/>
        <v>52434</v>
      </c>
      <c r="K11" s="72">
        <f t="shared" si="0"/>
        <v>52434</v>
      </c>
      <c r="L11" s="191"/>
      <c r="M11" s="65"/>
      <c r="N11" s="191"/>
      <c r="O11" s="195"/>
    </row>
    <row r="12" spans="1:15">
      <c r="A12" s="188"/>
      <c r="B12" s="62" t="s">
        <v>8</v>
      </c>
      <c r="C12" s="64"/>
      <c r="D12" s="64"/>
      <c r="E12" s="64">
        <f>E9+1500</f>
        <v>132645</v>
      </c>
      <c r="F12" s="64">
        <f>F9+1500</f>
        <v>132645</v>
      </c>
      <c r="G12" s="64">
        <f>G9+1500</f>
        <v>132645</v>
      </c>
      <c r="H12" s="64">
        <f>H9+3000</f>
        <v>134145</v>
      </c>
      <c r="I12" s="64">
        <f>I9+3000</f>
        <v>100276</v>
      </c>
      <c r="J12" s="64">
        <f>J9+16000</f>
        <v>103140</v>
      </c>
      <c r="K12" s="64">
        <f>K9+32000</f>
        <v>119140</v>
      </c>
      <c r="L12" s="191"/>
      <c r="M12" s="65"/>
      <c r="N12" s="191"/>
      <c r="O12" s="195"/>
    </row>
    <row r="13" spans="1:15" ht="15.75" thickBot="1">
      <c r="A13" s="189"/>
      <c r="B13" s="73" t="s">
        <v>16</v>
      </c>
      <c r="C13" s="74"/>
      <c r="D13" s="74">
        <f>3000-D11</f>
        <v>-136574</v>
      </c>
      <c r="E13" s="74">
        <f t="shared" ref="E13:K13" si="1">E12-E8</f>
        <v>-6929</v>
      </c>
      <c r="F13" s="74">
        <f t="shared" si="1"/>
        <v>-6929</v>
      </c>
      <c r="G13" s="74">
        <f t="shared" si="1"/>
        <v>-6929</v>
      </c>
      <c r="H13" s="74">
        <f>H12-H8</f>
        <v>-5429</v>
      </c>
      <c r="I13" s="74">
        <f>3000-I11</f>
        <v>-39298</v>
      </c>
      <c r="J13" s="75">
        <f t="shared" si="1"/>
        <v>-36434</v>
      </c>
      <c r="K13" s="75">
        <f t="shared" si="1"/>
        <v>-20434</v>
      </c>
      <c r="L13" s="192"/>
      <c r="M13" s="65"/>
      <c r="N13" s="192"/>
      <c r="O13" s="196"/>
    </row>
    <row r="14" spans="1:15">
      <c r="A14" s="76"/>
      <c r="B14" s="77"/>
      <c r="C14" s="78"/>
      <c r="D14" s="65"/>
      <c r="E14" s="65"/>
      <c r="F14" s="65"/>
      <c r="G14" s="65"/>
      <c r="H14" s="79"/>
      <c r="I14" s="79"/>
      <c r="J14" s="79"/>
      <c r="K14" s="80" t="s">
        <v>13</v>
      </c>
      <c r="L14" s="145">
        <v>44742</v>
      </c>
      <c r="M14" s="65"/>
      <c r="N14" s="65"/>
      <c r="O14" s="56"/>
    </row>
  </sheetData>
  <mergeCells count="8">
    <mergeCell ref="A5:O5"/>
    <mergeCell ref="A6:B6"/>
    <mergeCell ref="C6:D6"/>
    <mergeCell ref="E6:F6"/>
    <mergeCell ref="A8:A13"/>
    <mergeCell ref="L8:L13"/>
    <mergeCell ref="N8:N13"/>
    <mergeCell ref="O8:O13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Mahmud Jeans</vt:lpstr>
      <vt:lpstr>Abed Spinning Ltd.</vt:lpstr>
      <vt:lpstr>A one Polymer Ltd.</vt:lpstr>
      <vt:lpstr>A One Polar Ltd</vt:lpstr>
      <vt:lpstr>ASM Industris Ltd</vt:lpstr>
      <vt:lpstr>Bhuyan</vt:lpstr>
      <vt:lpstr>Eskayef Pharmaceuticals Ltd</vt:lpstr>
      <vt:lpstr>Fakir Fashion Ltd</vt:lpstr>
      <vt:lpstr>HP Chemicals Ltd</vt:lpstr>
      <vt:lpstr>Hamid Febrics</vt:lpstr>
      <vt:lpstr>Hatim polymer</vt:lpstr>
      <vt:lpstr>HASSML</vt:lpstr>
      <vt:lpstr>Jaba Textile Ltd</vt:lpstr>
      <vt:lpstr>Luna Polymer Ind. Ltd</vt:lpstr>
      <vt:lpstr>Mak Textile Ltd.</vt:lpstr>
      <vt:lpstr>Newzeland Dairy</vt:lpstr>
      <vt:lpstr>Nannu Spinning</vt:lpstr>
      <vt:lpstr>NSU</vt:lpstr>
      <vt:lpstr>Padma Poly</vt:lpstr>
      <vt:lpstr>Papertech</vt:lpstr>
      <vt:lpstr>Pran Durable Plastics Ltd.</vt:lpstr>
      <vt:lpstr>Sgorika Feed Mills Ltd</vt:lpstr>
      <vt:lpstr>Shabed Ali Spinning Ltd.</vt:lpstr>
      <vt:lpstr>Sifat Textile</vt:lpstr>
      <vt:lpstr>Shiplu Tex. &amp; Spinning</vt:lpstr>
      <vt:lpstr>Sheltech Ceramics Ltd</vt:lpstr>
      <vt:lpstr>SS Steel</vt:lpstr>
      <vt:lpstr>United Hospital</vt:lpstr>
      <vt:lpstr>Zenith</vt:lpstr>
      <vt:lpstr>GBB</vt:lpstr>
      <vt:lpstr>Tentative maintenace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RUHUL AMIN</dc:creator>
  <cp:lastModifiedBy>ADMIN</cp:lastModifiedBy>
  <cp:lastPrinted>2022-02-05T15:21:52Z</cp:lastPrinted>
  <dcterms:created xsi:type="dcterms:W3CDTF">2013-12-01T16:59:55Z</dcterms:created>
  <dcterms:modified xsi:type="dcterms:W3CDTF">2022-07-01T10:31:06Z</dcterms:modified>
</cp:coreProperties>
</file>