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D-STU\Desktop\PRAKTIKUM2PROBSTAT\11S17011_LAPORAN PRAKTIKUM II PROBSTAT\"/>
    </mc:Choice>
  </mc:AlternateContent>
  <bookViews>
    <workbookView xWindow="0" yWindow="0" windowWidth="14840" windowHeight="4040" firstSheet="1" activeTab="2"/>
  </bookViews>
  <sheets>
    <sheet name="REGRESI BERGANDA DAN KORELASI" sheetId="5" r:id="rId1"/>
    <sheet name="ESTIMASI DAN INFERENSI K." sheetId="9" r:id="rId2"/>
    <sheet name="REGRESI DENGAN MATRIX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5" l="1"/>
  <c r="R34" i="11" a="1"/>
  <c r="R34" i="11" s="1"/>
  <c r="P34" i="11" a="1"/>
  <c r="P35" i="11" s="1"/>
  <c r="P23" i="11" a="1"/>
  <c r="Q23" i="11" s="1"/>
  <c r="P13" i="11" a="1"/>
  <c r="P13" i="11" s="1"/>
  <c r="P3" i="11" a="1"/>
  <c r="P3" i="11" s="1"/>
  <c r="N22" i="11"/>
  <c r="I22" i="11"/>
  <c r="H22" i="11"/>
  <c r="N21" i="11"/>
  <c r="I21" i="11"/>
  <c r="H21" i="11"/>
  <c r="N20" i="11"/>
  <c r="I20" i="11"/>
  <c r="H20" i="11"/>
  <c r="N19" i="11"/>
  <c r="I19" i="11"/>
  <c r="H19" i="11"/>
  <c r="N18" i="11"/>
  <c r="I18" i="11"/>
  <c r="H18" i="11"/>
  <c r="N17" i="11"/>
  <c r="I17" i="11"/>
  <c r="H17" i="11"/>
  <c r="N16" i="11"/>
  <c r="I16" i="11"/>
  <c r="H16" i="11"/>
  <c r="N15" i="11"/>
  <c r="I15" i="11"/>
  <c r="H15" i="11"/>
  <c r="N14" i="11"/>
  <c r="I14" i="11"/>
  <c r="H14" i="11"/>
  <c r="N13" i="11"/>
  <c r="I13" i="11"/>
  <c r="H13" i="11"/>
  <c r="N12" i="11"/>
  <c r="I12" i="11"/>
  <c r="H12" i="11"/>
  <c r="N11" i="11"/>
  <c r="I11" i="11"/>
  <c r="H11" i="11"/>
  <c r="N10" i="11"/>
  <c r="I10" i="11"/>
  <c r="H10" i="11"/>
  <c r="N9" i="11"/>
  <c r="I9" i="11"/>
  <c r="H9" i="11"/>
  <c r="N8" i="11"/>
  <c r="I8" i="11"/>
  <c r="H8" i="11"/>
  <c r="N7" i="11"/>
  <c r="I7" i="11"/>
  <c r="H7" i="11"/>
  <c r="N6" i="11"/>
  <c r="I6" i="11"/>
  <c r="H6" i="11"/>
  <c r="N5" i="11"/>
  <c r="I5" i="11"/>
  <c r="H5" i="11"/>
  <c r="N4" i="11"/>
  <c r="I4" i="11"/>
  <c r="H4" i="11"/>
  <c r="N3" i="11"/>
  <c r="I3" i="11"/>
  <c r="H3" i="11"/>
  <c r="R40" i="11" l="1"/>
  <c r="R36" i="11"/>
  <c r="R39" i="11"/>
  <c r="R35" i="11"/>
  <c r="R37" i="11"/>
  <c r="R38" i="11"/>
  <c r="P40" i="11"/>
  <c r="P36" i="11"/>
  <c r="P38" i="11"/>
  <c r="P34" i="11"/>
  <c r="P37" i="11"/>
  <c r="P39" i="11"/>
  <c r="T29" i="11"/>
  <c r="P29" i="11"/>
  <c r="S28" i="11"/>
  <c r="V27" i="11"/>
  <c r="R27" i="11"/>
  <c r="U26" i="11"/>
  <c r="Q26" i="11"/>
  <c r="T25" i="11"/>
  <c r="P25" i="11"/>
  <c r="S24" i="11"/>
  <c r="V23" i="11"/>
  <c r="R23" i="11"/>
  <c r="V29" i="11"/>
  <c r="R29" i="11"/>
  <c r="U28" i="11"/>
  <c r="Q28" i="11"/>
  <c r="T27" i="11"/>
  <c r="P27" i="11"/>
  <c r="S26" i="11"/>
  <c r="V25" i="11"/>
  <c r="R25" i="11"/>
  <c r="U24" i="11"/>
  <c r="Q24" i="11"/>
  <c r="T23" i="11"/>
  <c r="P23" i="11"/>
  <c r="U29" i="11"/>
  <c r="Q29" i="11"/>
  <c r="T28" i="11"/>
  <c r="P28" i="11"/>
  <c r="S27" i="11"/>
  <c r="V26" i="11"/>
  <c r="R26" i="11"/>
  <c r="U25" i="11"/>
  <c r="Q25" i="11"/>
  <c r="T24" i="11"/>
  <c r="P24" i="11"/>
  <c r="S23" i="11"/>
  <c r="S29" i="11"/>
  <c r="V28" i="11"/>
  <c r="R28" i="11"/>
  <c r="U27" i="11"/>
  <c r="Q27" i="11"/>
  <c r="T26" i="11"/>
  <c r="P26" i="11"/>
  <c r="S25" i="11"/>
  <c r="V24" i="11"/>
  <c r="R24" i="11"/>
  <c r="U23" i="11"/>
  <c r="Q19" i="11"/>
  <c r="T18" i="11"/>
  <c r="S17" i="11"/>
  <c r="R16" i="11"/>
  <c r="Q15" i="11"/>
  <c r="P14" i="11"/>
  <c r="T19" i="11"/>
  <c r="S18" i="11"/>
  <c r="R17" i="11"/>
  <c r="Q16" i="11"/>
  <c r="T15" i="11"/>
  <c r="P15" i="11"/>
  <c r="S14" i="11"/>
  <c r="R13" i="11"/>
  <c r="S19" i="11"/>
  <c r="V18" i="11"/>
  <c r="R18" i="11"/>
  <c r="U17" i="11"/>
  <c r="Q17" i="11"/>
  <c r="T16" i="11"/>
  <c r="P16" i="11"/>
  <c r="S15" i="11"/>
  <c r="V14" i="11"/>
  <c r="R14" i="11"/>
  <c r="U13" i="11"/>
  <c r="Q13" i="11"/>
  <c r="U19" i="11"/>
  <c r="P18" i="11"/>
  <c r="V16" i="11"/>
  <c r="U15" i="11"/>
  <c r="T14" i="11"/>
  <c r="S13" i="11"/>
  <c r="P19" i="11"/>
  <c r="V17" i="11"/>
  <c r="U16" i="11"/>
  <c r="V13" i="11"/>
  <c r="V19" i="11"/>
  <c r="R19" i="11"/>
  <c r="U18" i="11"/>
  <c r="Q18" i="11"/>
  <c r="T17" i="11"/>
  <c r="P17" i="11"/>
  <c r="S16" i="11"/>
  <c r="V15" i="11"/>
  <c r="R15" i="11"/>
  <c r="U14" i="11"/>
  <c r="Q14" i="11"/>
  <c r="T13" i="11"/>
  <c r="AE9" i="11"/>
  <c r="AA9" i="11"/>
  <c r="S9" i="11"/>
  <c r="AE8" i="11"/>
  <c r="W8" i="11"/>
  <c r="AI7" i="11"/>
  <c r="AE7" i="11"/>
  <c r="W7" i="11"/>
  <c r="S7" i="11"/>
  <c r="AE6" i="11"/>
  <c r="W6" i="11"/>
  <c r="AI5" i="11"/>
  <c r="AA5" i="11"/>
  <c r="W5" i="11"/>
  <c r="AI4" i="11"/>
  <c r="AA4" i="11"/>
  <c r="W4" i="11"/>
  <c r="AI3" i="11"/>
  <c r="AE3" i="11"/>
  <c r="W3" i="11"/>
  <c r="AD9" i="11"/>
  <c r="V9" i="11"/>
  <c r="AH8" i="11"/>
  <c r="Z8" i="11"/>
  <c r="R8" i="11"/>
  <c r="AD7" i="11"/>
  <c r="V7" i="11"/>
  <c r="AH6" i="11"/>
  <c r="Z6" i="11"/>
  <c r="R6" i="11"/>
  <c r="AD5" i="11"/>
  <c r="Z5" i="11"/>
  <c r="R5" i="11"/>
  <c r="AH4" i="11"/>
  <c r="Z4" i="11"/>
  <c r="V4" i="11"/>
  <c r="R4" i="11"/>
  <c r="AH3" i="11"/>
  <c r="AD3" i="11"/>
  <c r="Z3" i="11"/>
  <c r="R3" i="11"/>
  <c r="AG9" i="11"/>
  <c r="AC9" i="11"/>
  <c r="Y9" i="11"/>
  <c r="U9" i="11"/>
  <c r="Q9" i="11"/>
  <c r="AG8" i="11"/>
  <c r="AC8" i="11"/>
  <c r="Y8" i="11"/>
  <c r="U8" i="11"/>
  <c r="Q8" i="11"/>
  <c r="AG7" i="11"/>
  <c r="AC7" i="11"/>
  <c r="Y7" i="11"/>
  <c r="U7" i="11"/>
  <c r="Q7" i="11"/>
  <c r="AG6" i="11"/>
  <c r="AC6" i="11"/>
  <c r="Y6" i="11"/>
  <c r="U6" i="11"/>
  <c r="Q6" i="11"/>
  <c r="AG5" i="11"/>
  <c r="AC5" i="11"/>
  <c r="Y5" i="11"/>
  <c r="U5" i="11"/>
  <c r="Q5" i="11"/>
  <c r="AG4" i="11"/>
  <c r="AC4" i="11"/>
  <c r="Y4" i="11"/>
  <c r="U4" i="11"/>
  <c r="Q4" i="11"/>
  <c r="AG3" i="11"/>
  <c r="AC3" i="11"/>
  <c r="Y3" i="11"/>
  <c r="U3" i="11"/>
  <c r="Q3" i="11"/>
  <c r="AI9" i="11"/>
  <c r="W9" i="11"/>
  <c r="AI8" i="11"/>
  <c r="AA8" i="11"/>
  <c r="S8" i="11"/>
  <c r="AA7" i="11"/>
  <c r="AI6" i="11"/>
  <c r="AA6" i="11"/>
  <c r="S6" i="11"/>
  <c r="AE5" i="11"/>
  <c r="S5" i="11"/>
  <c r="AE4" i="11"/>
  <c r="S4" i="11"/>
  <c r="AA3" i="11"/>
  <c r="S3" i="11"/>
  <c r="AH9" i="11"/>
  <c r="Z9" i="11"/>
  <c r="R9" i="11"/>
  <c r="AD8" i="11"/>
  <c r="V8" i="11"/>
  <c r="AH7" i="11"/>
  <c r="Z7" i="11"/>
  <c r="R7" i="11"/>
  <c r="AD6" i="11"/>
  <c r="V6" i="11"/>
  <c r="AH5" i="11"/>
  <c r="V5" i="11"/>
  <c r="AD4" i="11"/>
  <c r="V3" i="11"/>
  <c r="AF9" i="11"/>
  <c r="AB9" i="11"/>
  <c r="X9" i="11"/>
  <c r="T9" i="11"/>
  <c r="P9" i="11"/>
  <c r="AF8" i="11"/>
  <c r="AB8" i="11"/>
  <c r="X8" i="11"/>
  <c r="T8" i="11"/>
  <c r="P8" i="11"/>
  <c r="AF7" i="11"/>
  <c r="AB7" i="11"/>
  <c r="X7" i="11"/>
  <c r="T7" i="11"/>
  <c r="P7" i="11"/>
  <c r="AF6" i="11"/>
  <c r="AB6" i="11"/>
  <c r="X6" i="11"/>
  <c r="T6" i="11"/>
  <c r="P6" i="11"/>
  <c r="AF5" i="11"/>
  <c r="AB5" i="11"/>
  <c r="X5" i="11"/>
  <c r="T5" i="11"/>
  <c r="P5" i="11"/>
  <c r="AF4" i="11"/>
  <c r="AB4" i="11"/>
  <c r="X4" i="11"/>
  <c r="T4" i="11"/>
  <c r="P4" i="11"/>
  <c r="AF3" i="11"/>
  <c r="AB3" i="11"/>
  <c r="X3" i="11"/>
  <c r="T3" i="11"/>
  <c r="M22" i="9" l="1"/>
  <c r="H22" i="9"/>
  <c r="G22" i="9"/>
  <c r="M21" i="9"/>
  <c r="H21" i="9"/>
  <c r="G21" i="9"/>
  <c r="M20" i="9"/>
  <c r="H20" i="9"/>
  <c r="G20" i="9"/>
  <c r="M19" i="9"/>
  <c r="H19" i="9"/>
  <c r="G19" i="9"/>
  <c r="M18" i="9"/>
  <c r="H18" i="9"/>
  <c r="G18" i="9"/>
  <c r="M17" i="9"/>
  <c r="H17" i="9"/>
  <c r="G17" i="9"/>
  <c r="M16" i="9"/>
  <c r="H16" i="9"/>
  <c r="G16" i="9"/>
  <c r="M15" i="9"/>
  <c r="H15" i="9"/>
  <c r="G15" i="9"/>
  <c r="M14" i="9"/>
  <c r="H14" i="9"/>
  <c r="G14" i="9"/>
  <c r="M13" i="9"/>
  <c r="H13" i="9"/>
  <c r="G13" i="9"/>
  <c r="M12" i="9"/>
  <c r="H12" i="9"/>
  <c r="G12" i="9"/>
  <c r="M11" i="9"/>
  <c r="H11" i="9"/>
  <c r="G11" i="9"/>
  <c r="M10" i="9"/>
  <c r="H10" i="9"/>
  <c r="G10" i="9"/>
  <c r="M9" i="9"/>
  <c r="H9" i="9"/>
  <c r="G9" i="9"/>
  <c r="M8" i="9"/>
  <c r="H8" i="9"/>
  <c r="G8" i="9"/>
  <c r="M7" i="9"/>
  <c r="H7" i="9"/>
  <c r="G7" i="9"/>
  <c r="M6" i="9"/>
  <c r="H6" i="9"/>
  <c r="G6" i="9"/>
  <c r="M5" i="9"/>
  <c r="H5" i="9"/>
  <c r="G5" i="9"/>
  <c r="M4" i="9"/>
  <c r="H4" i="9"/>
  <c r="G4" i="9"/>
  <c r="M3" i="9"/>
  <c r="H3" i="9"/>
  <c r="G3" i="9"/>
  <c r="M3" i="5"/>
  <c r="M22" i="5" l="1"/>
  <c r="M21" i="5"/>
  <c r="M20" i="5"/>
  <c r="M19" i="5"/>
  <c r="M18" i="5"/>
  <c r="M17" i="5"/>
  <c r="M16" i="5"/>
  <c r="M15" i="5"/>
  <c r="M11" i="5"/>
  <c r="M14" i="5"/>
  <c r="M13" i="5"/>
  <c r="M12" i="5"/>
  <c r="M10" i="5"/>
  <c r="M9" i="5"/>
  <c r="M8" i="5"/>
  <c r="M7" i="5"/>
  <c r="M6" i="5"/>
  <c r="M5" i="5"/>
  <c r="M4" i="5"/>
  <c r="H22" i="5" l="1"/>
  <c r="G22" i="5"/>
  <c r="H21" i="5"/>
  <c r="G21" i="5"/>
  <c r="H20" i="5"/>
  <c r="G20" i="5"/>
  <c r="H19" i="5"/>
  <c r="G19" i="5"/>
  <c r="H18" i="5"/>
  <c r="G18" i="5"/>
  <c r="H17" i="5"/>
  <c r="G17" i="5"/>
  <c r="H16" i="5"/>
  <c r="G16" i="5"/>
  <c r="H15" i="5"/>
  <c r="G15" i="5"/>
  <c r="H14" i="5"/>
  <c r="G14" i="5"/>
  <c r="H13" i="5"/>
  <c r="G13" i="5"/>
  <c r="H12" i="5"/>
  <c r="G12" i="5"/>
  <c r="H11" i="5"/>
  <c r="H10" i="5"/>
  <c r="G10" i="5"/>
  <c r="H9" i="5"/>
  <c r="G9" i="5"/>
  <c r="H8" i="5"/>
  <c r="G8" i="5"/>
  <c r="H7" i="5"/>
  <c r="G7" i="5"/>
  <c r="H6" i="5"/>
  <c r="G6" i="5"/>
  <c r="H5" i="5"/>
  <c r="G5" i="5"/>
  <c r="H4" i="5"/>
  <c r="G4" i="5"/>
  <c r="H3" i="5"/>
  <c r="G3" i="5"/>
</calcChain>
</file>

<file path=xl/sharedStrings.xml><?xml version="1.0" encoding="utf-8"?>
<sst xmlns="http://schemas.openxmlformats.org/spreadsheetml/2006/main" count="102" uniqueCount="50">
  <si>
    <t>data</t>
  </si>
  <si>
    <t>jumlahpenduduk (x1),</t>
  </si>
  <si>
    <t>PDRB (x2),</t>
  </si>
  <si>
    <t>jumlah Pelanggan Listrik (x3),</t>
  </si>
  <si>
    <t>jumlah penduduk (x1),</t>
  </si>
  <si>
    <t>Rasio Elektrifikasi (x3),</t>
  </si>
  <si>
    <t>Factor beban (x4),</t>
  </si>
  <si>
    <t>losses (x5),</t>
  </si>
  <si>
    <t>jumlah rumah tangga (x6)</t>
  </si>
  <si>
    <t xml:space="preserve">model 1 </t>
  </si>
  <si>
    <t>penjualan listrik (Y).</t>
  </si>
  <si>
    <t>Observasi</t>
  </si>
  <si>
    <t>model 1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</si>
  <si>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</si>
  <si>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</si>
  <si>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</si>
  <si>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</si>
  <si>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</si>
  <si>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</si>
  <si>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</si>
  <si>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</si>
  <si>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</si>
  <si>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</si>
  <si>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</si>
  <si>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</si>
  <si>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</si>
  <si>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</si>
  <si>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</si>
  <si>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</si>
  <si>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</si>
  <si>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</si>
  <si>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</si>
  <si>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</si>
  <si>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</si>
  <si>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</si>
  <si>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</si>
  <si>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</si>
  <si>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</si>
  <si>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</si>
  <si>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</si>
  <si>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Standard Residuals</t>
  </si>
  <si>
    <t>PROBABILITY OUTPUT</t>
  </si>
  <si>
    <t>Percentile</t>
  </si>
  <si>
    <t>Predicted penjualan listrik (Y).</t>
  </si>
  <si>
    <t>X Transpose</t>
  </si>
  <si>
    <t>X Transpose * x</t>
  </si>
  <si>
    <t>X Transpose * x invers</t>
  </si>
  <si>
    <t>X Transpose * y</t>
  </si>
  <si>
    <t>b = X Transpose * inverse * X Transpose * y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</si>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</sst>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2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Continuous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'REGRESI BERGANDA DAN KORELASI'!$M$2</c:f>
              <c:strCache>
                <c:ptCount val="1"/>
                <c:pt idx="0">
                  <c:v>penjualan listrik (Y).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531277340332458E-2"/>
                  <c:y val="0.345550087489063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'REGRESI BERGANDA DAN KORELASI'!$G$3:$G$22</c:f>
              <c:numCache>
                <c:formatCode>General</c:formatCode>
                <c:ptCount val="20"/>
                <c:pt idx="0">
                  <c:v>6719</c:v>
                </c:pt>
                <c:pt idx="1">
                  <c:v>6746</c:v>
                </c:pt>
                <c:pt idx="2">
                  <c:v>7993</c:v>
                </c:pt>
                <c:pt idx="3">
                  <c:v>7343</c:v>
                </c:pt>
                <c:pt idx="4">
                  <c:v>7136</c:v>
                </c:pt>
                <c:pt idx="5">
                  <c:v>7691</c:v>
                </c:pt>
                <c:pt idx="6">
                  <c:v>6925</c:v>
                </c:pt>
                <c:pt idx="7">
                  <c:v>6841</c:v>
                </c:pt>
                <c:pt idx="8">
                  <c:v>7969</c:v>
                </c:pt>
                <c:pt idx="9">
                  <c:v>6982</c:v>
                </c:pt>
                <c:pt idx="10">
                  <c:v>7005</c:v>
                </c:pt>
                <c:pt idx="11">
                  <c:v>7157</c:v>
                </c:pt>
                <c:pt idx="12">
                  <c:v>6942</c:v>
                </c:pt>
                <c:pt idx="13">
                  <c:v>6517</c:v>
                </c:pt>
                <c:pt idx="14">
                  <c:v>7633</c:v>
                </c:pt>
                <c:pt idx="15">
                  <c:v>7512</c:v>
                </c:pt>
                <c:pt idx="16">
                  <c:v>7265</c:v>
                </c:pt>
                <c:pt idx="17">
                  <c:v>7425</c:v>
                </c:pt>
                <c:pt idx="18">
                  <c:v>7059</c:v>
                </c:pt>
                <c:pt idx="19">
                  <c:v>7701</c:v>
                </c:pt>
              </c:numCache>
            </c:numRef>
          </c:xVal>
          <c:yVal>
            <c:numRef>
              <c:f>'REGRESI BERGANDA DAN KORELASI'!$M$3:$M$22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669528"/>
        <c:axId val="451669920"/>
      </c:scatterChart>
      <c:valAx>
        <c:axId val="45166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69920"/>
        <c:crosses val="autoZero"/>
        <c:crossBetween val="midCat"/>
      </c:valAx>
      <c:valAx>
        <c:axId val="4516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6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'REGRESI BERGANDA DAN KORELASI'!$M$2</c:f>
              <c:strCache>
                <c:ptCount val="1"/>
                <c:pt idx="0">
                  <c:v>penjualan listrik (Y).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1038057742782157E-2"/>
                  <c:y val="0.341785870516185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exp"/>
            <c:dispRSqr val="0"/>
            <c:dispEq val="0"/>
          </c:trendline>
          <c:xVal>
            <c:numRef>
              <c:f>'REGRESI BERGANDA DAN KORELASI'!$G$3:$G$22</c:f>
              <c:numCache>
                <c:formatCode>General</c:formatCode>
                <c:ptCount val="20"/>
                <c:pt idx="0">
                  <c:v>6719</c:v>
                </c:pt>
                <c:pt idx="1">
                  <c:v>6746</c:v>
                </c:pt>
                <c:pt idx="2">
                  <c:v>7993</c:v>
                </c:pt>
                <c:pt idx="3">
                  <c:v>7343</c:v>
                </c:pt>
                <c:pt idx="4">
                  <c:v>7136</c:v>
                </c:pt>
                <c:pt idx="5">
                  <c:v>7691</c:v>
                </c:pt>
                <c:pt idx="6">
                  <c:v>6925</c:v>
                </c:pt>
                <c:pt idx="7">
                  <c:v>6841</c:v>
                </c:pt>
                <c:pt idx="8">
                  <c:v>7969</c:v>
                </c:pt>
                <c:pt idx="9">
                  <c:v>6982</c:v>
                </c:pt>
                <c:pt idx="10">
                  <c:v>7005</c:v>
                </c:pt>
                <c:pt idx="11">
                  <c:v>7157</c:v>
                </c:pt>
                <c:pt idx="12">
                  <c:v>6942</c:v>
                </c:pt>
                <c:pt idx="13">
                  <c:v>6517</c:v>
                </c:pt>
                <c:pt idx="14">
                  <c:v>7633</c:v>
                </c:pt>
                <c:pt idx="15">
                  <c:v>7512</c:v>
                </c:pt>
                <c:pt idx="16">
                  <c:v>7265</c:v>
                </c:pt>
                <c:pt idx="17">
                  <c:v>7425</c:v>
                </c:pt>
                <c:pt idx="18">
                  <c:v>7059</c:v>
                </c:pt>
                <c:pt idx="19">
                  <c:v>7701</c:v>
                </c:pt>
              </c:numCache>
            </c:numRef>
          </c:xVal>
          <c:yVal>
            <c:numRef>
              <c:f>'REGRESI BERGANDA DAN KORELASI'!$M$3:$M$22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950040"/>
        <c:axId val="707948472"/>
      </c:scatterChart>
      <c:valAx>
        <c:axId val="707950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48472"/>
        <c:crosses val="autoZero"/>
        <c:crossBetween val="midCat"/>
      </c:valAx>
      <c:valAx>
        <c:axId val="707948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5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'REGRESI BERGANDA DAN KORELASI'!$M$2</c:f>
              <c:strCache>
                <c:ptCount val="1"/>
                <c:pt idx="0">
                  <c:v>penjualan listrik (Y).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5.2961942257217849E-2"/>
                  <c:y val="0.3562266695829687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'REGRESI BERGANDA DAN KORELASI'!$G$3:$G$22</c:f>
              <c:numCache>
                <c:formatCode>General</c:formatCode>
                <c:ptCount val="20"/>
                <c:pt idx="0">
                  <c:v>6719</c:v>
                </c:pt>
                <c:pt idx="1">
                  <c:v>6746</c:v>
                </c:pt>
                <c:pt idx="2">
                  <c:v>7993</c:v>
                </c:pt>
                <c:pt idx="3">
                  <c:v>7343</c:v>
                </c:pt>
                <c:pt idx="4">
                  <c:v>7136</c:v>
                </c:pt>
                <c:pt idx="5">
                  <c:v>7691</c:v>
                </c:pt>
                <c:pt idx="6">
                  <c:v>6925</c:v>
                </c:pt>
                <c:pt idx="7">
                  <c:v>6841</c:v>
                </c:pt>
                <c:pt idx="8">
                  <c:v>7969</c:v>
                </c:pt>
                <c:pt idx="9">
                  <c:v>6982</c:v>
                </c:pt>
                <c:pt idx="10">
                  <c:v>7005</c:v>
                </c:pt>
                <c:pt idx="11">
                  <c:v>7157</c:v>
                </c:pt>
                <c:pt idx="12">
                  <c:v>6942</c:v>
                </c:pt>
                <c:pt idx="13">
                  <c:v>6517</c:v>
                </c:pt>
                <c:pt idx="14">
                  <c:v>7633</c:v>
                </c:pt>
                <c:pt idx="15">
                  <c:v>7512</c:v>
                </c:pt>
                <c:pt idx="16">
                  <c:v>7265</c:v>
                </c:pt>
                <c:pt idx="17">
                  <c:v>7425</c:v>
                </c:pt>
                <c:pt idx="18">
                  <c:v>7059</c:v>
                </c:pt>
                <c:pt idx="19">
                  <c:v>7701</c:v>
                </c:pt>
              </c:numCache>
            </c:numRef>
          </c:xVal>
          <c:yVal>
            <c:numRef>
              <c:f>'REGRESI BERGANDA DAN KORELASI'!$M$3:$M$22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7266056"/>
        <c:axId val="707266840"/>
      </c:scatterChart>
      <c:valAx>
        <c:axId val="70726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266840"/>
        <c:crosses val="autoZero"/>
        <c:crossBetween val="midCat"/>
      </c:valAx>
      <c:valAx>
        <c:axId val="707266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266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jumlah penduduk (x1),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'ESTIMASI DAN INFERENSI K.'!$G$3:$G$22</c:f>
              <c:numCache>
                <c:formatCode>General</c:formatCode>
                <c:ptCount val="20"/>
                <c:pt idx="0">
                  <c:v>6719</c:v>
                </c:pt>
                <c:pt idx="1">
                  <c:v>6746</c:v>
                </c:pt>
                <c:pt idx="2">
                  <c:v>7993</c:v>
                </c:pt>
                <c:pt idx="3">
                  <c:v>7343</c:v>
                </c:pt>
                <c:pt idx="4">
                  <c:v>7136</c:v>
                </c:pt>
                <c:pt idx="5">
                  <c:v>7691</c:v>
                </c:pt>
                <c:pt idx="6">
                  <c:v>6925</c:v>
                </c:pt>
                <c:pt idx="7">
                  <c:v>6841</c:v>
                </c:pt>
                <c:pt idx="8">
                  <c:v>7969</c:v>
                </c:pt>
                <c:pt idx="9">
                  <c:v>6982</c:v>
                </c:pt>
                <c:pt idx="10">
                  <c:v>7005</c:v>
                </c:pt>
                <c:pt idx="11">
                  <c:v>7157</c:v>
                </c:pt>
                <c:pt idx="12">
                  <c:v>6942</c:v>
                </c:pt>
                <c:pt idx="13">
                  <c:v>6517</c:v>
                </c:pt>
                <c:pt idx="14">
                  <c:v>7633</c:v>
                </c:pt>
                <c:pt idx="15">
                  <c:v>7512</c:v>
                </c:pt>
                <c:pt idx="16">
                  <c:v>7265</c:v>
                </c:pt>
                <c:pt idx="17">
                  <c:v>7425</c:v>
                </c:pt>
                <c:pt idx="18">
                  <c:v>7059</c:v>
                </c:pt>
                <c:pt idx="19">
                  <c:v>7701</c:v>
                </c:pt>
              </c:numCache>
            </c:numRef>
          </c:xVal>
          <c:yVal>
            <c:numRef>
              <c:f>'ESTIMASI DAN INFERENSI K.'!$Q$31:$Q$50</c:f>
              <c:numCache>
                <c:formatCode>General</c:formatCode>
                <c:ptCount val="20"/>
                <c:pt idx="0">
                  <c:v>-131.12224384985711</c:v>
                </c:pt>
                <c:pt idx="1">
                  <c:v>-2657.450724459748</c:v>
                </c:pt>
                <c:pt idx="2">
                  <c:v>-724.65863110966529</c:v>
                </c:pt>
                <c:pt idx="3">
                  <c:v>-186.5919517109578</c:v>
                </c:pt>
                <c:pt idx="4">
                  <c:v>942.84617282356703</c:v>
                </c:pt>
                <c:pt idx="5">
                  <c:v>538.51532037413563</c:v>
                </c:pt>
                <c:pt idx="6">
                  <c:v>564.58263545472437</c:v>
                </c:pt>
                <c:pt idx="7">
                  <c:v>623.79209207426538</c:v>
                </c:pt>
                <c:pt idx="8">
                  <c:v>-3891.0065571094619</c:v>
                </c:pt>
                <c:pt idx="9">
                  <c:v>729.26474636528292</c:v>
                </c:pt>
                <c:pt idx="10">
                  <c:v>65.640203378799015</c:v>
                </c:pt>
                <c:pt idx="11">
                  <c:v>-911.18107372437771</c:v>
                </c:pt>
                <c:pt idx="12">
                  <c:v>-1723.7964572170858</c:v>
                </c:pt>
                <c:pt idx="13">
                  <c:v>-527.63691906550957</c:v>
                </c:pt>
                <c:pt idx="14">
                  <c:v>1099.317805866549</c:v>
                </c:pt>
                <c:pt idx="15">
                  <c:v>1802.2833398876355</c:v>
                </c:pt>
                <c:pt idx="16">
                  <c:v>65.316361311295623</c:v>
                </c:pt>
                <c:pt idx="17">
                  <c:v>3825.9330076249644</c:v>
                </c:pt>
                <c:pt idx="18">
                  <c:v>506.67499804084036</c:v>
                </c:pt>
                <c:pt idx="19">
                  <c:v>-10.722124955351319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03160"/>
        <c:axId val="614609824"/>
      </c:scatterChart>
      <c:valAx>
        <c:axId val="614603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jumlah penduduk (x1),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09824"/>
        <c:crosses val="autoZero"/>
        <c:crossBetween val="midCat"/>
      </c:valAx>
      <c:valAx>
        <c:axId val="614609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031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PDRB (x2),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'ESTIMASI DAN INFERENSI K.'!$H$3:$H$22</c:f>
              <c:numCache>
                <c:formatCode>General</c:formatCode>
                <c:ptCount val="20"/>
                <c:pt idx="0">
                  <c:v>2.9</c:v>
                </c:pt>
                <c:pt idx="1">
                  <c:v>3.4</c:v>
                </c:pt>
                <c:pt idx="2">
                  <c:v>2</c:v>
                </c:pt>
                <c:pt idx="3">
                  <c:v>3.5</c:v>
                </c:pt>
                <c:pt idx="4">
                  <c:v>3.9</c:v>
                </c:pt>
                <c:pt idx="5">
                  <c:v>2.2000000000000002</c:v>
                </c:pt>
                <c:pt idx="6">
                  <c:v>2.5</c:v>
                </c:pt>
                <c:pt idx="7">
                  <c:v>3</c:v>
                </c:pt>
                <c:pt idx="8">
                  <c:v>3.4</c:v>
                </c:pt>
                <c:pt idx="9">
                  <c:v>2.2000000000000002</c:v>
                </c:pt>
                <c:pt idx="10">
                  <c:v>3.9</c:v>
                </c:pt>
                <c:pt idx="11">
                  <c:v>2.2999999999999998</c:v>
                </c:pt>
                <c:pt idx="12">
                  <c:v>3.8</c:v>
                </c:pt>
                <c:pt idx="13">
                  <c:v>2.5</c:v>
                </c:pt>
                <c:pt idx="14">
                  <c:v>3</c:v>
                </c:pt>
                <c:pt idx="15">
                  <c:v>4.0999999999999996</c:v>
                </c:pt>
                <c:pt idx="16">
                  <c:v>2.6</c:v>
                </c:pt>
                <c:pt idx="17">
                  <c:v>3.3</c:v>
                </c:pt>
                <c:pt idx="18">
                  <c:v>2.5</c:v>
                </c:pt>
                <c:pt idx="19">
                  <c:v>3.9</c:v>
                </c:pt>
              </c:numCache>
            </c:numRef>
          </c:xVal>
          <c:yVal>
            <c:numRef>
              <c:f>'ESTIMASI DAN INFERENSI K.'!$Q$31:$Q$50</c:f>
              <c:numCache>
                <c:formatCode>General</c:formatCode>
                <c:ptCount val="20"/>
                <c:pt idx="0">
                  <c:v>-131.12224384985711</c:v>
                </c:pt>
                <c:pt idx="1">
                  <c:v>-2657.450724459748</c:v>
                </c:pt>
                <c:pt idx="2">
                  <c:v>-724.65863110966529</c:v>
                </c:pt>
                <c:pt idx="3">
                  <c:v>-186.5919517109578</c:v>
                </c:pt>
                <c:pt idx="4">
                  <c:v>942.84617282356703</c:v>
                </c:pt>
                <c:pt idx="5">
                  <c:v>538.51532037413563</c:v>
                </c:pt>
                <c:pt idx="6">
                  <c:v>564.58263545472437</c:v>
                </c:pt>
                <c:pt idx="7">
                  <c:v>623.79209207426538</c:v>
                </c:pt>
                <c:pt idx="8">
                  <c:v>-3891.0065571094619</c:v>
                </c:pt>
                <c:pt idx="9">
                  <c:v>729.26474636528292</c:v>
                </c:pt>
                <c:pt idx="10">
                  <c:v>65.640203378799015</c:v>
                </c:pt>
                <c:pt idx="11">
                  <c:v>-911.18107372437771</c:v>
                </c:pt>
                <c:pt idx="12">
                  <c:v>-1723.7964572170858</c:v>
                </c:pt>
                <c:pt idx="13">
                  <c:v>-527.63691906550957</c:v>
                </c:pt>
                <c:pt idx="14">
                  <c:v>1099.317805866549</c:v>
                </c:pt>
                <c:pt idx="15">
                  <c:v>1802.2833398876355</c:v>
                </c:pt>
                <c:pt idx="16">
                  <c:v>65.316361311295623</c:v>
                </c:pt>
                <c:pt idx="17">
                  <c:v>3825.9330076249644</c:v>
                </c:pt>
                <c:pt idx="18">
                  <c:v>506.67499804084036</c:v>
                </c:pt>
                <c:pt idx="19">
                  <c:v>-10.722124955351319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05120"/>
        <c:axId val="614606296"/>
      </c:scatterChart>
      <c:valAx>
        <c:axId val="614605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PDRB (x2),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06296"/>
        <c:crosses val="autoZero"/>
        <c:crossBetween val="midCat"/>
      </c:valAx>
      <c:valAx>
        <c:axId val="614606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051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Rasio Elektrifikasi (x3),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'ESTIMASI DAN INFERENSI K.'!$I$3:$I$22</c:f>
              <c:numCache>
                <c:formatCode>General</c:formatCode>
                <c:ptCount val="20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0.5</c:v>
                </c:pt>
                <c:pt idx="4">
                  <c:v>0.2</c:v>
                </c:pt>
                <c:pt idx="5">
                  <c:v>1</c:v>
                </c:pt>
                <c:pt idx="6">
                  <c:v>0.2</c:v>
                </c:pt>
                <c:pt idx="7">
                  <c:v>0.6</c:v>
                </c:pt>
                <c:pt idx="8">
                  <c:v>0.4</c:v>
                </c:pt>
                <c:pt idx="9">
                  <c:v>0.8</c:v>
                </c:pt>
                <c:pt idx="10">
                  <c:v>1</c:v>
                </c:pt>
                <c:pt idx="11">
                  <c:v>0.4</c:v>
                </c:pt>
                <c:pt idx="12">
                  <c:v>0.6</c:v>
                </c:pt>
                <c:pt idx="13">
                  <c:v>0.3</c:v>
                </c:pt>
                <c:pt idx="14">
                  <c:v>0.2</c:v>
                </c:pt>
                <c:pt idx="15">
                  <c:v>0.3</c:v>
                </c:pt>
                <c:pt idx="16">
                  <c:v>0.8</c:v>
                </c:pt>
                <c:pt idx="17">
                  <c:v>0.5</c:v>
                </c:pt>
                <c:pt idx="18">
                  <c:v>0.4</c:v>
                </c:pt>
                <c:pt idx="19">
                  <c:v>0.8</c:v>
                </c:pt>
              </c:numCache>
            </c:numRef>
          </c:xVal>
          <c:yVal>
            <c:numRef>
              <c:f>'ESTIMASI DAN INFERENSI K.'!$Q$31:$Q$50</c:f>
              <c:numCache>
                <c:formatCode>General</c:formatCode>
                <c:ptCount val="20"/>
                <c:pt idx="0">
                  <c:v>-131.12224384985711</c:v>
                </c:pt>
                <c:pt idx="1">
                  <c:v>-2657.450724459748</c:v>
                </c:pt>
                <c:pt idx="2">
                  <c:v>-724.65863110966529</c:v>
                </c:pt>
                <c:pt idx="3">
                  <c:v>-186.5919517109578</c:v>
                </c:pt>
                <c:pt idx="4">
                  <c:v>942.84617282356703</c:v>
                </c:pt>
                <c:pt idx="5">
                  <c:v>538.51532037413563</c:v>
                </c:pt>
                <c:pt idx="6">
                  <c:v>564.58263545472437</c:v>
                </c:pt>
                <c:pt idx="7">
                  <c:v>623.79209207426538</c:v>
                </c:pt>
                <c:pt idx="8">
                  <c:v>-3891.0065571094619</c:v>
                </c:pt>
                <c:pt idx="9">
                  <c:v>729.26474636528292</c:v>
                </c:pt>
                <c:pt idx="10">
                  <c:v>65.640203378799015</c:v>
                </c:pt>
                <c:pt idx="11">
                  <c:v>-911.18107372437771</c:v>
                </c:pt>
                <c:pt idx="12">
                  <c:v>-1723.7964572170858</c:v>
                </c:pt>
                <c:pt idx="13">
                  <c:v>-527.63691906550957</c:v>
                </c:pt>
                <c:pt idx="14">
                  <c:v>1099.317805866549</c:v>
                </c:pt>
                <c:pt idx="15">
                  <c:v>1802.2833398876355</c:v>
                </c:pt>
                <c:pt idx="16">
                  <c:v>65.316361311295623</c:v>
                </c:pt>
                <c:pt idx="17">
                  <c:v>3825.9330076249644</c:v>
                </c:pt>
                <c:pt idx="18">
                  <c:v>506.67499804084036</c:v>
                </c:pt>
                <c:pt idx="19">
                  <c:v>-10.722124955351319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07080"/>
        <c:axId val="614611392"/>
      </c:scatterChart>
      <c:valAx>
        <c:axId val="614607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Rasio Elektrifikasi (x3),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11392"/>
        <c:crosses val="autoZero"/>
        <c:crossBetween val="midCat"/>
      </c:valAx>
      <c:valAx>
        <c:axId val="6146113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0708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Factor beban (x4),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'ESTIMASI DAN INFERENSI K.'!$J$3:$J$22</c:f>
              <c:numCache>
                <c:formatCode>General</c:formatCode>
                <c:ptCount val="20"/>
                <c:pt idx="0">
                  <c:v>1034</c:v>
                </c:pt>
                <c:pt idx="1">
                  <c:v>825</c:v>
                </c:pt>
                <c:pt idx="2">
                  <c:v>484</c:v>
                </c:pt>
                <c:pt idx="3">
                  <c:v>835</c:v>
                </c:pt>
                <c:pt idx="4">
                  <c:v>929</c:v>
                </c:pt>
                <c:pt idx="5">
                  <c:v>672</c:v>
                </c:pt>
                <c:pt idx="6">
                  <c:v>836</c:v>
                </c:pt>
                <c:pt idx="7">
                  <c:v>861</c:v>
                </c:pt>
                <c:pt idx="8">
                  <c:v>546</c:v>
                </c:pt>
                <c:pt idx="9">
                  <c:v>968</c:v>
                </c:pt>
                <c:pt idx="10">
                  <c:v>999</c:v>
                </c:pt>
                <c:pt idx="11">
                  <c:v>1121</c:v>
                </c:pt>
                <c:pt idx="12">
                  <c:v>1047</c:v>
                </c:pt>
                <c:pt idx="13">
                  <c:v>958</c:v>
                </c:pt>
                <c:pt idx="14">
                  <c:v>797</c:v>
                </c:pt>
                <c:pt idx="15">
                  <c:v>887</c:v>
                </c:pt>
                <c:pt idx="16">
                  <c:v>617</c:v>
                </c:pt>
                <c:pt idx="17">
                  <c:v>626</c:v>
                </c:pt>
                <c:pt idx="18">
                  <c:v>738</c:v>
                </c:pt>
                <c:pt idx="19">
                  <c:v>1089</c:v>
                </c:pt>
              </c:numCache>
            </c:numRef>
          </c:xVal>
          <c:yVal>
            <c:numRef>
              <c:f>'ESTIMASI DAN INFERENSI K.'!$Q$31:$Q$50</c:f>
              <c:numCache>
                <c:formatCode>General</c:formatCode>
                <c:ptCount val="20"/>
                <c:pt idx="0">
                  <c:v>-131.12224384985711</c:v>
                </c:pt>
                <c:pt idx="1">
                  <c:v>-2657.450724459748</c:v>
                </c:pt>
                <c:pt idx="2">
                  <c:v>-724.65863110966529</c:v>
                </c:pt>
                <c:pt idx="3">
                  <c:v>-186.5919517109578</c:v>
                </c:pt>
                <c:pt idx="4">
                  <c:v>942.84617282356703</c:v>
                </c:pt>
                <c:pt idx="5">
                  <c:v>538.51532037413563</c:v>
                </c:pt>
                <c:pt idx="6">
                  <c:v>564.58263545472437</c:v>
                </c:pt>
                <c:pt idx="7">
                  <c:v>623.79209207426538</c:v>
                </c:pt>
                <c:pt idx="8">
                  <c:v>-3891.0065571094619</c:v>
                </c:pt>
                <c:pt idx="9">
                  <c:v>729.26474636528292</c:v>
                </c:pt>
                <c:pt idx="10">
                  <c:v>65.640203378799015</c:v>
                </c:pt>
                <c:pt idx="11">
                  <c:v>-911.18107372437771</c:v>
                </c:pt>
                <c:pt idx="12">
                  <c:v>-1723.7964572170858</c:v>
                </c:pt>
                <c:pt idx="13">
                  <c:v>-527.63691906550957</c:v>
                </c:pt>
                <c:pt idx="14">
                  <c:v>1099.317805866549</c:v>
                </c:pt>
                <c:pt idx="15">
                  <c:v>1802.2833398876355</c:v>
                </c:pt>
                <c:pt idx="16">
                  <c:v>65.316361311295623</c:v>
                </c:pt>
                <c:pt idx="17">
                  <c:v>3825.9330076249644</c:v>
                </c:pt>
                <c:pt idx="18">
                  <c:v>506.67499804084036</c:v>
                </c:pt>
                <c:pt idx="19">
                  <c:v>-10.722124955351319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14920"/>
        <c:axId val="614604728"/>
      </c:scatterChart>
      <c:valAx>
        <c:axId val="614614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Factor beban (x4),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04728"/>
        <c:crosses val="autoZero"/>
        <c:crossBetween val="midCat"/>
      </c:valAx>
      <c:valAx>
        <c:axId val="614604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149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losses (x5),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'ESTIMASI DAN INFERENSI K.'!$K$3:$K$22</c:f>
              <c:numCache>
                <c:formatCode>General</c:formatCode>
                <c:ptCount val="20"/>
                <c:pt idx="0">
                  <c:v>3783</c:v>
                </c:pt>
                <c:pt idx="1">
                  <c:v>2844</c:v>
                </c:pt>
                <c:pt idx="2">
                  <c:v>2015</c:v>
                </c:pt>
                <c:pt idx="3">
                  <c:v>331</c:v>
                </c:pt>
                <c:pt idx="4">
                  <c:v>2658</c:v>
                </c:pt>
                <c:pt idx="5">
                  <c:v>2077</c:v>
                </c:pt>
                <c:pt idx="6">
                  <c:v>4068</c:v>
                </c:pt>
                <c:pt idx="7">
                  <c:v>5733</c:v>
                </c:pt>
                <c:pt idx="8">
                  <c:v>1787</c:v>
                </c:pt>
                <c:pt idx="9">
                  <c:v>4310</c:v>
                </c:pt>
                <c:pt idx="10">
                  <c:v>1482</c:v>
                </c:pt>
                <c:pt idx="11">
                  <c:v>776</c:v>
                </c:pt>
                <c:pt idx="12">
                  <c:v>5041</c:v>
                </c:pt>
                <c:pt idx="13">
                  <c:v>1287</c:v>
                </c:pt>
                <c:pt idx="14">
                  <c:v>1382</c:v>
                </c:pt>
                <c:pt idx="15">
                  <c:v>3897</c:v>
                </c:pt>
                <c:pt idx="16">
                  <c:v>3361</c:v>
                </c:pt>
                <c:pt idx="17">
                  <c:v>805</c:v>
                </c:pt>
                <c:pt idx="18">
                  <c:v>4108</c:v>
                </c:pt>
                <c:pt idx="19">
                  <c:v>5287</c:v>
                </c:pt>
              </c:numCache>
            </c:numRef>
          </c:xVal>
          <c:yVal>
            <c:numRef>
              <c:f>'ESTIMASI DAN INFERENSI K.'!$Q$31:$Q$50</c:f>
              <c:numCache>
                <c:formatCode>General</c:formatCode>
                <c:ptCount val="20"/>
                <c:pt idx="0">
                  <c:v>-131.12224384985711</c:v>
                </c:pt>
                <c:pt idx="1">
                  <c:v>-2657.450724459748</c:v>
                </c:pt>
                <c:pt idx="2">
                  <c:v>-724.65863110966529</c:v>
                </c:pt>
                <c:pt idx="3">
                  <c:v>-186.5919517109578</c:v>
                </c:pt>
                <c:pt idx="4">
                  <c:v>942.84617282356703</c:v>
                </c:pt>
                <c:pt idx="5">
                  <c:v>538.51532037413563</c:v>
                </c:pt>
                <c:pt idx="6">
                  <c:v>564.58263545472437</c:v>
                </c:pt>
                <c:pt idx="7">
                  <c:v>623.79209207426538</c:v>
                </c:pt>
                <c:pt idx="8">
                  <c:v>-3891.0065571094619</c:v>
                </c:pt>
                <c:pt idx="9">
                  <c:v>729.26474636528292</c:v>
                </c:pt>
                <c:pt idx="10">
                  <c:v>65.640203378799015</c:v>
                </c:pt>
                <c:pt idx="11">
                  <c:v>-911.18107372437771</c:v>
                </c:pt>
                <c:pt idx="12">
                  <c:v>-1723.7964572170858</c:v>
                </c:pt>
                <c:pt idx="13">
                  <c:v>-527.63691906550957</c:v>
                </c:pt>
                <c:pt idx="14">
                  <c:v>1099.317805866549</c:v>
                </c:pt>
                <c:pt idx="15">
                  <c:v>1802.2833398876355</c:v>
                </c:pt>
                <c:pt idx="16">
                  <c:v>65.316361311295623</c:v>
                </c:pt>
                <c:pt idx="17">
                  <c:v>3825.9330076249644</c:v>
                </c:pt>
                <c:pt idx="18">
                  <c:v>506.67499804084036</c:v>
                </c:pt>
                <c:pt idx="19">
                  <c:v>-10.722124955351319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13352"/>
        <c:axId val="614600024"/>
      </c:scatterChart>
      <c:valAx>
        <c:axId val="614613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losses (x5),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00024"/>
        <c:crosses val="autoZero"/>
        <c:crossBetween val="midCat"/>
      </c:valAx>
      <c:valAx>
        <c:axId val="614600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13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jumlah rumah tangga (x6) 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'ESTIMASI DAN INFERENSI K.'!$L$3:$L$22</c:f>
              <c:numCache>
                <c:formatCode>General</c:formatCode>
                <c:ptCount val="20"/>
                <c:pt idx="0">
                  <c:v>778</c:v>
                </c:pt>
                <c:pt idx="1">
                  <c:v>686</c:v>
                </c:pt>
                <c:pt idx="2">
                  <c:v>684</c:v>
                </c:pt>
                <c:pt idx="3">
                  <c:v>696</c:v>
                </c:pt>
                <c:pt idx="4">
                  <c:v>646</c:v>
                </c:pt>
                <c:pt idx="5">
                  <c:v>718</c:v>
                </c:pt>
                <c:pt idx="6">
                  <c:v>693</c:v>
                </c:pt>
                <c:pt idx="7">
                  <c:v>696</c:v>
                </c:pt>
                <c:pt idx="8">
                  <c:v>662</c:v>
                </c:pt>
                <c:pt idx="9">
                  <c:v>763</c:v>
                </c:pt>
                <c:pt idx="10">
                  <c:v>759</c:v>
                </c:pt>
                <c:pt idx="11">
                  <c:v>772</c:v>
                </c:pt>
                <c:pt idx="12">
                  <c:v>642</c:v>
                </c:pt>
                <c:pt idx="13">
                  <c:v>677</c:v>
                </c:pt>
                <c:pt idx="14">
                  <c:v>628</c:v>
                </c:pt>
                <c:pt idx="15">
                  <c:v>724</c:v>
                </c:pt>
                <c:pt idx="16">
                  <c:v>731</c:v>
                </c:pt>
                <c:pt idx="17">
                  <c:v>642</c:v>
                </c:pt>
                <c:pt idx="18">
                  <c:v>738</c:v>
                </c:pt>
                <c:pt idx="19">
                  <c:v>636</c:v>
                </c:pt>
              </c:numCache>
            </c:numRef>
          </c:xVal>
          <c:yVal>
            <c:numRef>
              <c:f>'ESTIMASI DAN INFERENSI K.'!$Q$31:$Q$50</c:f>
              <c:numCache>
                <c:formatCode>General</c:formatCode>
                <c:ptCount val="20"/>
                <c:pt idx="0">
                  <c:v>-131.12224384985711</c:v>
                </c:pt>
                <c:pt idx="1">
                  <c:v>-2657.450724459748</c:v>
                </c:pt>
                <c:pt idx="2">
                  <c:v>-724.65863110966529</c:v>
                </c:pt>
                <c:pt idx="3">
                  <c:v>-186.5919517109578</c:v>
                </c:pt>
                <c:pt idx="4">
                  <c:v>942.84617282356703</c:v>
                </c:pt>
                <c:pt idx="5">
                  <c:v>538.51532037413563</c:v>
                </c:pt>
                <c:pt idx="6">
                  <c:v>564.58263545472437</c:v>
                </c:pt>
                <c:pt idx="7">
                  <c:v>623.79209207426538</c:v>
                </c:pt>
                <c:pt idx="8">
                  <c:v>-3891.0065571094619</c:v>
                </c:pt>
                <c:pt idx="9">
                  <c:v>729.26474636528292</c:v>
                </c:pt>
                <c:pt idx="10">
                  <c:v>65.640203378799015</c:v>
                </c:pt>
                <c:pt idx="11">
                  <c:v>-911.18107372437771</c:v>
                </c:pt>
                <c:pt idx="12">
                  <c:v>-1723.7964572170858</c:v>
                </c:pt>
                <c:pt idx="13">
                  <c:v>-527.63691906550957</c:v>
                </c:pt>
                <c:pt idx="14">
                  <c:v>1099.317805866549</c:v>
                </c:pt>
                <c:pt idx="15">
                  <c:v>1802.2833398876355</c:v>
                </c:pt>
                <c:pt idx="16">
                  <c:v>65.316361311295623</c:v>
                </c:pt>
                <c:pt idx="17">
                  <c:v>3825.9330076249644</c:v>
                </c:pt>
                <c:pt idx="18">
                  <c:v>506.67499804084036</c:v>
                </c:pt>
                <c:pt idx="19">
                  <c:v>-10.722124955351319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614528"/>
        <c:axId val="614612960"/>
      </c:scatterChart>
      <c:valAx>
        <c:axId val="614614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jumlah rumah tangga (x6)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12960"/>
        <c:crosses val="autoZero"/>
        <c:crossBetween val="midCat"/>
      </c:valAx>
      <c:valAx>
        <c:axId val="614612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145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jumlah penduduk (x1),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penjualan listrik (Y).</c:v>
          </c:tx>
          <c:spPr>
            <a:ln w="19050">
              <a:noFill/>
            </a:ln>
          </c:spPr>
          <c:xVal>
            <c:numRef>
              <c:f>'ESTIMASI DAN INFERENSI K.'!$G$3:$G$22</c:f>
              <c:numCache>
                <c:formatCode>General</c:formatCode>
                <c:ptCount val="20"/>
                <c:pt idx="0">
                  <c:v>6719</c:v>
                </c:pt>
                <c:pt idx="1">
                  <c:v>6746</c:v>
                </c:pt>
                <c:pt idx="2">
                  <c:v>7993</c:v>
                </c:pt>
                <c:pt idx="3">
                  <c:v>7343</c:v>
                </c:pt>
                <c:pt idx="4">
                  <c:v>7136</c:v>
                </c:pt>
                <c:pt idx="5">
                  <c:v>7691</c:v>
                </c:pt>
                <c:pt idx="6">
                  <c:v>6925</c:v>
                </c:pt>
                <c:pt idx="7">
                  <c:v>6841</c:v>
                </c:pt>
                <c:pt idx="8">
                  <c:v>7969</c:v>
                </c:pt>
                <c:pt idx="9">
                  <c:v>6982</c:v>
                </c:pt>
                <c:pt idx="10">
                  <c:v>7005</c:v>
                </c:pt>
                <c:pt idx="11">
                  <c:v>7157</c:v>
                </c:pt>
                <c:pt idx="12">
                  <c:v>6942</c:v>
                </c:pt>
                <c:pt idx="13">
                  <c:v>6517</c:v>
                </c:pt>
                <c:pt idx="14">
                  <c:v>7633</c:v>
                </c:pt>
                <c:pt idx="15">
                  <c:v>7512</c:v>
                </c:pt>
                <c:pt idx="16">
                  <c:v>7265</c:v>
                </c:pt>
                <c:pt idx="17">
                  <c:v>7425</c:v>
                </c:pt>
                <c:pt idx="18">
                  <c:v>7059</c:v>
                </c:pt>
                <c:pt idx="19">
                  <c:v>7701</c:v>
                </c:pt>
              </c:numCache>
            </c:numRef>
          </c:xVal>
          <c:yVal>
            <c:numRef>
              <c:f>'ESTIMASI DAN INFERENSI K.'!$M$3:$M$22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ser>
          <c:idx val="1"/>
          <c:order val="1"/>
          <c:tx>
            <c:v>Predicted penjualan listrik (Y).</c:v>
          </c:tx>
          <c:spPr>
            <a:ln w="19050">
              <a:noFill/>
            </a:ln>
          </c:spPr>
          <c:xVal>
            <c:numRef>
              <c:f>'ESTIMASI DAN INFERENSI K.'!$G$3:$G$22</c:f>
              <c:numCache>
                <c:formatCode>General</c:formatCode>
                <c:ptCount val="20"/>
                <c:pt idx="0">
                  <c:v>6719</c:v>
                </c:pt>
                <c:pt idx="1">
                  <c:v>6746</c:v>
                </c:pt>
                <c:pt idx="2">
                  <c:v>7993</c:v>
                </c:pt>
                <c:pt idx="3">
                  <c:v>7343</c:v>
                </c:pt>
                <c:pt idx="4">
                  <c:v>7136</c:v>
                </c:pt>
                <c:pt idx="5">
                  <c:v>7691</c:v>
                </c:pt>
                <c:pt idx="6">
                  <c:v>6925</c:v>
                </c:pt>
                <c:pt idx="7">
                  <c:v>6841</c:v>
                </c:pt>
                <c:pt idx="8">
                  <c:v>7969</c:v>
                </c:pt>
                <c:pt idx="9">
                  <c:v>6982</c:v>
                </c:pt>
                <c:pt idx="10">
                  <c:v>7005</c:v>
                </c:pt>
                <c:pt idx="11">
                  <c:v>7157</c:v>
                </c:pt>
                <c:pt idx="12">
                  <c:v>6942</c:v>
                </c:pt>
                <c:pt idx="13">
                  <c:v>6517</c:v>
                </c:pt>
                <c:pt idx="14">
                  <c:v>7633</c:v>
                </c:pt>
                <c:pt idx="15">
                  <c:v>7512</c:v>
                </c:pt>
                <c:pt idx="16">
                  <c:v>7265</c:v>
                </c:pt>
                <c:pt idx="17">
                  <c:v>7425</c:v>
                </c:pt>
                <c:pt idx="18">
                  <c:v>7059</c:v>
                </c:pt>
                <c:pt idx="19">
                  <c:v>7701</c:v>
                </c:pt>
              </c:numCache>
            </c:numRef>
          </c:xVal>
          <c:yVal>
            <c:numRef>
              <c:f>'ESTIMASI DAN INFERENSI K.'!$P$31:$P$50</c:f>
              <c:numCache>
                <c:formatCode>General</c:formatCode>
                <c:ptCount val="20"/>
                <c:pt idx="0">
                  <c:v>11030.122243849857</c:v>
                </c:pt>
                <c:pt idx="1">
                  <c:v>9997.450724459748</c:v>
                </c:pt>
                <c:pt idx="2">
                  <c:v>15110.658631109665</c:v>
                </c:pt>
                <c:pt idx="3">
                  <c:v>7865.5919517109578</c:v>
                </c:pt>
                <c:pt idx="4">
                  <c:v>7212.153827176433</c:v>
                </c:pt>
                <c:pt idx="5">
                  <c:v>14017.484679625864</c:v>
                </c:pt>
                <c:pt idx="6">
                  <c:v>12149.417364545276</c:v>
                </c:pt>
                <c:pt idx="7">
                  <c:v>13168.207907925735</c:v>
                </c:pt>
                <c:pt idx="8">
                  <c:v>11541.006557109462</c:v>
                </c:pt>
                <c:pt idx="9">
                  <c:v>13314.735253634717</c:v>
                </c:pt>
                <c:pt idx="10">
                  <c:v>8165.359796621201</c:v>
                </c:pt>
                <c:pt idx="11">
                  <c:v>8155.1810737243777</c:v>
                </c:pt>
                <c:pt idx="12">
                  <c:v>8766.7964572170858</c:v>
                </c:pt>
                <c:pt idx="13">
                  <c:v>8477.6369190655096</c:v>
                </c:pt>
                <c:pt idx="14">
                  <c:v>8586.682194133451</c:v>
                </c:pt>
                <c:pt idx="15">
                  <c:v>9570.7166601123645</c:v>
                </c:pt>
                <c:pt idx="16">
                  <c:v>14925.683638688704</c:v>
                </c:pt>
                <c:pt idx="17">
                  <c:v>9932.0669923750356</c:v>
                </c:pt>
                <c:pt idx="18">
                  <c:v>14043.32500195916</c:v>
                </c:pt>
                <c:pt idx="19">
                  <c:v>8620.7221249553513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91728"/>
        <c:axId val="614615312"/>
      </c:scatterChart>
      <c:valAx>
        <c:axId val="612391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jumlah penduduk (x1),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4615312"/>
        <c:crosses val="autoZero"/>
        <c:crossBetween val="midCat"/>
      </c:valAx>
      <c:valAx>
        <c:axId val="6146153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penjualan listrik (Y).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91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PDRB (x2),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penjualan listrik (Y).</c:v>
          </c:tx>
          <c:spPr>
            <a:ln w="19050">
              <a:noFill/>
            </a:ln>
          </c:spPr>
          <c:xVal>
            <c:numRef>
              <c:f>'ESTIMASI DAN INFERENSI K.'!$H$3:$H$22</c:f>
              <c:numCache>
                <c:formatCode>General</c:formatCode>
                <c:ptCount val="20"/>
                <c:pt idx="0">
                  <c:v>2.9</c:v>
                </c:pt>
                <c:pt idx="1">
                  <c:v>3.4</c:v>
                </c:pt>
                <c:pt idx="2">
                  <c:v>2</c:v>
                </c:pt>
                <c:pt idx="3">
                  <c:v>3.5</c:v>
                </c:pt>
                <c:pt idx="4">
                  <c:v>3.9</c:v>
                </c:pt>
                <c:pt idx="5">
                  <c:v>2.2000000000000002</c:v>
                </c:pt>
                <c:pt idx="6">
                  <c:v>2.5</c:v>
                </c:pt>
                <c:pt idx="7">
                  <c:v>3</c:v>
                </c:pt>
                <c:pt idx="8">
                  <c:v>3.4</c:v>
                </c:pt>
                <c:pt idx="9">
                  <c:v>2.2000000000000002</c:v>
                </c:pt>
                <c:pt idx="10">
                  <c:v>3.9</c:v>
                </c:pt>
                <c:pt idx="11">
                  <c:v>2.2999999999999998</c:v>
                </c:pt>
                <c:pt idx="12">
                  <c:v>3.8</c:v>
                </c:pt>
                <c:pt idx="13">
                  <c:v>2.5</c:v>
                </c:pt>
                <c:pt idx="14">
                  <c:v>3</c:v>
                </c:pt>
                <c:pt idx="15">
                  <c:v>4.0999999999999996</c:v>
                </c:pt>
                <c:pt idx="16">
                  <c:v>2.6</c:v>
                </c:pt>
                <c:pt idx="17">
                  <c:v>3.3</c:v>
                </c:pt>
                <c:pt idx="18">
                  <c:v>2.5</c:v>
                </c:pt>
                <c:pt idx="19">
                  <c:v>3.9</c:v>
                </c:pt>
              </c:numCache>
            </c:numRef>
          </c:xVal>
          <c:yVal>
            <c:numRef>
              <c:f>'ESTIMASI DAN INFERENSI K.'!$M$3:$M$22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ser>
          <c:idx val="1"/>
          <c:order val="1"/>
          <c:tx>
            <c:v>Predicted penjualan listrik (Y).</c:v>
          </c:tx>
          <c:spPr>
            <a:ln w="19050">
              <a:noFill/>
            </a:ln>
          </c:spPr>
          <c:xVal>
            <c:numRef>
              <c:f>'ESTIMASI DAN INFERENSI K.'!$H$3:$H$22</c:f>
              <c:numCache>
                <c:formatCode>General</c:formatCode>
                <c:ptCount val="20"/>
                <c:pt idx="0">
                  <c:v>2.9</c:v>
                </c:pt>
                <c:pt idx="1">
                  <c:v>3.4</c:v>
                </c:pt>
                <c:pt idx="2">
                  <c:v>2</c:v>
                </c:pt>
                <c:pt idx="3">
                  <c:v>3.5</c:v>
                </c:pt>
                <c:pt idx="4">
                  <c:v>3.9</c:v>
                </c:pt>
                <c:pt idx="5">
                  <c:v>2.2000000000000002</c:v>
                </c:pt>
                <c:pt idx="6">
                  <c:v>2.5</c:v>
                </c:pt>
                <c:pt idx="7">
                  <c:v>3</c:v>
                </c:pt>
                <c:pt idx="8">
                  <c:v>3.4</c:v>
                </c:pt>
                <c:pt idx="9">
                  <c:v>2.2000000000000002</c:v>
                </c:pt>
                <c:pt idx="10">
                  <c:v>3.9</c:v>
                </c:pt>
                <c:pt idx="11">
                  <c:v>2.2999999999999998</c:v>
                </c:pt>
                <c:pt idx="12">
                  <c:v>3.8</c:v>
                </c:pt>
                <c:pt idx="13">
                  <c:v>2.5</c:v>
                </c:pt>
                <c:pt idx="14">
                  <c:v>3</c:v>
                </c:pt>
                <c:pt idx="15">
                  <c:v>4.0999999999999996</c:v>
                </c:pt>
                <c:pt idx="16">
                  <c:v>2.6</c:v>
                </c:pt>
                <c:pt idx="17">
                  <c:v>3.3</c:v>
                </c:pt>
                <c:pt idx="18">
                  <c:v>2.5</c:v>
                </c:pt>
                <c:pt idx="19">
                  <c:v>3.9</c:v>
                </c:pt>
              </c:numCache>
            </c:numRef>
          </c:xVal>
          <c:yVal>
            <c:numRef>
              <c:f>'ESTIMASI DAN INFERENSI K.'!$P$31:$P$50</c:f>
              <c:numCache>
                <c:formatCode>General</c:formatCode>
                <c:ptCount val="20"/>
                <c:pt idx="0">
                  <c:v>11030.122243849857</c:v>
                </c:pt>
                <c:pt idx="1">
                  <c:v>9997.450724459748</c:v>
                </c:pt>
                <c:pt idx="2">
                  <c:v>15110.658631109665</c:v>
                </c:pt>
                <c:pt idx="3">
                  <c:v>7865.5919517109578</c:v>
                </c:pt>
                <c:pt idx="4">
                  <c:v>7212.153827176433</c:v>
                </c:pt>
                <c:pt idx="5">
                  <c:v>14017.484679625864</c:v>
                </c:pt>
                <c:pt idx="6">
                  <c:v>12149.417364545276</c:v>
                </c:pt>
                <c:pt idx="7">
                  <c:v>13168.207907925735</c:v>
                </c:pt>
                <c:pt idx="8">
                  <c:v>11541.006557109462</c:v>
                </c:pt>
                <c:pt idx="9">
                  <c:v>13314.735253634717</c:v>
                </c:pt>
                <c:pt idx="10">
                  <c:v>8165.359796621201</c:v>
                </c:pt>
                <c:pt idx="11">
                  <c:v>8155.1810737243777</c:v>
                </c:pt>
                <c:pt idx="12">
                  <c:v>8766.7964572170858</c:v>
                </c:pt>
                <c:pt idx="13">
                  <c:v>8477.6369190655096</c:v>
                </c:pt>
                <c:pt idx="14">
                  <c:v>8586.682194133451</c:v>
                </c:pt>
                <c:pt idx="15">
                  <c:v>9570.7166601123645</c:v>
                </c:pt>
                <c:pt idx="16">
                  <c:v>14925.683638688704</c:v>
                </c:pt>
                <c:pt idx="17">
                  <c:v>9932.0669923750356</c:v>
                </c:pt>
                <c:pt idx="18">
                  <c:v>14043.32500195916</c:v>
                </c:pt>
                <c:pt idx="19">
                  <c:v>8620.7221249553513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85064"/>
        <c:axId val="612392904"/>
      </c:scatterChart>
      <c:valAx>
        <c:axId val="612385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PDRB (x2),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92904"/>
        <c:crosses val="autoZero"/>
        <c:crossBetween val="midCat"/>
      </c:valAx>
      <c:valAx>
        <c:axId val="6123929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penjualan listrik (Y).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85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Rasio Elektrifikasi (x3),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penjualan listrik (Y).</c:v>
          </c:tx>
          <c:spPr>
            <a:ln w="19050">
              <a:noFill/>
            </a:ln>
          </c:spPr>
          <c:xVal>
            <c:numRef>
              <c:f>'ESTIMASI DAN INFERENSI K.'!$I$3:$I$22</c:f>
              <c:numCache>
                <c:formatCode>General</c:formatCode>
                <c:ptCount val="20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0.5</c:v>
                </c:pt>
                <c:pt idx="4">
                  <c:v>0.2</c:v>
                </c:pt>
                <c:pt idx="5">
                  <c:v>1</c:v>
                </c:pt>
                <c:pt idx="6">
                  <c:v>0.2</c:v>
                </c:pt>
                <c:pt idx="7">
                  <c:v>0.6</c:v>
                </c:pt>
                <c:pt idx="8">
                  <c:v>0.4</c:v>
                </c:pt>
                <c:pt idx="9">
                  <c:v>0.8</c:v>
                </c:pt>
                <c:pt idx="10">
                  <c:v>1</c:v>
                </c:pt>
                <c:pt idx="11">
                  <c:v>0.4</c:v>
                </c:pt>
                <c:pt idx="12">
                  <c:v>0.6</c:v>
                </c:pt>
                <c:pt idx="13">
                  <c:v>0.3</c:v>
                </c:pt>
                <c:pt idx="14">
                  <c:v>0.2</c:v>
                </c:pt>
                <c:pt idx="15">
                  <c:v>0.3</c:v>
                </c:pt>
                <c:pt idx="16">
                  <c:v>0.8</c:v>
                </c:pt>
                <c:pt idx="17">
                  <c:v>0.5</c:v>
                </c:pt>
                <c:pt idx="18">
                  <c:v>0.4</c:v>
                </c:pt>
                <c:pt idx="19">
                  <c:v>0.8</c:v>
                </c:pt>
              </c:numCache>
            </c:numRef>
          </c:xVal>
          <c:yVal>
            <c:numRef>
              <c:f>'ESTIMASI DAN INFERENSI K.'!$M$3:$M$22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ser>
          <c:idx val="1"/>
          <c:order val="1"/>
          <c:tx>
            <c:v>Predicted penjualan listrik (Y).</c:v>
          </c:tx>
          <c:spPr>
            <a:ln w="19050">
              <a:noFill/>
            </a:ln>
          </c:spPr>
          <c:xVal>
            <c:numRef>
              <c:f>'ESTIMASI DAN INFERENSI K.'!$I$3:$I$22</c:f>
              <c:numCache>
                <c:formatCode>General</c:formatCode>
                <c:ptCount val="20"/>
                <c:pt idx="0">
                  <c:v>0.6</c:v>
                </c:pt>
                <c:pt idx="1">
                  <c:v>0.4</c:v>
                </c:pt>
                <c:pt idx="2">
                  <c:v>0.6</c:v>
                </c:pt>
                <c:pt idx="3">
                  <c:v>0.5</c:v>
                </c:pt>
                <c:pt idx="4">
                  <c:v>0.2</c:v>
                </c:pt>
                <c:pt idx="5">
                  <c:v>1</c:v>
                </c:pt>
                <c:pt idx="6">
                  <c:v>0.2</c:v>
                </c:pt>
                <c:pt idx="7">
                  <c:v>0.6</c:v>
                </c:pt>
                <c:pt idx="8">
                  <c:v>0.4</c:v>
                </c:pt>
                <c:pt idx="9">
                  <c:v>0.8</c:v>
                </c:pt>
                <c:pt idx="10">
                  <c:v>1</c:v>
                </c:pt>
                <c:pt idx="11">
                  <c:v>0.4</c:v>
                </c:pt>
                <c:pt idx="12">
                  <c:v>0.6</c:v>
                </c:pt>
                <c:pt idx="13">
                  <c:v>0.3</c:v>
                </c:pt>
                <c:pt idx="14">
                  <c:v>0.2</c:v>
                </c:pt>
                <c:pt idx="15">
                  <c:v>0.3</c:v>
                </c:pt>
                <c:pt idx="16">
                  <c:v>0.8</c:v>
                </c:pt>
                <c:pt idx="17">
                  <c:v>0.5</c:v>
                </c:pt>
                <c:pt idx="18">
                  <c:v>0.4</c:v>
                </c:pt>
                <c:pt idx="19">
                  <c:v>0.8</c:v>
                </c:pt>
              </c:numCache>
            </c:numRef>
          </c:xVal>
          <c:yVal>
            <c:numRef>
              <c:f>'ESTIMASI DAN INFERENSI K.'!$P$31:$P$50</c:f>
              <c:numCache>
                <c:formatCode>General</c:formatCode>
                <c:ptCount val="20"/>
                <c:pt idx="0">
                  <c:v>11030.122243849857</c:v>
                </c:pt>
                <c:pt idx="1">
                  <c:v>9997.450724459748</c:v>
                </c:pt>
                <c:pt idx="2">
                  <c:v>15110.658631109665</c:v>
                </c:pt>
                <c:pt idx="3">
                  <c:v>7865.5919517109578</c:v>
                </c:pt>
                <c:pt idx="4">
                  <c:v>7212.153827176433</c:v>
                </c:pt>
                <c:pt idx="5">
                  <c:v>14017.484679625864</c:v>
                </c:pt>
                <c:pt idx="6">
                  <c:v>12149.417364545276</c:v>
                </c:pt>
                <c:pt idx="7">
                  <c:v>13168.207907925735</c:v>
                </c:pt>
                <c:pt idx="8">
                  <c:v>11541.006557109462</c:v>
                </c:pt>
                <c:pt idx="9">
                  <c:v>13314.735253634717</c:v>
                </c:pt>
                <c:pt idx="10">
                  <c:v>8165.359796621201</c:v>
                </c:pt>
                <c:pt idx="11">
                  <c:v>8155.1810737243777</c:v>
                </c:pt>
                <c:pt idx="12">
                  <c:v>8766.7964572170858</c:v>
                </c:pt>
                <c:pt idx="13">
                  <c:v>8477.6369190655096</c:v>
                </c:pt>
                <c:pt idx="14">
                  <c:v>8586.682194133451</c:v>
                </c:pt>
                <c:pt idx="15">
                  <c:v>9570.7166601123645</c:v>
                </c:pt>
                <c:pt idx="16">
                  <c:v>14925.683638688704</c:v>
                </c:pt>
                <c:pt idx="17">
                  <c:v>9932.0669923750356</c:v>
                </c:pt>
                <c:pt idx="18">
                  <c:v>14043.32500195916</c:v>
                </c:pt>
                <c:pt idx="19">
                  <c:v>8620.7221249553513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88984"/>
        <c:axId val="612391336"/>
      </c:scatterChart>
      <c:valAx>
        <c:axId val="612388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Rasio Elektrifikasi (x3),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91336"/>
        <c:crosses val="autoZero"/>
        <c:crossBetween val="midCat"/>
      </c:valAx>
      <c:valAx>
        <c:axId val="612391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penjualan listrik (Y).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889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Factor beban (x4),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penjualan listrik (Y).</c:v>
          </c:tx>
          <c:spPr>
            <a:ln w="19050">
              <a:noFill/>
            </a:ln>
          </c:spPr>
          <c:xVal>
            <c:numRef>
              <c:f>'ESTIMASI DAN INFERENSI K.'!$J$3:$J$22</c:f>
              <c:numCache>
                <c:formatCode>General</c:formatCode>
                <c:ptCount val="20"/>
                <c:pt idx="0">
                  <c:v>1034</c:v>
                </c:pt>
                <c:pt idx="1">
                  <c:v>825</c:v>
                </c:pt>
                <c:pt idx="2">
                  <c:v>484</c:v>
                </c:pt>
                <c:pt idx="3">
                  <c:v>835</c:v>
                </c:pt>
                <c:pt idx="4">
                  <c:v>929</c:v>
                </c:pt>
                <c:pt idx="5">
                  <c:v>672</c:v>
                </c:pt>
                <c:pt idx="6">
                  <c:v>836</c:v>
                </c:pt>
                <c:pt idx="7">
                  <c:v>861</c:v>
                </c:pt>
                <c:pt idx="8">
                  <c:v>546</c:v>
                </c:pt>
                <c:pt idx="9">
                  <c:v>968</c:v>
                </c:pt>
                <c:pt idx="10">
                  <c:v>999</c:v>
                </c:pt>
                <c:pt idx="11">
                  <c:v>1121</c:v>
                </c:pt>
                <c:pt idx="12">
                  <c:v>1047</c:v>
                </c:pt>
                <c:pt idx="13">
                  <c:v>958</c:v>
                </c:pt>
                <c:pt idx="14">
                  <c:v>797</c:v>
                </c:pt>
                <c:pt idx="15">
                  <c:v>887</c:v>
                </c:pt>
                <c:pt idx="16">
                  <c:v>617</c:v>
                </c:pt>
                <c:pt idx="17">
                  <c:v>626</c:v>
                </c:pt>
                <c:pt idx="18">
                  <c:v>738</c:v>
                </c:pt>
                <c:pt idx="19">
                  <c:v>1089</c:v>
                </c:pt>
              </c:numCache>
            </c:numRef>
          </c:xVal>
          <c:yVal>
            <c:numRef>
              <c:f>'ESTIMASI DAN INFERENSI K.'!$M$3:$M$22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ser>
          <c:idx val="1"/>
          <c:order val="1"/>
          <c:tx>
            <c:v>Predicted penjualan listrik (Y).</c:v>
          </c:tx>
          <c:spPr>
            <a:ln w="19050">
              <a:noFill/>
            </a:ln>
          </c:spPr>
          <c:xVal>
            <c:numRef>
              <c:f>'ESTIMASI DAN INFERENSI K.'!$J$3:$J$22</c:f>
              <c:numCache>
                <c:formatCode>General</c:formatCode>
                <c:ptCount val="20"/>
                <c:pt idx="0">
                  <c:v>1034</c:v>
                </c:pt>
                <c:pt idx="1">
                  <c:v>825</c:v>
                </c:pt>
                <c:pt idx="2">
                  <c:v>484</c:v>
                </c:pt>
                <c:pt idx="3">
                  <c:v>835</c:v>
                </c:pt>
                <c:pt idx="4">
                  <c:v>929</c:v>
                </c:pt>
                <c:pt idx="5">
                  <c:v>672</c:v>
                </c:pt>
                <c:pt idx="6">
                  <c:v>836</c:v>
                </c:pt>
                <c:pt idx="7">
                  <c:v>861</c:v>
                </c:pt>
                <c:pt idx="8">
                  <c:v>546</c:v>
                </c:pt>
                <c:pt idx="9">
                  <c:v>968</c:v>
                </c:pt>
                <c:pt idx="10">
                  <c:v>999</c:v>
                </c:pt>
                <c:pt idx="11">
                  <c:v>1121</c:v>
                </c:pt>
                <c:pt idx="12">
                  <c:v>1047</c:v>
                </c:pt>
                <c:pt idx="13">
                  <c:v>958</c:v>
                </c:pt>
                <c:pt idx="14">
                  <c:v>797</c:v>
                </c:pt>
                <c:pt idx="15">
                  <c:v>887</c:v>
                </c:pt>
                <c:pt idx="16">
                  <c:v>617</c:v>
                </c:pt>
                <c:pt idx="17">
                  <c:v>626</c:v>
                </c:pt>
                <c:pt idx="18">
                  <c:v>738</c:v>
                </c:pt>
                <c:pt idx="19">
                  <c:v>1089</c:v>
                </c:pt>
              </c:numCache>
            </c:numRef>
          </c:xVal>
          <c:yVal>
            <c:numRef>
              <c:f>'ESTIMASI DAN INFERENSI K.'!$P$31:$P$50</c:f>
              <c:numCache>
                <c:formatCode>General</c:formatCode>
                <c:ptCount val="20"/>
                <c:pt idx="0">
                  <c:v>11030.122243849857</c:v>
                </c:pt>
                <c:pt idx="1">
                  <c:v>9997.450724459748</c:v>
                </c:pt>
                <c:pt idx="2">
                  <c:v>15110.658631109665</c:v>
                </c:pt>
                <c:pt idx="3">
                  <c:v>7865.5919517109578</c:v>
                </c:pt>
                <c:pt idx="4">
                  <c:v>7212.153827176433</c:v>
                </c:pt>
                <c:pt idx="5">
                  <c:v>14017.484679625864</c:v>
                </c:pt>
                <c:pt idx="6">
                  <c:v>12149.417364545276</c:v>
                </c:pt>
                <c:pt idx="7">
                  <c:v>13168.207907925735</c:v>
                </c:pt>
                <c:pt idx="8">
                  <c:v>11541.006557109462</c:v>
                </c:pt>
                <c:pt idx="9">
                  <c:v>13314.735253634717</c:v>
                </c:pt>
                <c:pt idx="10">
                  <c:v>8165.359796621201</c:v>
                </c:pt>
                <c:pt idx="11">
                  <c:v>8155.1810737243777</c:v>
                </c:pt>
                <c:pt idx="12">
                  <c:v>8766.7964572170858</c:v>
                </c:pt>
                <c:pt idx="13">
                  <c:v>8477.6369190655096</c:v>
                </c:pt>
                <c:pt idx="14">
                  <c:v>8586.682194133451</c:v>
                </c:pt>
                <c:pt idx="15">
                  <c:v>9570.7166601123645</c:v>
                </c:pt>
                <c:pt idx="16">
                  <c:v>14925.683638688704</c:v>
                </c:pt>
                <c:pt idx="17">
                  <c:v>9932.0669923750356</c:v>
                </c:pt>
                <c:pt idx="18">
                  <c:v>14043.32500195916</c:v>
                </c:pt>
                <c:pt idx="19">
                  <c:v>8620.7221249553513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83888"/>
        <c:axId val="612387416"/>
      </c:scatterChart>
      <c:valAx>
        <c:axId val="612383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Factor beban (x4),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87416"/>
        <c:crosses val="autoZero"/>
        <c:crossBetween val="midCat"/>
      </c:valAx>
      <c:valAx>
        <c:axId val="6123874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penjualan listrik (Y).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838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losses (x5),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penjualan listrik (Y).</c:v>
          </c:tx>
          <c:spPr>
            <a:ln w="19050">
              <a:noFill/>
            </a:ln>
          </c:spPr>
          <c:xVal>
            <c:numRef>
              <c:f>'ESTIMASI DAN INFERENSI K.'!$K$3:$K$22</c:f>
              <c:numCache>
                <c:formatCode>General</c:formatCode>
                <c:ptCount val="20"/>
                <c:pt idx="0">
                  <c:v>3783</c:v>
                </c:pt>
                <c:pt idx="1">
                  <c:v>2844</c:v>
                </c:pt>
                <c:pt idx="2">
                  <c:v>2015</c:v>
                </c:pt>
                <c:pt idx="3">
                  <c:v>331</c:v>
                </c:pt>
                <c:pt idx="4">
                  <c:v>2658</c:v>
                </c:pt>
                <c:pt idx="5">
                  <c:v>2077</c:v>
                </c:pt>
                <c:pt idx="6">
                  <c:v>4068</c:v>
                </c:pt>
                <c:pt idx="7">
                  <c:v>5733</c:v>
                </c:pt>
                <c:pt idx="8">
                  <c:v>1787</c:v>
                </c:pt>
                <c:pt idx="9">
                  <c:v>4310</c:v>
                </c:pt>
                <c:pt idx="10">
                  <c:v>1482</c:v>
                </c:pt>
                <c:pt idx="11">
                  <c:v>776</c:v>
                </c:pt>
                <c:pt idx="12">
                  <c:v>5041</c:v>
                </c:pt>
                <c:pt idx="13">
                  <c:v>1287</c:v>
                </c:pt>
                <c:pt idx="14">
                  <c:v>1382</c:v>
                </c:pt>
                <c:pt idx="15">
                  <c:v>3897</c:v>
                </c:pt>
                <c:pt idx="16">
                  <c:v>3361</c:v>
                </c:pt>
                <c:pt idx="17">
                  <c:v>805</c:v>
                </c:pt>
                <c:pt idx="18">
                  <c:v>4108</c:v>
                </c:pt>
                <c:pt idx="19">
                  <c:v>5287</c:v>
                </c:pt>
              </c:numCache>
            </c:numRef>
          </c:xVal>
          <c:yVal>
            <c:numRef>
              <c:f>'ESTIMASI DAN INFERENSI K.'!$M$3:$M$22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ser>
          <c:idx val="1"/>
          <c:order val="1"/>
          <c:tx>
            <c:v>Predicted penjualan listrik (Y).</c:v>
          </c:tx>
          <c:spPr>
            <a:ln w="19050">
              <a:noFill/>
            </a:ln>
          </c:spPr>
          <c:xVal>
            <c:numRef>
              <c:f>'ESTIMASI DAN INFERENSI K.'!$K$3:$K$22</c:f>
              <c:numCache>
                <c:formatCode>General</c:formatCode>
                <c:ptCount val="20"/>
                <c:pt idx="0">
                  <c:v>3783</c:v>
                </c:pt>
                <c:pt idx="1">
                  <c:v>2844</c:v>
                </c:pt>
                <c:pt idx="2">
                  <c:v>2015</c:v>
                </c:pt>
                <c:pt idx="3">
                  <c:v>331</c:v>
                </c:pt>
                <c:pt idx="4">
                  <c:v>2658</c:v>
                </c:pt>
                <c:pt idx="5">
                  <c:v>2077</c:v>
                </c:pt>
                <c:pt idx="6">
                  <c:v>4068</c:v>
                </c:pt>
                <c:pt idx="7">
                  <c:v>5733</c:v>
                </c:pt>
                <c:pt idx="8">
                  <c:v>1787</c:v>
                </c:pt>
                <c:pt idx="9">
                  <c:v>4310</c:v>
                </c:pt>
                <c:pt idx="10">
                  <c:v>1482</c:v>
                </c:pt>
                <c:pt idx="11">
                  <c:v>776</c:v>
                </c:pt>
                <c:pt idx="12">
                  <c:v>5041</c:v>
                </c:pt>
                <c:pt idx="13">
                  <c:v>1287</c:v>
                </c:pt>
                <c:pt idx="14">
                  <c:v>1382</c:v>
                </c:pt>
                <c:pt idx="15">
                  <c:v>3897</c:v>
                </c:pt>
                <c:pt idx="16">
                  <c:v>3361</c:v>
                </c:pt>
                <c:pt idx="17">
                  <c:v>805</c:v>
                </c:pt>
                <c:pt idx="18">
                  <c:v>4108</c:v>
                </c:pt>
                <c:pt idx="19">
                  <c:v>5287</c:v>
                </c:pt>
              </c:numCache>
            </c:numRef>
          </c:xVal>
          <c:yVal>
            <c:numRef>
              <c:f>'ESTIMASI DAN INFERENSI K.'!$P$31:$P$50</c:f>
              <c:numCache>
                <c:formatCode>General</c:formatCode>
                <c:ptCount val="20"/>
                <c:pt idx="0">
                  <c:v>11030.122243849857</c:v>
                </c:pt>
                <c:pt idx="1">
                  <c:v>9997.450724459748</c:v>
                </c:pt>
                <c:pt idx="2">
                  <c:v>15110.658631109665</c:v>
                </c:pt>
                <c:pt idx="3">
                  <c:v>7865.5919517109578</c:v>
                </c:pt>
                <c:pt idx="4">
                  <c:v>7212.153827176433</c:v>
                </c:pt>
                <c:pt idx="5">
                  <c:v>14017.484679625864</c:v>
                </c:pt>
                <c:pt idx="6">
                  <c:v>12149.417364545276</c:v>
                </c:pt>
                <c:pt idx="7">
                  <c:v>13168.207907925735</c:v>
                </c:pt>
                <c:pt idx="8">
                  <c:v>11541.006557109462</c:v>
                </c:pt>
                <c:pt idx="9">
                  <c:v>13314.735253634717</c:v>
                </c:pt>
                <c:pt idx="10">
                  <c:v>8165.359796621201</c:v>
                </c:pt>
                <c:pt idx="11">
                  <c:v>8155.1810737243777</c:v>
                </c:pt>
                <c:pt idx="12">
                  <c:v>8766.7964572170858</c:v>
                </c:pt>
                <c:pt idx="13">
                  <c:v>8477.6369190655096</c:v>
                </c:pt>
                <c:pt idx="14">
                  <c:v>8586.682194133451</c:v>
                </c:pt>
                <c:pt idx="15">
                  <c:v>9570.7166601123645</c:v>
                </c:pt>
                <c:pt idx="16">
                  <c:v>14925.683638688704</c:v>
                </c:pt>
                <c:pt idx="17">
                  <c:v>9932.0669923750356</c:v>
                </c:pt>
                <c:pt idx="18">
                  <c:v>14043.32500195916</c:v>
                </c:pt>
                <c:pt idx="19">
                  <c:v>8620.7221249553513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81928"/>
        <c:axId val="612393296"/>
      </c:scatterChart>
      <c:valAx>
        <c:axId val="6123819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losses (x5),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93296"/>
        <c:crosses val="autoZero"/>
        <c:crossBetween val="midCat"/>
      </c:valAx>
      <c:valAx>
        <c:axId val="612393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penjualan listrik (Y).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819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jumlah rumah tangga (x6)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penjualan listrik (Y).</c:v>
          </c:tx>
          <c:spPr>
            <a:ln w="19050">
              <a:noFill/>
            </a:ln>
          </c:spPr>
          <c:xVal>
            <c:numRef>
              <c:f>'ESTIMASI DAN INFERENSI K.'!$L$3:$L$22</c:f>
              <c:numCache>
                <c:formatCode>General</c:formatCode>
                <c:ptCount val="20"/>
                <c:pt idx="0">
                  <c:v>778</c:v>
                </c:pt>
                <c:pt idx="1">
                  <c:v>686</c:v>
                </c:pt>
                <c:pt idx="2">
                  <c:v>684</c:v>
                </c:pt>
                <c:pt idx="3">
                  <c:v>696</c:v>
                </c:pt>
                <c:pt idx="4">
                  <c:v>646</c:v>
                </c:pt>
                <c:pt idx="5">
                  <c:v>718</c:v>
                </c:pt>
                <c:pt idx="6">
                  <c:v>693</c:v>
                </c:pt>
                <c:pt idx="7">
                  <c:v>696</c:v>
                </c:pt>
                <c:pt idx="8">
                  <c:v>662</c:v>
                </c:pt>
                <c:pt idx="9">
                  <c:v>763</c:v>
                </c:pt>
                <c:pt idx="10">
                  <c:v>759</c:v>
                </c:pt>
                <c:pt idx="11">
                  <c:v>772</c:v>
                </c:pt>
                <c:pt idx="12">
                  <c:v>642</c:v>
                </c:pt>
                <c:pt idx="13">
                  <c:v>677</c:v>
                </c:pt>
                <c:pt idx="14">
                  <c:v>628</c:v>
                </c:pt>
                <c:pt idx="15">
                  <c:v>724</c:v>
                </c:pt>
                <c:pt idx="16">
                  <c:v>731</c:v>
                </c:pt>
                <c:pt idx="17">
                  <c:v>642</c:v>
                </c:pt>
                <c:pt idx="18">
                  <c:v>738</c:v>
                </c:pt>
                <c:pt idx="19">
                  <c:v>636</c:v>
                </c:pt>
              </c:numCache>
            </c:numRef>
          </c:xVal>
          <c:yVal>
            <c:numRef>
              <c:f>'ESTIMASI DAN INFERENSI K.'!$M$3:$M$22</c:f>
              <c:numCache>
                <c:formatCode>General</c:formatCode>
                <c:ptCount val="20"/>
                <c:pt idx="0">
                  <c:v>10899</c:v>
                </c:pt>
                <c:pt idx="1">
                  <c:v>7340</c:v>
                </c:pt>
                <c:pt idx="2">
                  <c:v>14386</c:v>
                </c:pt>
                <c:pt idx="3">
                  <c:v>7679</c:v>
                </c:pt>
                <c:pt idx="4">
                  <c:v>8155</c:v>
                </c:pt>
                <c:pt idx="5">
                  <c:v>14556</c:v>
                </c:pt>
                <c:pt idx="6">
                  <c:v>12714</c:v>
                </c:pt>
                <c:pt idx="7">
                  <c:v>13792</c:v>
                </c:pt>
                <c:pt idx="8">
                  <c:v>7650</c:v>
                </c:pt>
                <c:pt idx="9">
                  <c:v>14044</c:v>
                </c:pt>
                <c:pt idx="10">
                  <c:v>8231</c:v>
                </c:pt>
                <c:pt idx="11">
                  <c:v>7244</c:v>
                </c:pt>
                <c:pt idx="12">
                  <c:v>7043</c:v>
                </c:pt>
                <c:pt idx="13">
                  <c:v>7950</c:v>
                </c:pt>
                <c:pt idx="14">
                  <c:v>9686</c:v>
                </c:pt>
                <c:pt idx="15">
                  <c:v>11373</c:v>
                </c:pt>
                <c:pt idx="16">
                  <c:v>14991</c:v>
                </c:pt>
                <c:pt idx="17">
                  <c:v>13758</c:v>
                </c:pt>
                <c:pt idx="18">
                  <c:v>14550</c:v>
                </c:pt>
                <c:pt idx="19">
                  <c:v>8610</c:v>
                </c:pt>
              </c:numCache>
            </c:numRef>
          </c:yVal>
          <c:smooth val="0"/>
        </c:ser>
        <c:ser>
          <c:idx val="1"/>
          <c:order val="1"/>
          <c:tx>
            <c:v>Predicted penjualan listrik (Y).</c:v>
          </c:tx>
          <c:spPr>
            <a:ln w="19050">
              <a:noFill/>
            </a:ln>
          </c:spPr>
          <c:xVal>
            <c:numRef>
              <c:f>'ESTIMASI DAN INFERENSI K.'!$L$3:$L$22</c:f>
              <c:numCache>
                <c:formatCode>General</c:formatCode>
                <c:ptCount val="20"/>
                <c:pt idx="0">
                  <c:v>778</c:v>
                </c:pt>
                <c:pt idx="1">
                  <c:v>686</c:v>
                </c:pt>
                <c:pt idx="2">
                  <c:v>684</c:v>
                </c:pt>
                <c:pt idx="3">
                  <c:v>696</c:v>
                </c:pt>
                <c:pt idx="4">
                  <c:v>646</c:v>
                </c:pt>
                <c:pt idx="5">
                  <c:v>718</c:v>
                </c:pt>
                <c:pt idx="6">
                  <c:v>693</c:v>
                </c:pt>
                <c:pt idx="7">
                  <c:v>696</c:v>
                </c:pt>
                <c:pt idx="8">
                  <c:v>662</c:v>
                </c:pt>
                <c:pt idx="9">
                  <c:v>763</c:v>
                </c:pt>
                <c:pt idx="10">
                  <c:v>759</c:v>
                </c:pt>
                <c:pt idx="11">
                  <c:v>772</c:v>
                </c:pt>
                <c:pt idx="12">
                  <c:v>642</c:v>
                </c:pt>
                <c:pt idx="13">
                  <c:v>677</c:v>
                </c:pt>
                <c:pt idx="14">
                  <c:v>628</c:v>
                </c:pt>
                <c:pt idx="15">
                  <c:v>724</c:v>
                </c:pt>
                <c:pt idx="16">
                  <c:v>731</c:v>
                </c:pt>
                <c:pt idx="17">
                  <c:v>642</c:v>
                </c:pt>
                <c:pt idx="18">
                  <c:v>738</c:v>
                </c:pt>
                <c:pt idx="19">
                  <c:v>636</c:v>
                </c:pt>
              </c:numCache>
            </c:numRef>
          </c:xVal>
          <c:yVal>
            <c:numRef>
              <c:f>'ESTIMASI DAN INFERENSI K.'!$P$31:$P$50</c:f>
              <c:numCache>
                <c:formatCode>General</c:formatCode>
                <c:ptCount val="20"/>
                <c:pt idx="0">
                  <c:v>11030.122243849857</c:v>
                </c:pt>
                <c:pt idx="1">
                  <c:v>9997.450724459748</c:v>
                </c:pt>
                <c:pt idx="2">
                  <c:v>15110.658631109665</c:v>
                </c:pt>
                <c:pt idx="3">
                  <c:v>7865.5919517109578</c:v>
                </c:pt>
                <c:pt idx="4">
                  <c:v>7212.153827176433</c:v>
                </c:pt>
                <c:pt idx="5">
                  <c:v>14017.484679625864</c:v>
                </c:pt>
                <c:pt idx="6">
                  <c:v>12149.417364545276</c:v>
                </c:pt>
                <c:pt idx="7">
                  <c:v>13168.207907925735</c:v>
                </c:pt>
                <c:pt idx="8">
                  <c:v>11541.006557109462</c:v>
                </c:pt>
                <c:pt idx="9">
                  <c:v>13314.735253634717</c:v>
                </c:pt>
                <c:pt idx="10">
                  <c:v>8165.359796621201</c:v>
                </c:pt>
                <c:pt idx="11">
                  <c:v>8155.1810737243777</c:v>
                </c:pt>
                <c:pt idx="12">
                  <c:v>8766.7964572170858</c:v>
                </c:pt>
                <c:pt idx="13">
                  <c:v>8477.6369190655096</c:v>
                </c:pt>
                <c:pt idx="14">
                  <c:v>8586.682194133451</c:v>
                </c:pt>
                <c:pt idx="15">
                  <c:v>9570.7166601123645</c:v>
                </c:pt>
                <c:pt idx="16">
                  <c:v>14925.683638688704</c:v>
                </c:pt>
                <c:pt idx="17">
                  <c:v>9932.0669923750356</c:v>
                </c:pt>
                <c:pt idx="18">
                  <c:v>14043.32500195916</c:v>
                </c:pt>
                <c:pt idx="19">
                  <c:v>8620.7221249553513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83104"/>
        <c:axId val="612384280"/>
      </c:scatterChart>
      <c:valAx>
        <c:axId val="612383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jumlah rumah tangga (x6)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84280"/>
        <c:crosses val="autoZero"/>
        <c:crossBetween val="midCat"/>
      </c:valAx>
      <c:valAx>
        <c:axId val="612384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penjualan listrik (Y).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831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'ESTIMASI DAN INFERENSI K.'!$T$31:$T$50</c:f>
              <c:numCache>
                <c:formatCode>General</c:formatCode>
                <c:ptCount val="20"/>
                <c:pt idx="0">
                  <c:v>2.5</c:v>
                </c:pt>
                <c:pt idx="1">
                  <c:v>7.5</c:v>
                </c:pt>
                <c:pt idx="2">
                  <c:v>12.5</c:v>
                </c:pt>
                <c:pt idx="3">
                  <c:v>17.5</c:v>
                </c:pt>
                <c:pt idx="4">
                  <c:v>22.5</c:v>
                </c:pt>
                <c:pt idx="5">
                  <c:v>27.5</c:v>
                </c:pt>
                <c:pt idx="6">
                  <c:v>32.5</c:v>
                </c:pt>
                <c:pt idx="7">
                  <c:v>37.5</c:v>
                </c:pt>
                <c:pt idx="8">
                  <c:v>42.5</c:v>
                </c:pt>
                <c:pt idx="9">
                  <c:v>47.5</c:v>
                </c:pt>
                <c:pt idx="10">
                  <c:v>52.5</c:v>
                </c:pt>
                <c:pt idx="11">
                  <c:v>57.5</c:v>
                </c:pt>
                <c:pt idx="12">
                  <c:v>62.5</c:v>
                </c:pt>
                <c:pt idx="13">
                  <c:v>67.5</c:v>
                </c:pt>
                <c:pt idx="14">
                  <c:v>72.5</c:v>
                </c:pt>
                <c:pt idx="15">
                  <c:v>77.5</c:v>
                </c:pt>
                <c:pt idx="16">
                  <c:v>82.5</c:v>
                </c:pt>
                <c:pt idx="17">
                  <c:v>87.5</c:v>
                </c:pt>
                <c:pt idx="18">
                  <c:v>92.5</c:v>
                </c:pt>
                <c:pt idx="19">
                  <c:v>97.5</c:v>
                </c:pt>
              </c:numCache>
            </c:numRef>
          </c:xVal>
          <c:yVal>
            <c:numRef>
              <c:f>'ESTIMASI DAN INFERENSI K.'!$U$31:$U$50</c:f>
              <c:numCache>
                <c:formatCode>General</c:formatCode>
                <c:ptCount val="20"/>
                <c:pt idx="0">
                  <c:v>7043</c:v>
                </c:pt>
                <c:pt idx="1">
                  <c:v>7244</c:v>
                </c:pt>
                <c:pt idx="2">
                  <c:v>7340</c:v>
                </c:pt>
                <c:pt idx="3">
                  <c:v>7650</c:v>
                </c:pt>
                <c:pt idx="4">
                  <c:v>7679</c:v>
                </c:pt>
                <c:pt idx="5">
                  <c:v>7950</c:v>
                </c:pt>
                <c:pt idx="6">
                  <c:v>8155</c:v>
                </c:pt>
                <c:pt idx="7">
                  <c:v>8231</c:v>
                </c:pt>
                <c:pt idx="8">
                  <c:v>8610</c:v>
                </c:pt>
                <c:pt idx="9">
                  <c:v>9686</c:v>
                </c:pt>
                <c:pt idx="10">
                  <c:v>10899</c:v>
                </c:pt>
                <c:pt idx="11">
                  <c:v>11373</c:v>
                </c:pt>
                <c:pt idx="12">
                  <c:v>12714</c:v>
                </c:pt>
                <c:pt idx="13">
                  <c:v>13758</c:v>
                </c:pt>
                <c:pt idx="14">
                  <c:v>13792</c:v>
                </c:pt>
                <c:pt idx="15">
                  <c:v>14044</c:v>
                </c:pt>
                <c:pt idx="16">
                  <c:v>14386</c:v>
                </c:pt>
                <c:pt idx="17">
                  <c:v>14550</c:v>
                </c:pt>
                <c:pt idx="18">
                  <c:v>14556</c:v>
                </c:pt>
                <c:pt idx="19">
                  <c:v>14991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2397216"/>
        <c:axId val="612394080"/>
      </c:scatterChart>
      <c:valAx>
        <c:axId val="612397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94080"/>
        <c:crosses val="autoZero"/>
        <c:crossBetween val="midCat"/>
      </c:valAx>
      <c:valAx>
        <c:axId val="612394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penjualan listrik (Y).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12397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chart" Target="../charts/chart6.xml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1726740</xdr:colOff>
      <xdr:row>28</xdr:row>
      <xdr:rowOff>5511</xdr:rowOff>
    </xdr:from>
    <xdr:to>
      <xdr:col>8</xdr:col>
      <xdr:colOff>767354</xdr:colOff>
      <xdr:row>42</xdr:row>
      <xdr:rowOff>170458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1156770</xdr:colOff>
      <xdr:row>28</xdr:row>
      <xdr:rowOff>13159</xdr:rowOff>
    </xdr:from>
    <xdr:to>
      <xdr:col>12</xdr:col>
      <xdr:colOff>625818</xdr:colOff>
      <xdr:row>42</xdr:row>
      <xdr:rowOff>178106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116289</xdr:colOff>
      <xdr:row>29</xdr:row>
      <xdr:rowOff>181473</xdr:rowOff>
    </xdr:from>
    <xdr:to>
      <xdr:col>17</xdr:col>
      <xdr:colOff>182084</xdr:colOff>
      <xdr:row>44</xdr:row>
      <xdr:rowOff>162805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0.75686</cdr:x>
      <cdr:y>0.03983</cdr:y>
    </cdr:from>
    <cdr:to>
      <cdr:x>0.9744</cdr:x>
      <cdr:y>0.11792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460368" y="109248"/>
          <a:ext cx="994579" cy="2142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400" b="1"/>
            <a:t>LINEAR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0.70582</cdr:x>
      <cdr:y>0.02309</cdr:y>
    </cdr:from>
    <cdr:to>
      <cdr:x>0.97858</cdr:x>
      <cdr:y>0.11513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227025" y="63348"/>
          <a:ext cx="1247048" cy="2524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/>
            <a:t>EKSPONENSIAL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0.74264</cdr:x>
      <cdr:y>0.02867</cdr:y>
    </cdr:from>
    <cdr:to>
      <cdr:x>0.97691</cdr:x>
      <cdr:y>0.13186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395337" y="78649"/>
          <a:ext cx="1071085" cy="28307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1"/>
            <a:t>POLYNOMIAL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152400</xdr:colOff>
      <xdr:row>1</xdr:row>
      <xdr:rowOff>82550</xdr:rowOff>
    </xdr:from>
    <xdr:to>
      <xdr:col>29</xdr:col>
      <xdr:colOff>152400</xdr:colOff>
      <xdr:row>11</xdr:row>
      <xdr:rowOff>82550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152400</xdr:colOff>
      <xdr:row>3</xdr:row>
      <xdr:rowOff>82550</xdr:rowOff>
    </xdr:from>
    <xdr:to>
      <xdr:col>30</xdr:col>
      <xdr:colOff>152400</xdr:colOff>
      <xdr:row>13</xdr:row>
      <xdr:rowOff>82550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152400</xdr:colOff>
      <xdr:row>5</xdr:row>
      <xdr:rowOff>82550</xdr:rowOff>
    </xdr:from>
    <xdr:to>
      <xdr:col>31</xdr:col>
      <xdr:colOff>152400</xdr:colOff>
      <xdr:row>15</xdr:row>
      <xdr:rowOff>82550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152400</xdr:colOff>
      <xdr:row>7</xdr:row>
      <xdr:rowOff>82550</xdr:rowOff>
    </xdr:from>
    <xdr:to>
      <xdr:col>32</xdr:col>
      <xdr:colOff>152400</xdr:colOff>
      <xdr:row>17</xdr:row>
      <xdr:rowOff>82550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152400</xdr:colOff>
      <xdr:row>9</xdr:row>
      <xdr:rowOff>82550</xdr:rowOff>
    </xdr:from>
    <xdr:to>
      <xdr:col>33</xdr:col>
      <xdr:colOff>152400</xdr:colOff>
      <xdr:row>19</xdr:row>
      <xdr:rowOff>82550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152400</xdr:colOff>
      <xdr:row>11</xdr:row>
      <xdr:rowOff>82550</xdr:rowOff>
    </xdr:from>
    <xdr:to>
      <xdr:col>34</xdr:col>
      <xdr:colOff>152400</xdr:colOff>
      <xdr:row>21</xdr:row>
      <xdr:rowOff>82550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152400</xdr:colOff>
      <xdr:row>13</xdr:row>
      <xdr:rowOff>82550</xdr:rowOff>
    </xdr:from>
    <xdr:to>
      <xdr:col>35</xdr:col>
      <xdr:colOff>152400</xdr:colOff>
      <xdr:row>23</xdr:row>
      <xdr:rowOff>82550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30</xdr:col>
      <xdr:colOff>152400</xdr:colOff>
      <xdr:row>15</xdr:row>
      <xdr:rowOff>82550</xdr:rowOff>
    </xdr:from>
    <xdr:to>
      <xdr:col>36</xdr:col>
      <xdr:colOff>152400</xdr:colOff>
      <xdr:row>25</xdr:row>
      <xdr:rowOff>82550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152400</xdr:colOff>
      <xdr:row>17</xdr:row>
      <xdr:rowOff>82550</xdr:rowOff>
    </xdr:from>
    <xdr:to>
      <xdr:col>37</xdr:col>
      <xdr:colOff>152400</xdr:colOff>
      <xdr:row>27</xdr:row>
      <xdr:rowOff>82550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152400</xdr:colOff>
      <xdr:row>19</xdr:row>
      <xdr:rowOff>82550</xdr:rowOff>
    </xdr:from>
    <xdr:to>
      <xdr:col>38</xdr:col>
      <xdr:colOff>152400</xdr:colOff>
      <xdr:row>29</xdr:row>
      <xdr:rowOff>82550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33</xdr:col>
      <xdr:colOff>152400</xdr:colOff>
      <xdr:row>21</xdr:row>
      <xdr:rowOff>82550</xdr:rowOff>
    </xdr:from>
    <xdr:to>
      <xdr:col>39</xdr:col>
      <xdr:colOff>152400</xdr:colOff>
      <xdr:row>31</xdr:row>
      <xdr:rowOff>82550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34</xdr:col>
      <xdr:colOff>152400</xdr:colOff>
      <xdr:row>23</xdr:row>
      <xdr:rowOff>82550</xdr:rowOff>
    </xdr:from>
    <xdr:to>
      <xdr:col>40</xdr:col>
      <xdr:colOff>152400</xdr:colOff>
      <xdr:row>33</xdr:row>
      <xdr:rowOff>82550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152400</xdr:colOff>
      <xdr:row>25</xdr:row>
      <xdr:rowOff>82550</xdr:rowOff>
    </xdr:from>
    <xdr:to>
      <xdr:col>41</xdr:col>
      <xdr:colOff>152400</xdr:colOff>
      <xdr:row>35</xdr:row>
      <xdr:rowOff>82550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6"/>
  <sheetViews>
    <sheetView topLeftCell="F1" zoomScale="83" zoomScaleNormal="83" workbookViewId="0">
      <selection activeCell="I56" sqref="I56"/>
    </sheetView>
  </sheetViews>
  <sheetFormatPr defaultColWidth="9" defaultRowHeight="14.5" x14ac:dyDescent="0.35"/>
  <cols>
    <col min="1" max="1" width="10" customWidth="1"/>
    <col min="2" max="2" width="19.26953125" bestFit="1" customWidth="1"/>
    <col min="3" max="3" width="9.36328125" bestFit="1" customWidth="1"/>
    <col min="4" max="5" width="27.453125" customWidth="1"/>
    <col min="6" max="6" width="20" customWidth="1"/>
    <col min="7" max="7" width="21.453125" customWidth="1"/>
    <col min="8" max="8" width="10.1796875" customWidth="1"/>
    <col min="9" max="9" width="21.453125" customWidth="1"/>
    <col min="10" max="10" width="17" customWidth="1"/>
    <col min="11" max="11" width="10.81640625" customWidth="1"/>
    <col min="12" max="12" width="23.81640625" customWidth="1"/>
    <col min="13" max="13" width="19" customWidth="1"/>
    <col min="14" max="14" width="10" customWidth="1"/>
    <col min="15" max="15" width="22.453125" bestFit="1" customWidth="1"/>
    <col min="16" max="16" width="19.6328125" bestFit="1" customWidth="1"/>
    <col min="17" max="17" width="12.453125" bestFit="1" customWidth="1"/>
    <col min="18" max="18" width="20.08984375" bestFit="1" customWidth="1"/>
    <col min="19" max="19" width="16.26953125" bestFit="1" customWidth="1"/>
    <col min="20" max="20" width="11.81640625" bestFit="1" customWidth="1"/>
    <col min="21" max="21" width="22.7265625" bestFit="1" customWidth="1"/>
    <col min="22" max="256" width="10" customWidth="1"/>
  </cols>
  <sheetData>
    <row r="1" spans="1:21" ht="15" thickBot="1" x14ac:dyDescent="0.4">
      <c r="B1" s="13" t="s">
        <v>9</v>
      </c>
      <c r="C1" s="13"/>
      <c r="D1" s="13"/>
      <c r="E1" s="13"/>
      <c r="F1" s="13"/>
      <c r="G1" s="12" t="s">
        <v>12</v>
      </c>
      <c r="H1" s="12"/>
      <c r="I1" s="12"/>
      <c r="J1" s="12"/>
      <c r="K1" s="12"/>
      <c r="L1" s="12"/>
    </row>
    <row r="2" spans="1:21" x14ac:dyDescent="0.35">
      <c r="A2" t="s">
        <v>0</v>
      </c>
      <c r="B2" s="4" t="s">
        <v>1</v>
      </c>
      <c r="C2" s="4" t="s">
        <v>2</v>
      </c>
      <c r="D2" s="4" t="s">
        <v>3</v>
      </c>
      <c r="E2" s="4" t="s">
        <v>2</v>
      </c>
      <c r="F2" s="4" t="s">
        <v>11</v>
      </c>
      <c r="G2" s="4" t="s">
        <v>4</v>
      </c>
      <c r="H2" s="4" t="s">
        <v>2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10</v>
      </c>
      <c r="O2" s="7"/>
      <c r="P2" s="7" t="s">
        <v>4</v>
      </c>
      <c r="Q2" s="7" t="s">
        <v>2</v>
      </c>
      <c r="R2" s="7" t="s">
        <v>5</v>
      </c>
      <c r="S2" s="7" t="s">
        <v>6</v>
      </c>
      <c r="T2" s="7" t="s">
        <v>7</v>
      </c>
      <c r="U2" s="7" t="s">
        <v>8</v>
      </c>
    </row>
    <row r="3" spans="1:21" x14ac:dyDescent="0.35">
      <c r="A3">
        <v>1997</v>
      </c>
      <c r="B3" s="4">
        <v>6719</v>
      </c>
      <c r="C3">
        <v>2.9</v>
      </c>
      <c r="D3">
        <v>843</v>
      </c>
      <c r="E3">
        <v>2.9</v>
      </c>
      <c r="F3">
        <v>1</v>
      </c>
      <c r="G3">
        <f t="shared" ref="G3:G22" si="0">B3</f>
        <v>6719</v>
      </c>
      <c r="H3">
        <f t="shared" ref="H3:H22" si="1">C3</f>
        <v>2.9</v>
      </c>
      <c r="I3">
        <v>0.6</v>
      </c>
      <c r="J3">
        <v>1034</v>
      </c>
      <c r="K3">
        <v>3783</v>
      </c>
      <c r="L3">
        <v>778</v>
      </c>
      <c r="M3">
        <f>10888+11</f>
        <v>10899</v>
      </c>
      <c r="O3" s="5" t="s">
        <v>4</v>
      </c>
      <c r="P3" s="5">
        <v>1</v>
      </c>
      <c r="Q3" s="5"/>
      <c r="R3" s="5"/>
      <c r="S3" s="5"/>
      <c r="T3" s="5"/>
      <c r="U3" s="5"/>
    </row>
    <row r="4" spans="1:21" x14ac:dyDescent="0.35">
      <c r="A4">
        <v>1998</v>
      </c>
      <c r="B4" s="4">
        <v>6746</v>
      </c>
      <c r="C4">
        <v>3.4</v>
      </c>
      <c r="D4">
        <v>810</v>
      </c>
      <c r="E4">
        <v>3.4</v>
      </c>
      <c r="F4">
        <v>2</v>
      </c>
      <c r="G4">
        <f t="shared" si="0"/>
        <v>6746</v>
      </c>
      <c r="H4">
        <f t="shared" si="1"/>
        <v>3.4</v>
      </c>
      <c r="I4">
        <v>0.4</v>
      </c>
      <c r="J4">
        <v>825</v>
      </c>
      <c r="K4">
        <v>2844</v>
      </c>
      <c r="L4">
        <v>686</v>
      </c>
      <c r="M4">
        <f>7329+11</f>
        <v>7340</v>
      </c>
      <c r="O4" s="5" t="s">
        <v>2</v>
      </c>
      <c r="P4" s="5">
        <v>3.4458987630554432E-2</v>
      </c>
      <c r="Q4" s="5">
        <v>1</v>
      </c>
      <c r="R4" s="5"/>
      <c r="S4" s="5"/>
      <c r="T4" s="5"/>
      <c r="U4" s="5"/>
    </row>
    <row r="5" spans="1:21" x14ac:dyDescent="0.35">
      <c r="A5">
        <v>1999</v>
      </c>
      <c r="B5" s="4">
        <v>7993</v>
      </c>
      <c r="C5">
        <v>2</v>
      </c>
      <c r="D5">
        <v>802</v>
      </c>
      <c r="E5">
        <v>2</v>
      </c>
      <c r="F5">
        <v>3</v>
      </c>
      <c r="G5">
        <f t="shared" si="0"/>
        <v>7993</v>
      </c>
      <c r="H5">
        <f t="shared" si="1"/>
        <v>2</v>
      </c>
      <c r="I5">
        <v>0.6</v>
      </c>
      <c r="J5">
        <v>484</v>
      </c>
      <c r="K5">
        <v>2015</v>
      </c>
      <c r="L5">
        <v>684</v>
      </c>
      <c r="M5">
        <f>14375+11</f>
        <v>14386</v>
      </c>
      <c r="O5" s="5" t="s">
        <v>5</v>
      </c>
      <c r="P5" s="5">
        <v>0.11971232257249004</v>
      </c>
      <c r="Q5" s="5">
        <v>-9.3210270653850333E-2</v>
      </c>
      <c r="R5" s="5">
        <v>1</v>
      </c>
      <c r="S5" s="5"/>
      <c r="T5" s="5"/>
      <c r="U5" s="5"/>
    </row>
    <row r="6" spans="1:21" x14ac:dyDescent="0.35">
      <c r="A6">
        <v>2000</v>
      </c>
      <c r="B6" s="4">
        <v>7343</v>
      </c>
      <c r="C6">
        <v>3.5</v>
      </c>
      <c r="D6">
        <v>763</v>
      </c>
      <c r="E6">
        <v>3.5</v>
      </c>
      <c r="F6">
        <v>4</v>
      </c>
      <c r="G6">
        <f t="shared" si="0"/>
        <v>7343</v>
      </c>
      <c r="H6">
        <f t="shared" si="1"/>
        <v>3.5</v>
      </c>
      <c r="I6">
        <v>0.5</v>
      </c>
      <c r="J6">
        <v>835</v>
      </c>
      <c r="K6">
        <v>331</v>
      </c>
      <c r="L6">
        <v>696</v>
      </c>
      <c r="M6">
        <f>7668+11</f>
        <v>7679</v>
      </c>
      <c r="O6" s="5" t="s">
        <v>6</v>
      </c>
      <c r="P6" s="5">
        <v>-0.56517276534767824</v>
      </c>
      <c r="Q6" s="5">
        <v>0.31054499421798648</v>
      </c>
      <c r="R6" s="5">
        <v>1.5710229821703205E-2</v>
      </c>
      <c r="S6" s="5">
        <v>1</v>
      </c>
      <c r="T6" s="5"/>
      <c r="U6" s="5"/>
    </row>
    <row r="7" spans="1:21" x14ac:dyDescent="0.35">
      <c r="A7">
        <v>2001</v>
      </c>
      <c r="B7" s="4">
        <v>7136</v>
      </c>
      <c r="C7">
        <v>3.9</v>
      </c>
      <c r="D7">
        <v>802</v>
      </c>
      <c r="E7">
        <v>3.9</v>
      </c>
      <c r="F7">
        <v>5</v>
      </c>
      <c r="G7">
        <f t="shared" si="0"/>
        <v>7136</v>
      </c>
      <c r="H7">
        <f t="shared" si="1"/>
        <v>3.9</v>
      </c>
      <c r="I7">
        <v>0.2</v>
      </c>
      <c r="J7">
        <v>929</v>
      </c>
      <c r="K7">
        <v>2658</v>
      </c>
      <c r="L7">
        <v>646</v>
      </c>
      <c r="M7">
        <f>8144+11</f>
        <v>8155</v>
      </c>
      <c r="O7" s="5" t="s">
        <v>7</v>
      </c>
      <c r="P7" s="5">
        <v>-0.24510317081714447</v>
      </c>
      <c r="Q7" s="5">
        <v>0.11432102503801531</v>
      </c>
      <c r="R7" s="5">
        <v>0.15474553409703978</v>
      </c>
      <c r="S7" s="5">
        <v>0.27262595005278345</v>
      </c>
      <c r="T7" s="5">
        <v>1</v>
      </c>
      <c r="U7" s="5"/>
    </row>
    <row r="8" spans="1:21" ht="15" thickBot="1" x14ac:dyDescent="0.4">
      <c r="A8">
        <v>2002</v>
      </c>
      <c r="B8" s="4">
        <v>7691</v>
      </c>
      <c r="C8">
        <v>2.2000000000000002</v>
      </c>
      <c r="D8">
        <v>887</v>
      </c>
      <c r="E8">
        <v>2.2000000000000002</v>
      </c>
      <c r="F8">
        <v>6</v>
      </c>
      <c r="G8">
        <f t="shared" si="0"/>
        <v>7691</v>
      </c>
      <c r="H8">
        <f t="shared" si="1"/>
        <v>2.2000000000000002</v>
      </c>
      <c r="I8">
        <v>1</v>
      </c>
      <c r="J8">
        <v>672</v>
      </c>
      <c r="K8">
        <v>2077</v>
      </c>
      <c r="L8">
        <v>718</v>
      </c>
      <c r="M8">
        <f>14545+11</f>
        <v>14556</v>
      </c>
      <c r="O8" s="6" t="s">
        <v>8</v>
      </c>
      <c r="P8" s="6">
        <v>-0.33332645501228569</v>
      </c>
      <c r="Q8" s="6">
        <v>-0.38549047070776088</v>
      </c>
      <c r="R8" s="6">
        <v>0.36318935757421089</v>
      </c>
      <c r="S8" s="6">
        <v>0.22441138519074741</v>
      </c>
      <c r="T8" s="6">
        <v>2.7799003842105374E-2</v>
      </c>
      <c r="U8" s="6">
        <v>1</v>
      </c>
    </row>
    <row r="9" spans="1:21" x14ac:dyDescent="0.35">
      <c r="A9">
        <v>2003</v>
      </c>
      <c r="B9" s="4">
        <v>6925</v>
      </c>
      <c r="C9">
        <v>2.5</v>
      </c>
      <c r="D9">
        <v>779</v>
      </c>
      <c r="E9">
        <v>2.5</v>
      </c>
      <c r="F9">
        <v>7</v>
      </c>
      <c r="G9">
        <f t="shared" si="0"/>
        <v>6925</v>
      </c>
      <c r="H9">
        <f t="shared" si="1"/>
        <v>2.5</v>
      </c>
      <c r="I9">
        <v>0.2</v>
      </c>
      <c r="J9">
        <v>836</v>
      </c>
      <c r="K9">
        <v>4068</v>
      </c>
      <c r="L9">
        <v>693</v>
      </c>
      <c r="M9">
        <f>12703+11</f>
        <v>12714</v>
      </c>
    </row>
    <row r="10" spans="1:21" x14ac:dyDescent="0.35">
      <c r="A10">
        <v>2004</v>
      </c>
      <c r="B10" s="4">
        <v>6841</v>
      </c>
      <c r="C10">
        <v>3</v>
      </c>
      <c r="D10">
        <v>719</v>
      </c>
      <c r="E10">
        <v>3</v>
      </c>
      <c r="F10">
        <v>8</v>
      </c>
      <c r="G10">
        <f t="shared" si="0"/>
        <v>6841</v>
      </c>
      <c r="H10">
        <f t="shared" si="1"/>
        <v>3</v>
      </c>
      <c r="I10">
        <v>0.6</v>
      </c>
      <c r="J10">
        <v>861</v>
      </c>
      <c r="K10">
        <v>5733</v>
      </c>
      <c r="L10">
        <v>696</v>
      </c>
      <c r="M10">
        <f>13781+11</f>
        <v>13792</v>
      </c>
    </row>
    <row r="11" spans="1:21" x14ac:dyDescent="0.35">
      <c r="A11">
        <v>2005</v>
      </c>
      <c r="B11" s="4">
        <v>7969</v>
      </c>
      <c r="C11">
        <v>3.4</v>
      </c>
      <c r="D11">
        <v>870</v>
      </c>
      <c r="E11">
        <v>3.4</v>
      </c>
      <c r="F11">
        <v>9</v>
      </c>
      <c r="G11">
        <f t="shared" si="0"/>
        <v>7969</v>
      </c>
      <c r="H11">
        <f t="shared" si="1"/>
        <v>3.4</v>
      </c>
      <c r="I11">
        <v>0.4</v>
      </c>
      <c r="J11">
        <v>546</v>
      </c>
      <c r="K11">
        <v>1787</v>
      </c>
      <c r="L11">
        <v>662</v>
      </c>
      <c r="M11" s="9">
        <f>7639+11</f>
        <v>7650</v>
      </c>
    </row>
    <row r="12" spans="1:21" x14ac:dyDescent="0.35">
      <c r="A12">
        <v>2006</v>
      </c>
      <c r="B12" s="4">
        <v>6982</v>
      </c>
      <c r="C12">
        <v>2.2000000000000002</v>
      </c>
      <c r="D12">
        <v>823</v>
      </c>
      <c r="E12">
        <v>2.2000000000000002</v>
      </c>
      <c r="F12">
        <v>10</v>
      </c>
      <c r="G12">
        <f t="shared" si="0"/>
        <v>6982</v>
      </c>
      <c r="H12">
        <f t="shared" si="1"/>
        <v>2.2000000000000002</v>
      </c>
      <c r="I12">
        <v>0.8</v>
      </c>
      <c r="J12">
        <v>968</v>
      </c>
      <c r="K12">
        <v>4310</v>
      </c>
      <c r="L12">
        <v>763</v>
      </c>
      <c r="M12">
        <f>14033+11</f>
        <v>14044</v>
      </c>
    </row>
    <row r="13" spans="1:21" x14ac:dyDescent="0.35">
      <c r="A13">
        <v>2007</v>
      </c>
      <c r="B13" s="4">
        <v>7005</v>
      </c>
      <c r="C13">
        <v>3.9</v>
      </c>
      <c r="D13">
        <v>976</v>
      </c>
      <c r="E13">
        <v>3.9</v>
      </c>
      <c r="F13">
        <v>11</v>
      </c>
      <c r="G13">
        <f t="shared" si="0"/>
        <v>7005</v>
      </c>
      <c r="H13">
        <f t="shared" si="1"/>
        <v>3.9</v>
      </c>
      <c r="I13">
        <v>1</v>
      </c>
      <c r="J13">
        <v>999</v>
      </c>
      <c r="K13">
        <v>1482</v>
      </c>
      <c r="L13">
        <v>759</v>
      </c>
      <c r="M13">
        <f>8220+11</f>
        <v>8231</v>
      </c>
    </row>
    <row r="14" spans="1:21" x14ac:dyDescent="0.35">
      <c r="A14">
        <v>2008</v>
      </c>
      <c r="B14" s="4">
        <v>7157</v>
      </c>
      <c r="C14">
        <v>2.2999999999999998</v>
      </c>
      <c r="D14">
        <v>709</v>
      </c>
      <c r="E14">
        <v>2.2999999999999998</v>
      </c>
      <c r="F14">
        <v>12</v>
      </c>
      <c r="G14">
        <f t="shared" si="0"/>
        <v>7157</v>
      </c>
      <c r="H14">
        <f t="shared" si="1"/>
        <v>2.2999999999999998</v>
      </c>
      <c r="I14">
        <v>0.4</v>
      </c>
      <c r="J14">
        <v>1121</v>
      </c>
      <c r="K14">
        <v>776</v>
      </c>
      <c r="L14">
        <v>772</v>
      </c>
      <c r="M14" s="9">
        <f>7233+11</f>
        <v>7244</v>
      </c>
    </row>
    <row r="15" spans="1:21" x14ac:dyDescent="0.35">
      <c r="A15">
        <v>2009</v>
      </c>
      <c r="B15" s="4">
        <v>6942</v>
      </c>
      <c r="C15">
        <v>3.8</v>
      </c>
      <c r="D15">
        <v>910</v>
      </c>
      <c r="E15">
        <v>3.8</v>
      </c>
      <c r="F15">
        <v>13</v>
      </c>
      <c r="G15">
        <f t="shared" si="0"/>
        <v>6942</v>
      </c>
      <c r="H15">
        <f t="shared" si="1"/>
        <v>3.8</v>
      </c>
      <c r="I15">
        <v>0.6</v>
      </c>
      <c r="J15">
        <v>1047</v>
      </c>
      <c r="K15">
        <v>5041</v>
      </c>
      <c r="L15">
        <v>642</v>
      </c>
      <c r="M15">
        <f>7032+11</f>
        <v>7043</v>
      </c>
    </row>
    <row r="16" spans="1:21" x14ac:dyDescent="0.35">
      <c r="A16">
        <v>2010</v>
      </c>
      <c r="B16" s="4">
        <v>6517</v>
      </c>
      <c r="C16">
        <v>2.5</v>
      </c>
      <c r="D16">
        <v>778</v>
      </c>
      <c r="E16">
        <v>2.5</v>
      </c>
      <c r="F16">
        <v>14</v>
      </c>
      <c r="G16">
        <f t="shared" si="0"/>
        <v>6517</v>
      </c>
      <c r="H16">
        <f t="shared" si="1"/>
        <v>2.5</v>
      </c>
      <c r="I16">
        <v>0.3</v>
      </c>
      <c r="J16">
        <v>958</v>
      </c>
      <c r="K16">
        <v>1287</v>
      </c>
      <c r="L16">
        <v>677</v>
      </c>
      <c r="M16">
        <f>7939+11</f>
        <v>7950</v>
      </c>
    </row>
    <row r="17" spans="1:13" x14ac:dyDescent="0.35">
      <c r="A17">
        <v>2011</v>
      </c>
      <c r="B17" s="4">
        <v>7633</v>
      </c>
      <c r="C17">
        <v>3</v>
      </c>
      <c r="D17">
        <v>836</v>
      </c>
      <c r="E17">
        <v>3</v>
      </c>
      <c r="F17">
        <v>15</v>
      </c>
      <c r="G17">
        <f t="shared" si="0"/>
        <v>7633</v>
      </c>
      <c r="H17">
        <f t="shared" si="1"/>
        <v>3</v>
      </c>
      <c r="I17">
        <v>0.2</v>
      </c>
      <c r="J17">
        <v>797</v>
      </c>
      <c r="K17">
        <v>1382</v>
      </c>
      <c r="L17">
        <v>628</v>
      </c>
      <c r="M17" s="9">
        <f>9675+11</f>
        <v>9686</v>
      </c>
    </row>
    <row r="18" spans="1:13" x14ac:dyDescent="0.35">
      <c r="A18">
        <v>2012</v>
      </c>
      <c r="B18" s="4">
        <v>7512</v>
      </c>
      <c r="C18">
        <v>4.0999999999999996</v>
      </c>
      <c r="D18">
        <v>926</v>
      </c>
      <c r="E18">
        <v>4.0999999999999996</v>
      </c>
      <c r="F18">
        <v>16</v>
      </c>
      <c r="G18">
        <f t="shared" si="0"/>
        <v>7512</v>
      </c>
      <c r="H18">
        <f t="shared" si="1"/>
        <v>4.0999999999999996</v>
      </c>
      <c r="I18">
        <v>0.3</v>
      </c>
      <c r="J18">
        <v>887</v>
      </c>
      <c r="K18">
        <v>3897</v>
      </c>
      <c r="L18">
        <v>724</v>
      </c>
      <c r="M18">
        <f>11362+11</f>
        <v>11373</v>
      </c>
    </row>
    <row r="19" spans="1:13" x14ac:dyDescent="0.35">
      <c r="A19">
        <v>2013</v>
      </c>
      <c r="B19" s="4">
        <v>7265</v>
      </c>
      <c r="C19">
        <v>2.6</v>
      </c>
      <c r="D19">
        <v>799</v>
      </c>
      <c r="E19">
        <v>2.6</v>
      </c>
      <c r="F19">
        <v>17</v>
      </c>
      <c r="G19">
        <f t="shared" si="0"/>
        <v>7265</v>
      </c>
      <c r="H19">
        <f t="shared" si="1"/>
        <v>2.6</v>
      </c>
      <c r="I19">
        <v>0.8</v>
      </c>
      <c r="J19">
        <v>617</v>
      </c>
      <c r="K19">
        <v>3361</v>
      </c>
      <c r="L19">
        <v>731</v>
      </c>
      <c r="M19" s="9">
        <f>14980+11</f>
        <v>14991</v>
      </c>
    </row>
    <row r="20" spans="1:13" x14ac:dyDescent="0.35">
      <c r="A20">
        <v>2014</v>
      </c>
      <c r="B20" s="4">
        <v>7425</v>
      </c>
      <c r="C20">
        <v>3.3</v>
      </c>
      <c r="D20">
        <v>988</v>
      </c>
      <c r="E20">
        <v>3.3</v>
      </c>
      <c r="F20">
        <v>18</v>
      </c>
      <c r="G20">
        <f t="shared" si="0"/>
        <v>7425</v>
      </c>
      <c r="H20">
        <f t="shared" si="1"/>
        <v>3.3</v>
      </c>
      <c r="I20">
        <v>0.5</v>
      </c>
      <c r="J20">
        <v>626</v>
      </c>
      <c r="K20">
        <v>805</v>
      </c>
      <c r="L20">
        <v>642</v>
      </c>
      <c r="M20" s="9">
        <f>13747+11</f>
        <v>13758</v>
      </c>
    </row>
    <row r="21" spans="1:13" x14ac:dyDescent="0.35">
      <c r="A21">
        <v>2015</v>
      </c>
      <c r="B21" s="4">
        <v>7059</v>
      </c>
      <c r="C21">
        <v>2.5</v>
      </c>
      <c r="D21">
        <v>776</v>
      </c>
      <c r="E21">
        <v>2.5</v>
      </c>
      <c r="F21">
        <v>19</v>
      </c>
      <c r="G21">
        <f t="shared" si="0"/>
        <v>7059</v>
      </c>
      <c r="H21">
        <f t="shared" si="1"/>
        <v>2.5</v>
      </c>
      <c r="I21">
        <v>0.4</v>
      </c>
      <c r="J21">
        <v>738</v>
      </c>
      <c r="K21">
        <v>4108</v>
      </c>
      <c r="L21">
        <v>738</v>
      </c>
      <c r="M21">
        <f>14539+11</f>
        <v>14550</v>
      </c>
    </row>
    <row r="22" spans="1:13" x14ac:dyDescent="0.35">
      <c r="A22">
        <v>2016</v>
      </c>
      <c r="B22" s="4">
        <v>7701</v>
      </c>
      <c r="C22">
        <v>3.9</v>
      </c>
      <c r="D22">
        <v>788</v>
      </c>
      <c r="E22">
        <v>3.9</v>
      </c>
      <c r="F22">
        <v>20</v>
      </c>
      <c r="G22">
        <f t="shared" si="0"/>
        <v>7701</v>
      </c>
      <c r="H22">
        <f t="shared" si="1"/>
        <v>3.9</v>
      </c>
      <c r="I22">
        <v>0.8</v>
      </c>
      <c r="J22">
        <v>1089</v>
      </c>
      <c r="K22">
        <v>5287</v>
      </c>
      <c r="L22">
        <v>636</v>
      </c>
      <c r="M22">
        <f>8599+11</f>
        <v>8610</v>
      </c>
    </row>
    <row r="23" spans="1:13" x14ac:dyDescent="0.35">
      <c r="B23" s="4"/>
    </row>
    <row r="34" spans="6:12" x14ac:dyDescent="0.35">
      <c r="F34" s="3"/>
      <c r="G34" s="3"/>
      <c r="H34" s="3"/>
      <c r="I34" s="3"/>
    </row>
    <row r="35" spans="6:12" x14ac:dyDescent="0.35">
      <c r="F35" s="1"/>
      <c r="G35" s="1"/>
      <c r="H35" s="1"/>
      <c r="I35" s="1"/>
    </row>
    <row r="36" spans="6:12" x14ac:dyDescent="0.35">
      <c r="F36" s="1"/>
      <c r="G36" s="1"/>
      <c r="H36" s="1"/>
      <c r="I36" s="1"/>
    </row>
    <row r="37" spans="6:12" ht="15" thickBot="1" x14ac:dyDescent="0.4">
      <c r="F37" s="2"/>
      <c r="G37" s="2"/>
      <c r="H37" s="2"/>
      <c r="I37" s="2"/>
    </row>
    <row r="39" spans="6:12" x14ac:dyDescent="0.35">
      <c r="F39" s="3"/>
      <c r="G39" s="3"/>
      <c r="H39" s="3"/>
      <c r="I39" s="3"/>
      <c r="J39" s="3"/>
      <c r="K39" s="3"/>
      <c r="L39" s="3"/>
    </row>
    <row r="40" spans="6:12" x14ac:dyDescent="0.35">
      <c r="F40" s="1"/>
      <c r="G40" s="1"/>
      <c r="H40" s="1"/>
      <c r="I40" s="1"/>
      <c r="J40" s="1"/>
      <c r="K40" s="1"/>
      <c r="L40" s="1"/>
    </row>
    <row r="41" spans="6:12" x14ac:dyDescent="0.35">
      <c r="F41" s="1"/>
      <c r="G41" s="1"/>
      <c r="H41" s="1"/>
      <c r="I41" s="1"/>
      <c r="J41" s="1"/>
      <c r="K41" s="1"/>
      <c r="L41" s="1"/>
    </row>
    <row r="42" spans="6:12" x14ac:dyDescent="0.35">
      <c r="F42" s="1"/>
      <c r="G42" s="1"/>
      <c r="H42" s="1"/>
      <c r="I42" s="1"/>
      <c r="J42" s="1"/>
      <c r="K42" s="1"/>
      <c r="L42" s="1"/>
    </row>
    <row r="43" spans="6:12" x14ac:dyDescent="0.35">
      <c r="F43" s="1"/>
      <c r="G43" s="1"/>
      <c r="H43" s="1"/>
      <c r="I43" s="1"/>
      <c r="J43" s="1"/>
      <c r="K43" s="1"/>
      <c r="L43" s="1"/>
    </row>
    <row r="44" spans="6:12" x14ac:dyDescent="0.35">
      <c r="F44" s="1"/>
      <c r="G44" s="1"/>
      <c r="H44" s="1"/>
      <c r="I44" s="1"/>
      <c r="J44" s="1"/>
      <c r="K44" s="1"/>
      <c r="L44" s="1"/>
    </row>
    <row r="45" spans="6:12" ht="15" thickBot="1" x14ac:dyDescent="0.4">
      <c r="F45" s="2"/>
      <c r="G45" s="2"/>
      <c r="H45" s="2"/>
      <c r="I45" s="2"/>
      <c r="J45" s="2"/>
      <c r="K45" s="2"/>
      <c r="L45" s="2"/>
    </row>
    <row r="49" spans="6:12" x14ac:dyDescent="0.35">
      <c r="L49" s="9" t="s">
        <v>49</v>
      </c>
    </row>
    <row r="51" spans="6:12" x14ac:dyDescent="0.35">
      <c r="F51" s="3"/>
      <c r="G51" s="3"/>
      <c r="I51" s="3"/>
      <c r="J51" s="3"/>
    </row>
    <row r="52" spans="6:12" x14ac:dyDescent="0.35">
      <c r="F52" s="1"/>
      <c r="G52" s="1"/>
      <c r="I52" s="1"/>
      <c r="J52" s="1"/>
    </row>
    <row r="53" spans="6:12" x14ac:dyDescent="0.35">
      <c r="F53" s="1"/>
      <c r="G53" s="1"/>
      <c r="I53" s="1"/>
      <c r="J53" s="1"/>
    </row>
    <row r="54" spans="6:12" x14ac:dyDescent="0.35">
      <c r="F54" s="1"/>
      <c r="G54" s="1"/>
      <c r="I54" s="1"/>
      <c r="J54" s="1"/>
    </row>
    <row r="55" spans="6:12" x14ac:dyDescent="0.35">
      <c r="F55" s="1"/>
      <c r="G55" s="1"/>
      <c r="I55" s="1"/>
      <c r="J55" s="1"/>
    </row>
    <row r="56" spans="6:12" x14ac:dyDescent="0.35">
      <c r="F56" s="1"/>
      <c r="G56" s="1"/>
      <c r="I56" s="1"/>
      <c r="J56" s="1"/>
    </row>
    <row r="57" spans="6:12" x14ac:dyDescent="0.35">
      <c r="F57" s="1"/>
      <c r="G57" s="1"/>
      <c r="I57" s="1"/>
      <c r="J57" s="1"/>
    </row>
    <row r="58" spans="6:12" x14ac:dyDescent="0.35">
      <c r="F58" s="1"/>
      <c r="G58" s="1"/>
      <c r="I58" s="1"/>
      <c r="J58" s="1"/>
    </row>
    <row r="59" spans="6:12" x14ac:dyDescent="0.35">
      <c r="F59" s="1"/>
      <c r="G59" s="1"/>
      <c r="I59" s="1"/>
      <c r="J59" s="1"/>
    </row>
    <row r="60" spans="6:12" x14ac:dyDescent="0.35">
      <c r="F60" s="1"/>
      <c r="G60" s="1"/>
      <c r="I60" s="1"/>
      <c r="J60" s="1"/>
    </row>
    <row r="61" spans="6:12" x14ac:dyDescent="0.35">
      <c r="F61" s="1"/>
      <c r="G61" s="1"/>
      <c r="I61" s="1"/>
      <c r="J61" s="1"/>
    </row>
    <row r="62" spans="6:12" x14ac:dyDescent="0.35">
      <c r="F62" s="1"/>
      <c r="G62" s="1"/>
      <c r="I62" s="1"/>
      <c r="J62" s="1"/>
    </row>
    <row r="63" spans="6:12" x14ac:dyDescent="0.35">
      <c r="F63" s="1"/>
      <c r="G63" s="1"/>
      <c r="I63" s="1"/>
      <c r="J63" s="1"/>
    </row>
    <row r="64" spans="6:12" x14ac:dyDescent="0.35">
      <c r="F64" s="1"/>
      <c r="G64" s="1"/>
      <c r="I64" s="1"/>
      <c r="J64" s="1"/>
    </row>
    <row r="65" spans="6:10" x14ac:dyDescent="0.35">
      <c r="F65" s="1"/>
      <c r="G65" s="1"/>
      <c r="I65" s="1"/>
      <c r="J65" s="1"/>
    </row>
    <row r="66" spans="6:10" x14ac:dyDescent="0.35">
      <c r="F66" s="1"/>
      <c r="G66" s="1"/>
      <c r="I66" s="1"/>
      <c r="J66" s="1"/>
    </row>
    <row r="67" spans="6:10" x14ac:dyDescent="0.35">
      <c r="F67" s="1"/>
      <c r="G67" s="1"/>
      <c r="I67" s="1"/>
      <c r="J67" s="1"/>
    </row>
    <row r="68" spans="6:10" x14ac:dyDescent="0.35">
      <c r="F68" s="1"/>
      <c r="G68" s="1"/>
      <c r="I68" s="1"/>
      <c r="J68" s="1"/>
    </row>
    <row r="69" spans="6:10" x14ac:dyDescent="0.35">
      <c r="F69" s="1"/>
      <c r="G69" s="1"/>
      <c r="I69" s="1"/>
      <c r="J69" s="1"/>
    </row>
    <row r="70" spans="6:10" x14ac:dyDescent="0.35">
      <c r="F70" s="1"/>
      <c r="G70" s="1"/>
      <c r="I70" s="1"/>
      <c r="J70" s="1"/>
    </row>
    <row r="71" spans="6:10" ht="15" thickBot="1" x14ac:dyDescent="0.4">
      <c r="F71" s="2"/>
      <c r="G71" s="2"/>
      <c r="I71" s="2"/>
      <c r="J71" s="2"/>
    </row>
    <row r="83" spans="6:12" x14ac:dyDescent="0.35">
      <c r="F83" s="3"/>
      <c r="G83" s="3"/>
      <c r="H83" s="3"/>
      <c r="I83" s="3"/>
    </row>
    <row r="84" spans="6:12" x14ac:dyDescent="0.35">
      <c r="F84" s="1"/>
      <c r="G84" s="1"/>
      <c r="H84" s="1"/>
      <c r="I84" s="1"/>
    </row>
    <row r="85" spans="6:12" x14ac:dyDescent="0.35">
      <c r="F85" s="1"/>
      <c r="G85" s="1"/>
      <c r="H85" s="1"/>
      <c r="I85" s="1"/>
    </row>
    <row r="86" spans="6:12" ht="15" thickBot="1" x14ac:dyDescent="0.4">
      <c r="F86" s="2"/>
      <c r="G86" s="2"/>
      <c r="H86" s="2"/>
      <c r="I86" s="2"/>
    </row>
    <row r="88" spans="6:12" x14ac:dyDescent="0.35">
      <c r="F88" s="3"/>
      <c r="G88" s="3"/>
      <c r="H88" s="3"/>
      <c r="I88" s="3"/>
      <c r="J88" s="3"/>
      <c r="K88" s="3"/>
      <c r="L88" s="3"/>
    </row>
    <row r="89" spans="6:12" x14ac:dyDescent="0.35">
      <c r="F89" s="1"/>
      <c r="G89" s="1"/>
      <c r="H89" s="1"/>
      <c r="I89" s="1"/>
      <c r="J89" s="1"/>
      <c r="K89" s="1"/>
      <c r="L89" s="1"/>
    </row>
    <row r="90" spans="6:12" x14ac:dyDescent="0.35">
      <c r="F90" s="1"/>
      <c r="G90" s="1"/>
      <c r="H90" s="1"/>
      <c r="I90" s="1"/>
      <c r="J90" s="1"/>
      <c r="K90" s="1"/>
      <c r="L90" s="1"/>
    </row>
    <row r="91" spans="6:12" x14ac:dyDescent="0.35">
      <c r="F91" s="1"/>
      <c r="G91" s="1"/>
      <c r="H91" s="1"/>
      <c r="I91" s="1"/>
      <c r="J91" s="1"/>
      <c r="K91" s="1"/>
      <c r="L91" s="1"/>
    </row>
    <row r="92" spans="6:12" x14ac:dyDescent="0.35">
      <c r="F92" s="1"/>
      <c r="G92" s="1"/>
      <c r="H92" s="1"/>
      <c r="I92" s="1"/>
      <c r="J92" s="1"/>
      <c r="K92" s="1"/>
      <c r="L92" s="1"/>
    </row>
    <row r="93" spans="6:12" ht="15" thickBot="1" x14ac:dyDescent="0.4">
      <c r="F93" s="2"/>
      <c r="G93" s="2"/>
      <c r="H93" s="2"/>
      <c r="I93" s="2"/>
      <c r="J93" s="2"/>
      <c r="K93" s="2"/>
      <c r="L93" s="2"/>
    </row>
    <row r="99" spans="6:10" x14ac:dyDescent="0.35">
      <c r="F99" s="3"/>
      <c r="G99" s="3"/>
      <c r="I99" s="3"/>
      <c r="J99" s="3"/>
    </row>
    <row r="100" spans="6:10" x14ac:dyDescent="0.35">
      <c r="F100" s="1"/>
      <c r="G100" s="1"/>
      <c r="I100" s="1"/>
      <c r="J100" s="1"/>
    </row>
    <row r="101" spans="6:10" x14ac:dyDescent="0.35">
      <c r="F101" s="1"/>
      <c r="G101" s="1"/>
      <c r="I101" s="1"/>
      <c r="J101" s="1"/>
    </row>
    <row r="102" spans="6:10" x14ac:dyDescent="0.35">
      <c r="F102" s="1"/>
      <c r="G102" s="1"/>
      <c r="I102" s="1"/>
      <c r="J102" s="1"/>
    </row>
    <row r="103" spans="6:10" x14ac:dyDescent="0.35">
      <c r="F103" s="1"/>
      <c r="G103" s="1"/>
      <c r="I103" s="1"/>
      <c r="J103" s="1"/>
    </row>
    <row r="104" spans="6:10" x14ac:dyDescent="0.35">
      <c r="F104" s="1"/>
      <c r="G104" s="1"/>
      <c r="I104" s="1"/>
      <c r="J104" s="1"/>
    </row>
    <row r="105" spans="6:10" x14ac:dyDescent="0.35">
      <c r="F105" s="1"/>
      <c r="G105" s="1"/>
      <c r="I105" s="1"/>
      <c r="J105" s="1"/>
    </row>
    <row r="106" spans="6:10" x14ac:dyDescent="0.35">
      <c r="F106" s="1"/>
      <c r="G106" s="1"/>
      <c r="I106" s="1"/>
      <c r="J106" s="1"/>
    </row>
    <row r="107" spans="6:10" x14ac:dyDescent="0.35">
      <c r="F107" s="1"/>
      <c r="G107" s="1"/>
      <c r="I107" s="1"/>
      <c r="J107" s="1"/>
    </row>
    <row r="108" spans="6:10" x14ac:dyDescent="0.35">
      <c r="F108" s="1"/>
      <c r="G108" s="1"/>
      <c r="I108" s="1"/>
      <c r="J108" s="1"/>
    </row>
    <row r="109" spans="6:10" x14ac:dyDescent="0.35">
      <c r="F109" s="1"/>
      <c r="G109" s="1"/>
      <c r="I109" s="1"/>
      <c r="J109" s="1"/>
    </row>
    <row r="110" spans="6:10" x14ac:dyDescent="0.35">
      <c r="F110" s="1"/>
      <c r="G110" s="1"/>
      <c r="I110" s="1"/>
      <c r="J110" s="1"/>
    </row>
    <row r="111" spans="6:10" x14ac:dyDescent="0.35">
      <c r="F111" s="1"/>
      <c r="G111" s="1"/>
      <c r="I111" s="1"/>
      <c r="J111" s="1"/>
    </row>
    <row r="112" spans="6:10" x14ac:dyDescent="0.35">
      <c r="F112" s="1"/>
      <c r="G112" s="1"/>
      <c r="I112" s="1"/>
      <c r="J112" s="1"/>
    </row>
    <row r="113" spans="6:10" x14ac:dyDescent="0.35">
      <c r="F113" s="1"/>
      <c r="G113" s="1"/>
      <c r="I113" s="1"/>
      <c r="J113" s="1"/>
    </row>
    <row r="114" spans="6:10" x14ac:dyDescent="0.35">
      <c r="F114" s="1"/>
      <c r="G114" s="1"/>
      <c r="I114" s="1"/>
      <c r="J114" s="1"/>
    </row>
    <row r="115" spans="6:10" x14ac:dyDescent="0.35">
      <c r="F115" s="1"/>
      <c r="G115" s="1"/>
      <c r="I115" s="1"/>
      <c r="J115" s="1"/>
    </row>
    <row r="116" spans="6:10" x14ac:dyDescent="0.35">
      <c r="F116" s="1"/>
      <c r="G116" s="1"/>
      <c r="I116" s="1"/>
      <c r="J116" s="1"/>
    </row>
    <row r="117" spans="6:10" x14ac:dyDescent="0.35">
      <c r="F117" s="1"/>
      <c r="G117" s="1"/>
      <c r="I117" s="1"/>
      <c r="J117" s="1"/>
    </row>
    <row r="118" spans="6:10" x14ac:dyDescent="0.35">
      <c r="F118" s="1"/>
      <c r="G118" s="1"/>
      <c r="I118" s="1"/>
      <c r="J118" s="1"/>
    </row>
    <row r="119" spans="6:10" ht="15" thickBot="1" x14ac:dyDescent="0.4">
      <c r="F119" s="2"/>
      <c r="G119" s="2"/>
      <c r="I119" s="2"/>
      <c r="J119" s="2"/>
    </row>
    <row r="131" spans="6:12" x14ac:dyDescent="0.35">
      <c r="F131" s="3"/>
      <c r="G131" s="3"/>
      <c r="H131" s="3"/>
      <c r="I131" s="3"/>
    </row>
    <row r="132" spans="6:12" x14ac:dyDescent="0.35">
      <c r="F132" s="1"/>
      <c r="G132" s="1"/>
      <c r="H132" s="1"/>
      <c r="I132" s="1"/>
    </row>
    <row r="133" spans="6:12" x14ac:dyDescent="0.35">
      <c r="F133" s="1"/>
      <c r="G133" s="1"/>
      <c r="H133" s="1"/>
      <c r="I133" s="1"/>
    </row>
    <row r="134" spans="6:12" ht="15" thickBot="1" x14ac:dyDescent="0.4">
      <c r="F134" s="2"/>
      <c r="G134" s="2"/>
      <c r="H134" s="2"/>
      <c r="I134" s="2"/>
    </row>
    <row r="136" spans="6:12" x14ac:dyDescent="0.35">
      <c r="F136" s="3"/>
      <c r="G136" s="3"/>
      <c r="H136" s="3"/>
      <c r="I136" s="3"/>
      <c r="J136" s="3"/>
      <c r="K136" s="3"/>
      <c r="L136" s="3"/>
    </row>
    <row r="137" spans="6:12" x14ac:dyDescent="0.35">
      <c r="F137" s="1"/>
      <c r="G137" s="1"/>
      <c r="H137" s="1"/>
      <c r="I137" s="1"/>
      <c r="J137" s="1"/>
      <c r="K137" s="1"/>
      <c r="L137" s="1"/>
    </row>
    <row r="138" spans="6:12" x14ac:dyDescent="0.35">
      <c r="F138" s="1"/>
      <c r="G138" s="1"/>
      <c r="H138" s="1"/>
      <c r="I138" s="1"/>
      <c r="J138" s="1"/>
      <c r="K138" s="1"/>
      <c r="L138" s="1"/>
    </row>
    <row r="139" spans="6:12" x14ac:dyDescent="0.35">
      <c r="F139" s="1"/>
      <c r="G139" s="1"/>
      <c r="H139" s="1"/>
      <c r="I139" s="1"/>
      <c r="J139" s="1"/>
      <c r="K139" s="1"/>
      <c r="L139" s="1"/>
    </row>
    <row r="140" spans="6:12" ht="15" thickBot="1" x14ac:dyDescent="0.4">
      <c r="F140" s="2"/>
      <c r="G140" s="2"/>
      <c r="H140" s="2"/>
      <c r="I140" s="2"/>
      <c r="J140" s="2"/>
      <c r="K140" s="2"/>
      <c r="L140" s="2"/>
    </row>
    <row r="146" spans="6:10" x14ac:dyDescent="0.35">
      <c r="F146" s="3"/>
      <c r="G146" s="3"/>
      <c r="I146" s="3"/>
      <c r="J146" s="3"/>
    </row>
    <row r="147" spans="6:10" x14ac:dyDescent="0.35">
      <c r="F147" s="1"/>
      <c r="G147" s="1"/>
      <c r="I147" s="1"/>
      <c r="J147" s="1"/>
    </row>
    <row r="148" spans="6:10" x14ac:dyDescent="0.35">
      <c r="F148" s="1"/>
      <c r="G148" s="1"/>
      <c r="I148" s="1"/>
      <c r="J148" s="1"/>
    </row>
    <row r="149" spans="6:10" x14ac:dyDescent="0.35">
      <c r="F149" s="1"/>
      <c r="G149" s="1"/>
      <c r="I149" s="1"/>
      <c r="J149" s="1"/>
    </row>
    <row r="150" spans="6:10" x14ac:dyDescent="0.35">
      <c r="F150" s="1"/>
      <c r="G150" s="1"/>
      <c r="I150" s="1"/>
      <c r="J150" s="1"/>
    </row>
    <row r="151" spans="6:10" x14ac:dyDescent="0.35">
      <c r="F151" s="1"/>
      <c r="G151" s="1"/>
      <c r="I151" s="1"/>
      <c r="J151" s="1"/>
    </row>
    <row r="152" spans="6:10" x14ac:dyDescent="0.35">
      <c r="F152" s="1"/>
      <c r="G152" s="1"/>
      <c r="I152" s="1"/>
      <c r="J152" s="1"/>
    </row>
    <row r="153" spans="6:10" x14ac:dyDescent="0.35">
      <c r="F153" s="1"/>
      <c r="G153" s="1"/>
      <c r="I153" s="1"/>
      <c r="J153" s="1"/>
    </row>
    <row r="154" spans="6:10" x14ac:dyDescent="0.35">
      <c r="F154" s="1"/>
      <c r="G154" s="1"/>
      <c r="I154" s="1"/>
      <c r="J154" s="1"/>
    </row>
    <row r="155" spans="6:10" x14ac:dyDescent="0.35">
      <c r="F155" s="1"/>
      <c r="G155" s="1"/>
      <c r="I155" s="1"/>
      <c r="J155" s="1"/>
    </row>
    <row r="156" spans="6:10" x14ac:dyDescent="0.35">
      <c r="F156" s="1"/>
      <c r="G156" s="1"/>
      <c r="I156" s="1"/>
      <c r="J156" s="1"/>
    </row>
    <row r="157" spans="6:10" x14ac:dyDescent="0.35">
      <c r="F157" s="1"/>
      <c r="G157" s="1"/>
      <c r="I157" s="1"/>
      <c r="J157" s="1"/>
    </row>
    <row r="158" spans="6:10" x14ac:dyDescent="0.35">
      <c r="F158" s="1"/>
      <c r="G158" s="1"/>
      <c r="I158" s="1"/>
      <c r="J158" s="1"/>
    </row>
    <row r="159" spans="6:10" x14ac:dyDescent="0.35">
      <c r="F159" s="1"/>
      <c r="G159" s="1"/>
      <c r="I159" s="1"/>
      <c r="J159" s="1"/>
    </row>
    <row r="160" spans="6:10" x14ac:dyDescent="0.35">
      <c r="F160" s="1"/>
      <c r="G160" s="1"/>
      <c r="I160" s="1"/>
      <c r="J160" s="1"/>
    </row>
    <row r="161" spans="6:10" x14ac:dyDescent="0.35">
      <c r="F161" s="1"/>
      <c r="G161" s="1"/>
      <c r="I161" s="1"/>
      <c r="J161" s="1"/>
    </row>
    <row r="162" spans="6:10" x14ac:dyDescent="0.35">
      <c r="F162" s="1"/>
      <c r="G162" s="1"/>
      <c r="I162" s="1"/>
      <c r="J162" s="1"/>
    </row>
    <row r="163" spans="6:10" x14ac:dyDescent="0.35">
      <c r="F163" s="1"/>
      <c r="G163" s="1"/>
      <c r="I163" s="1"/>
      <c r="J163" s="1"/>
    </row>
    <row r="164" spans="6:10" x14ac:dyDescent="0.35">
      <c r="F164" s="1"/>
      <c r="G164" s="1"/>
      <c r="I164" s="1"/>
      <c r="J164" s="1"/>
    </row>
    <row r="165" spans="6:10" x14ac:dyDescent="0.35">
      <c r="F165" s="1"/>
      <c r="G165" s="1"/>
      <c r="I165" s="1"/>
      <c r="J165" s="1"/>
    </row>
    <row r="166" spans="6:10" ht="15" thickBot="1" x14ac:dyDescent="0.4">
      <c r="F166" s="2"/>
      <c r="G166" s="2"/>
      <c r="I166" s="2"/>
      <c r="J166" s="2"/>
    </row>
  </sheetData>
  <mergeCells count="2">
    <mergeCell ref="B1:F1"/>
    <mergeCell ref="G1:L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opLeftCell="F1" zoomScale="56" zoomScaleNormal="56" workbookViewId="0">
      <selection activeCell="AN41" sqref="AN41"/>
    </sheetView>
  </sheetViews>
  <sheetFormatPr defaultRowHeight="14.5" x14ac:dyDescent="0.35"/>
  <cols>
    <col min="1" max="1" width="4.81640625" bestFit="1" customWidth="1"/>
    <col min="2" max="2" width="19.26953125" bestFit="1" customWidth="1"/>
    <col min="3" max="3" width="9.36328125" bestFit="1" customWidth="1"/>
    <col min="4" max="4" width="25.1796875" bestFit="1" customWidth="1"/>
    <col min="5" max="5" width="9.36328125" bestFit="1" customWidth="1"/>
    <col min="6" max="6" width="9" bestFit="1" customWidth="1"/>
    <col min="7" max="7" width="19.7265625" bestFit="1" customWidth="1"/>
    <col min="8" max="8" width="9.36328125" bestFit="1" customWidth="1"/>
    <col min="9" max="9" width="19.453125" bestFit="1" customWidth="1"/>
    <col min="10" max="10" width="15.90625" bestFit="1" customWidth="1"/>
    <col min="11" max="11" width="9.90625" bestFit="1" customWidth="1"/>
    <col min="12" max="12" width="22.453125" bestFit="1" customWidth="1"/>
    <col min="13" max="13" width="17.453125" bestFit="1" customWidth="1"/>
    <col min="15" max="15" width="22.453125" bestFit="1" customWidth="1"/>
    <col min="16" max="16" width="26.08984375" bestFit="1" customWidth="1"/>
    <col min="17" max="17" width="13.54296875" bestFit="1" customWidth="1"/>
    <col min="18" max="18" width="17" bestFit="1" customWidth="1"/>
    <col min="20" max="20" width="19.08984375" bestFit="1" customWidth="1"/>
    <col min="21" max="21" width="17.81640625" bestFit="1" customWidth="1"/>
  </cols>
  <sheetData>
    <row r="1" spans="1:20" x14ac:dyDescent="0.3">
      <c r="A1" s="10"/>
      <c r="B1" s="14" t="s">
        <v>9</v>
      </c>
      <c r="C1" s="14"/>
      <c r="D1" s="14"/>
      <c r="E1" s="14"/>
      <c r="F1" s="14"/>
      <c r="G1" s="15" t="s">
        <v>12</v>
      </c>
      <c r="H1" s="15"/>
      <c r="I1" s="15"/>
      <c r="J1" s="15"/>
      <c r="K1" s="15"/>
      <c r="L1" s="15"/>
      <c r="M1" s="10"/>
    </row>
    <row r="2" spans="1:20" x14ac:dyDescent="0.35">
      <c r="A2" s="10" t="s">
        <v>0</v>
      </c>
      <c r="B2" s="11" t="s">
        <v>1</v>
      </c>
      <c r="C2" s="11" t="s">
        <v>2</v>
      </c>
      <c r="D2" s="11" t="s">
        <v>3</v>
      </c>
      <c r="E2" s="11" t="s">
        <v>2</v>
      </c>
      <c r="F2" s="11" t="s">
        <v>11</v>
      </c>
      <c r="G2" s="11" t="s">
        <v>4</v>
      </c>
      <c r="H2" s="11" t="s">
        <v>2</v>
      </c>
      <c r="I2" s="11" t="s">
        <v>5</v>
      </c>
      <c r="J2" s="11" t="s">
        <v>6</v>
      </c>
      <c r="K2" s="11" t="s">
        <v>7</v>
      </c>
      <c r="L2" s="11" t="s">
        <v>8</v>
      </c>
      <c r="M2" s="11" t="s">
        <v>10</v>
      </c>
      <c r="O2" t="s">
        <v>13</v>
      </c>
    </row>
    <row r="3" spans="1:20" ht="15" thickBot="1" x14ac:dyDescent="0.4">
      <c r="A3" s="10">
        <v>1997</v>
      </c>
      <c r="B3" s="11">
        <v>6719</v>
      </c>
      <c r="C3" s="10">
        <v>2.9</v>
      </c>
      <c r="D3" s="10">
        <v>843</v>
      </c>
      <c r="E3" s="10">
        <v>2.9</v>
      </c>
      <c r="F3" s="10">
        <v>1</v>
      </c>
      <c r="G3" s="10">
        <f>B3</f>
        <v>6719</v>
      </c>
      <c r="H3" s="10">
        <f>C3</f>
        <v>2.9</v>
      </c>
      <c r="I3" s="10">
        <v>0.6</v>
      </c>
      <c r="J3" s="10">
        <v>1034</v>
      </c>
      <c r="K3" s="10">
        <v>3783</v>
      </c>
      <c r="L3" s="10">
        <v>778</v>
      </c>
      <c r="M3" s="10">
        <f>10888+11</f>
        <v>10899</v>
      </c>
    </row>
    <row r="4" spans="1:20" x14ac:dyDescent="0.35">
      <c r="A4" s="10">
        <v>1998</v>
      </c>
      <c r="B4" s="11">
        <v>6746</v>
      </c>
      <c r="C4" s="10">
        <v>3.4</v>
      </c>
      <c r="D4" s="10">
        <v>810</v>
      </c>
      <c r="E4" s="10">
        <v>3.4</v>
      </c>
      <c r="F4" s="10">
        <v>2</v>
      </c>
      <c r="G4" s="10">
        <f>B4</f>
        <v>6746</v>
      </c>
      <c r="H4" s="10">
        <f>C4</f>
        <v>3.4</v>
      </c>
      <c r="I4" s="10">
        <v>0.4</v>
      </c>
      <c r="J4" s="10">
        <v>825</v>
      </c>
      <c r="K4" s="10">
        <v>2844</v>
      </c>
      <c r="L4" s="10">
        <v>686</v>
      </c>
      <c r="M4" s="10">
        <f>7329+11</f>
        <v>7340</v>
      </c>
      <c r="O4" s="8" t="s">
        <v>14</v>
      </c>
      <c r="P4" s="8"/>
    </row>
    <row r="5" spans="1:20" x14ac:dyDescent="0.35">
      <c r="A5" s="10">
        <v>1999</v>
      </c>
      <c r="B5" s="11">
        <v>7993</v>
      </c>
      <c r="C5" s="10">
        <v>2</v>
      </c>
      <c r="D5" s="10">
        <v>802</v>
      </c>
      <c r="E5" s="10">
        <v>2</v>
      </c>
      <c r="F5" s="10">
        <v>3</v>
      </c>
      <c r="G5" s="10">
        <f>B5</f>
        <v>7993</v>
      </c>
      <c r="H5" s="10">
        <f>C5</f>
        <v>2</v>
      </c>
      <c r="I5" s="10">
        <v>0.6</v>
      </c>
      <c r="J5" s="10">
        <v>484</v>
      </c>
      <c r="K5" s="10">
        <v>2015</v>
      </c>
      <c r="L5" s="10">
        <v>684</v>
      </c>
      <c r="M5" s="10">
        <f>14375+11</f>
        <v>14386</v>
      </c>
      <c r="O5" s="5" t="s">
        <v>15</v>
      </c>
      <c r="P5" s="5">
        <v>0.85148339036997334</v>
      </c>
    </row>
    <row r="6" spans="1:20" x14ac:dyDescent="0.35">
      <c r="A6" s="10">
        <v>2000</v>
      </c>
      <c r="B6" s="11">
        <v>7343</v>
      </c>
      <c r="C6" s="10">
        <v>3.5</v>
      </c>
      <c r="D6" s="10">
        <v>763</v>
      </c>
      <c r="E6" s="10">
        <v>3.5</v>
      </c>
      <c r="F6" s="10">
        <v>4</v>
      </c>
      <c r="G6" s="10">
        <f>B6</f>
        <v>7343</v>
      </c>
      <c r="H6" s="10">
        <f>C6</f>
        <v>3.5</v>
      </c>
      <c r="I6" s="10">
        <v>0.5</v>
      </c>
      <c r="J6" s="10">
        <v>835</v>
      </c>
      <c r="K6" s="10">
        <v>331</v>
      </c>
      <c r="L6" s="10">
        <v>696</v>
      </c>
      <c r="M6" s="10">
        <f>7668+11</f>
        <v>7679</v>
      </c>
      <c r="O6" s="5" t="s">
        <v>16</v>
      </c>
      <c r="P6" s="5">
        <v>0.72502396407594438</v>
      </c>
    </row>
    <row r="7" spans="1:20" x14ac:dyDescent="0.35">
      <c r="A7" s="10">
        <v>2001</v>
      </c>
      <c r="B7" s="11">
        <v>7136</v>
      </c>
      <c r="C7" s="10">
        <v>3.9</v>
      </c>
      <c r="D7" s="10">
        <v>802</v>
      </c>
      <c r="E7" s="10">
        <v>3.9</v>
      </c>
      <c r="F7" s="10">
        <v>5</v>
      </c>
      <c r="G7" s="10">
        <f>B7</f>
        <v>7136</v>
      </c>
      <c r="H7" s="10">
        <f>C7</f>
        <v>3.9</v>
      </c>
      <c r="I7" s="10">
        <v>0.2</v>
      </c>
      <c r="J7" s="10">
        <v>929</v>
      </c>
      <c r="K7" s="10">
        <v>2658</v>
      </c>
      <c r="L7" s="10">
        <v>646</v>
      </c>
      <c r="M7" s="10">
        <f>8144+11</f>
        <v>8155</v>
      </c>
      <c r="O7" s="5" t="s">
        <v>17</v>
      </c>
      <c r="P7" s="5">
        <v>0.59811194749561103</v>
      </c>
    </row>
    <row r="8" spans="1:20" x14ac:dyDescent="0.35">
      <c r="A8" s="10">
        <v>2002</v>
      </c>
      <c r="B8" s="11">
        <v>7691</v>
      </c>
      <c r="C8" s="10">
        <v>2.2000000000000002</v>
      </c>
      <c r="D8" s="10">
        <v>887</v>
      </c>
      <c r="E8" s="10">
        <v>2.2000000000000002</v>
      </c>
      <c r="F8" s="10">
        <v>6</v>
      </c>
      <c r="G8" s="10">
        <f>B8</f>
        <v>7691</v>
      </c>
      <c r="H8" s="10">
        <f>C8</f>
        <v>2.2000000000000002</v>
      </c>
      <c r="I8" s="10">
        <v>1</v>
      </c>
      <c r="J8" s="10">
        <v>672</v>
      </c>
      <c r="K8" s="10">
        <v>2077</v>
      </c>
      <c r="L8" s="10">
        <v>718</v>
      </c>
      <c r="M8" s="10">
        <f>14545+11</f>
        <v>14556</v>
      </c>
      <c r="O8" s="5" t="s">
        <v>18</v>
      </c>
      <c r="P8" s="5">
        <v>1934.2618248631597</v>
      </c>
    </row>
    <row r="9" spans="1:20" ht="15" thickBot="1" x14ac:dyDescent="0.4">
      <c r="A9" s="10">
        <v>2003</v>
      </c>
      <c r="B9" s="11">
        <v>6925</v>
      </c>
      <c r="C9" s="10">
        <v>2.5</v>
      </c>
      <c r="D9" s="10">
        <v>779</v>
      </c>
      <c r="E9" s="10">
        <v>2.5</v>
      </c>
      <c r="F9" s="10">
        <v>7</v>
      </c>
      <c r="G9" s="10">
        <f>B9</f>
        <v>6925</v>
      </c>
      <c r="H9" s="10">
        <f>C9</f>
        <v>2.5</v>
      </c>
      <c r="I9" s="10">
        <v>0.2</v>
      </c>
      <c r="J9" s="10">
        <v>836</v>
      </c>
      <c r="K9" s="10">
        <v>4068</v>
      </c>
      <c r="L9" s="10">
        <v>693</v>
      </c>
      <c r="M9" s="10">
        <f>12703+11</f>
        <v>12714</v>
      </c>
      <c r="O9" s="6" t="s">
        <v>19</v>
      </c>
      <c r="P9" s="6">
        <v>20</v>
      </c>
    </row>
    <row r="10" spans="1:20" x14ac:dyDescent="0.35">
      <c r="A10" s="10">
        <v>2004</v>
      </c>
      <c r="B10" s="11">
        <v>6841</v>
      </c>
      <c r="C10" s="10">
        <v>3</v>
      </c>
      <c r="D10" s="10">
        <v>719</v>
      </c>
      <c r="E10" s="10">
        <v>3</v>
      </c>
      <c r="F10" s="10">
        <v>8</v>
      </c>
      <c r="G10" s="10">
        <f>B10</f>
        <v>6841</v>
      </c>
      <c r="H10" s="10">
        <f>C10</f>
        <v>3</v>
      </c>
      <c r="I10" s="10">
        <v>0.6</v>
      </c>
      <c r="J10" s="10">
        <v>861</v>
      </c>
      <c r="K10" s="10">
        <v>5733</v>
      </c>
      <c r="L10" s="10">
        <v>696</v>
      </c>
      <c r="M10" s="10">
        <f>13781+11</f>
        <v>13792</v>
      </c>
    </row>
    <row r="11" spans="1:20" ht="15" thickBot="1" x14ac:dyDescent="0.4">
      <c r="A11" s="10">
        <v>2005</v>
      </c>
      <c r="B11" s="11">
        <v>7969</v>
      </c>
      <c r="C11" s="10">
        <v>3.4</v>
      </c>
      <c r="D11" s="10">
        <v>870</v>
      </c>
      <c r="E11" s="10">
        <v>3.4</v>
      </c>
      <c r="F11" s="10">
        <v>9</v>
      </c>
      <c r="G11" s="10">
        <f>B11</f>
        <v>7969</v>
      </c>
      <c r="H11" s="10">
        <f>C11</f>
        <v>3.4</v>
      </c>
      <c r="I11" s="10">
        <v>0.4</v>
      </c>
      <c r="J11" s="10">
        <v>546</v>
      </c>
      <c r="K11" s="10">
        <v>1787</v>
      </c>
      <c r="L11" s="10">
        <v>662</v>
      </c>
      <c r="M11" s="10">
        <f>7639+11</f>
        <v>7650</v>
      </c>
      <c r="O11" t="s">
        <v>20</v>
      </c>
    </row>
    <row r="12" spans="1:20" x14ac:dyDescent="0.35">
      <c r="A12" s="10">
        <v>2006</v>
      </c>
      <c r="B12" s="11">
        <v>6982</v>
      </c>
      <c r="C12" s="10">
        <v>2.2000000000000002</v>
      </c>
      <c r="D12" s="10">
        <v>823</v>
      </c>
      <c r="E12" s="10">
        <v>2.2000000000000002</v>
      </c>
      <c r="F12" s="10">
        <v>10</v>
      </c>
      <c r="G12" s="10">
        <f>B12</f>
        <v>6982</v>
      </c>
      <c r="H12" s="10">
        <f>C12</f>
        <v>2.2000000000000002</v>
      </c>
      <c r="I12" s="10">
        <v>0.8</v>
      </c>
      <c r="J12" s="10">
        <v>968</v>
      </c>
      <c r="K12" s="10">
        <v>4310</v>
      </c>
      <c r="L12" s="10">
        <v>763</v>
      </c>
      <c r="M12" s="10">
        <f>14033+11</f>
        <v>14044</v>
      </c>
      <c r="O12" s="7"/>
      <c r="P12" s="7" t="s">
        <v>25</v>
      </c>
      <c r="Q12" s="7" t="s">
        <v>26</v>
      </c>
      <c r="R12" s="7" t="s">
        <v>27</v>
      </c>
      <c r="S12" s="7" t="s">
        <v>28</v>
      </c>
      <c r="T12" s="7" t="s">
        <v>29</v>
      </c>
    </row>
    <row r="13" spans="1:20" x14ac:dyDescent="0.35">
      <c r="A13" s="10">
        <v>2007</v>
      </c>
      <c r="B13" s="11">
        <v>7005</v>
      </c>
      <c r="C13" s="10">
        <v>3.9</v>
      </c>
      <c r="D13" s="10">
        <v>976</v>
      </c>
      <c r="E13" s="10">
        <v>3.9</v>
      </c>
      <c r="F13" s="10">
        <v>11</v>
      </c>
      <c r="G13" s="10">
        <f>B13</f>
        <v>7005</v>
      </c>
      <c r="H13" s="10">
        <f>C13</f>
        <v>3.9</v>
      </c>
      <c r="I13" s="10">
        <v>1</v>
      </c>
      <c r="J13" s="10">
        <v>999</v>
      </c>
      <c r="K13" s="10">
        <v>1482</v>
      </c>
      <c r="L13" s="10">
        <v>759</v>
      </c>
      <c r="M13" s="10">
        <f>8220+11</f>
        <v>8231</v>
      </c>
      <c r="O13" s="5" t="s">
        <v>21</v>
      </c>
      <c r="P13" s="5">
        <v>6</v>
      </c>
      <c r="Q13" s="5">
        <v>128242326.45740151</v>
      </c>
      <c r="R13" s="5">
        <v>21373721.076233584</v>
      </c>
      <c r="S13" s="5">
        <v>5.7128078460325744</v>
      </c>
      <c r="T13" s="5">
        <v>4.199417673629322E-3</v>
      </c>
    </row>
    <row r="14" spans="1:20" x14ac:dyDescent="0.35">
      <c r="A14" s="10">
        <v>2008</v>
      </c>
      <c r="B14" s="11">
        <v>7157</v>
      </c>
      <c r="C14" s="10">
        <v>2.2999999999999998</v>
      </c>
      <c r="D14" s="10">
        <v>709</v>
      </c>
      <c r="E14" s="10">
        <v>2.2999999999999998</v>
      </c>
      <c r="F14" s="10">
        <v>12</v>
      </c>
      <c r="G14" s="10">
        <f>B14</f>
        <v>7157</v>
      </c>
      <c r="H14" s="10">
        <f>C14</f>
        <v>2.2999999999999998</v>
      </c>
      <c r="I14" s="10">
        <v>0.4</v>
      </c>
      <c r="J14" s="10">
        <v>1121</v>
      </c>
      <c r="K14" s="10">
        <v>776</v>
      </c>
      <c r="L14" s="10">
        <v>772</v>
      </c>
      <c r="M14" s="10">
        <f>7233+11</f>
        <v>7244</v>
      </c>
      <c r="O14" s="5" t="s">
        <v>22</v>
      </c>
      <c r="P14" s="5">
        <v>13</v>
      </c>
      <c r="Q14" s="5">
        <v>48637794.492598496</v>
      </c>
      <c r="R14" s="5">
        <v>3741368.8071229612</v>
      </c>
      <c r="S14" s="5"/>
      <c r="T14" s="5"/>
    </row>
    <row r="15" spans="1:20" ht="15" thickBot="1" x14ac:dyDescent="0.4">
      <c r="A15" s="10">
        <v>2009</v>
      </c>
      <c r="B15" s="11">
        <v>6942</v>
      </c>
      <c r="C15" s="10">
        <v>3.8</v>
      </c>
      <c r="D15" s="10">
        <v>910</v>
      </c>
      <c r="E15" s="10">
        <v>3.8</v>
      </c>
      <c r="F15" s="10">
        <v>13</v>
      </c>
      <c r="G15" s="10">
        <f>B15</f>
        <v>6942</v>
      </c>
      <c r="H15" s="10">
        <f>C15</f>
        <v>3.8</v>
      </c>
      <c r="I15" s="10">
        <v>0.6</v>
      </c>
      <c r="J15" s="10">
        <v>1047</v>
      </c>
      <c r="K15" s="10">
        <v>5041</v>
      </c>
      <c r="L15" s="10">
        <v>642</v>
      </c>
      <c r="M15" s="10">
        <f>7032+11</f>
        <v>7043</v>
      </c>
      <c r="O15" s="6" t="s">
        <v>23</v>
      </c>
      <c r="P15" s="6">
        <v>19</v>
      </c>
      <c r="Q15" s="6">
        <v>176880120.95000002</v>
      </c>
      <c r="R15" s="6"/>
      <c r="S15" s="6"/>
      <c r="T15" s="6"/>
    </row>
    <row r="16" spans="1:20" ht="15" thickBot="1" x14ac:dyDescent="0.4">
      <c r="A16" s="10">
        <v>2010</v>
      </c>
      <c r="B16" s="11">
        <v>6517</v>
      </c>
      <c r="C16" s="10">
        <v>2.5</v>
      </c>
      <c r="D16" s="10">
        <v>778</v>
      </c>
      <c r="E16" s="10">
        <v>2.5</v>
      </c>
      <c r="F16" s="10">
        <v>14</v>
      </c>
      <c r="G16" s="10">
        <f>B16</f>
        <v>6517</v>
      </c>
      <c r="H16" s="10">
        <f>C16</f>
        <v>2.5</v>
      </c>
      <c r="I16" s="10">
        <v>0.3</v>
      </c>
      <c r="J16" s="10">
        <v>958</v>
      </c>
      <c r="K16" s="10">
        <v>1287</v>
      </c>
      <c r="L16" s="10">
        <v>677</v>
      </c>
      <c r="M16" s="10">
        <f>7939+11</f>
        <v>7950</v>
      </c>
    </row>
    <row r="17" spans="1:23" x14ac:dyDescent="0.35">
      <c r="A17" s="10">
        <v>2011</v>
      </c>
      <c r="B17" s="11">
        <v>7633</v>
      </c>
      <c r="C17" s="10">
        <v>3</v>
      </c>
      <c r="D17" s="10">
        <v>836</v>
      </c>
      <c r="E17" s="10">
        <v>3</v>
      </c>
      <c r="F17" s="10">
        <v>15</v>
      </c>
      <c r="G17" s="10">
        <f>B17</f>
        <v>7633</v>
      </c>
      <c r="H17" s="10">
        <f>C17</f>
        <v>3</v>
      </c>
      <c r="I17" s="10">
        <v>0.2</v>
      </c>
      <c r="J17" s="10">
        <v>797</v>
      </c>
      <c r="K17" s="10">
        <v>1382</v>
      </c>
      <c r="L17" s="10">
        <v>628</v>
      </c>
      <c r="M17" s="10">
        <f>9675+11</f>
        <v>9686</v>
      </c>
      <c r="O17" s="7"/>
      <c r="P17" s="7" t="s">
        <v>30</v>
      </c>
      <c r="Q17" s="7" t="s">
        <v>18</v>
      </c>
      <c r="R17" s="7" t="s">
        <v>31</v>
      </c>
      <c r="S17" s="7" t="s">
        <v>32</v>
      </c>
      <c r="T17" s="7" t="s">
        <v>33</v>
      </c>
      <c r="U17" s="7" t="s">
        <v>34</v>
      </c>
      <c r="V17" s="7" t="s">
        <v>35</v>
      </c>
      <c r="W17" s="7" t="s">
        <v>36</v>
      </c>
    </row>
    <row r="18" spans="1:23" x14ac:dyDescent="0.35">
      <c r="A18" s="10">
        <v>2012</v>
      </c>
      <c r="B18" s="11">
        <v>7512</v>
      </c>
      <c r="C18" s="10">
        <v>4.0999999999999996</v>
      </c>
      <c r="D18" s="10">
        <v>926</v>
      </c>
      <c r="E18" s="10">
        <v>4.0999999999999996</v>
      </c>
      <c r="F18" s="10">
        <v>16</v>
      </c>
      <c r="G18" s="10">
        <f>B18</f>
        <v>7512</v>
      </c>
      <c r="H18" s="10">
        <f>C18</f>
        <v>4.0999999999999996</v>
      </c>
      <c r="I18" s="10">
        <v>0.3</v>
      </c>
      <c r="J18" s="10">
        <v>887</v>
      </c>
      <c r="K18" s="10">
        <v>3897</v>
      </c>
      <c r="L18" s="10">
        <v>724</v>
      </c>
      <c r="M18" s="10">
        <f>11362+11</f>
        <v>11373</v>
      </c>
      <c r="O18" s="5" t="s">
        <v>24</v>
      </c>
      <c r="P18" s="5">
        <v>11207.5535405873</v>
      </c>
      <c r="Q18" s="5">
        <v>15897.112851653907</v>
      </c>
      <c r="R18" s="5">
        <v>0.70500559725354828</v>
      </c>
      <c r="S18" s="5">
        <v>0.49324544472894716</v>
      </c>
      <c r="T18" s="5">
        <v>-23136.070792377624</v>
      </c>
      <c r="U18" s="5">
        <v>45551.177873552268</v>
      </c>
      <c r="V18" s="5">
        <v>-23136.070792377624</v>
      </c>
      <c r="W18" s="5">
        <v>45551.177873552268</v>
      </c>
    </row>
    <row r="19" spans="1:23" x14ac:dyDescent="0.35">
      <c r="A19" s="10">
        <v>2013</v>
      </c>
      <c r="B19" s="11">
        <v>7265</v>
      </c>
      <c r="C19" s="10">
        <v>2.6</v>
      </c>
      <c r="D19" s="10">
        <v>799</v>
      </c>
      <c r="E19" s="10">
        <v>2.6</v>
      </c>
      <c r="F19" s="10">
        <v>17</v>
      </c>
      <c r="G19" s="10">
        <f>B19</f>
        <v>7265</v>
      </c>
      <c r="H19" s="10">
        <f>C19</f>
        <v>2.6</v>
      </c>
      <c r="I19" s="10">
        <v>0.8</v>
      </c>
      <c r="J19" s="10">
        <v>617</v>
      </c>
      <c r="K19" s="10">
        <v>3361</v>
      </c>
      <c r="L19" s="10">
        <v>731</v>
      </c>
      <c r="M19" s="10">
        <f>14980+11</f>
        <v>14991</v>
      </c>
      <c r="O19" s="5" t="s">
        <v>4</v>
      </c>
      <c r="P19" s="5">
        <v>9.2013743342332088E-3</v>
      </c>
      <c r="Q19" s="5">
        <v>1.4235230000774648</v>
      </c>
      <c r="R19" s="5">
        <v>6.4638044722371835E-3</v>
      </c>
      <c r="S19" s="5">
        <v>0.99494080548428365</v>
      </c>
      <c r="T19" s="5">
        <v>-3.0661330967870031</v>
      </c>
      <c r="U19" s="5">
        <v>3.0845358454554699</v>
      </c>
      <c r="V19" s="5">
        <v>-3.0661330967870031</v>
      </c>
      <c r="W19" s="5">
        <v>3.0845358454554699</v>
      </c>
    </row>
    <row r="20" spans="1:23" x14ac:dyDescent="0.35">
      <c r="A20" s="10">
        <v>2014</v>
      </c>
      <c r="B20" s="11">
        <v>7425</v>
      </c>
      <c r="C20" s="10">
        <v>3.3</v>
      </c>
      <c r="D20" s="10">
        <v>988</v>
      </c>
      <c r="E20" s="10">
        <v>3.3</v>
      </c>
      <c r="F20" s="10">
        <v>18</v>
      </c>
      <c r="G20" s="10">
        <f>B20</f>
        <v>7425</v>
      </c>
      <c r="H20" s="10">
        <f>C20</f>
        <v>3.3</v>
      </c>
      <c r="I20" s="10">
        <v>0.5</v>
      </c>
      <c r="J20" s="10">
        <v>626</v>
      </c>
      <c r="K20" s="10">
        <v>805</v>
      </c>
      <c r="L20" s="10">
        <v>642</v>
      </c>
      <c r="M20" s="10">
        <f>13747+11</f>
        <v>13758</v>
      </c>
      <c r="O20" s="5" t="s">
        <v>2</v>
      </c>
      <c r="P20" s="5">
        <v>-1556.3025499277971</v>
      </c>
      <c r="Q20" s="5">
        <v>810.15036431263115</v>
      </c>
      <c r="R20" s="5">
        <v>-1.9210045671561671</v>
      </c>
      <c r="S20" s="5">
        <v>7.6933159079679389E-2</v>
      </c>
      <c r="T20" s="5">
        <v>-3306.5260040107178</v>
      </c>
      <c r="U20" s="5">
        <v>193.92090415512371</v>
      </c>
      <c r="V20" s="5">
        <v>-3306.5260040107178</v>
      </c>
      <c r="W20" s="5">
        <v>193.92090415512371</v>
      </c>
    </row>
    <row r="21" spans="1:23" x14ac:dyDescent="0.35">
      <c r="A21" s="10">
        <v>2015</v>
      </c>
      <c r="B21" s="11">
        <v>7059</v>
      </c>
      <c r="C21" s="10">
        <v>2.5</v>
      </c>
      <c r="D21" s="10">
        <v>776</v>
      </c>
      <c r="E21" s="10">
        <v>2.5</v>
      </c>
      <c r="F21" s="10">
        <v>19</v>
      </c>
      <c r="G21" s="10">
        <f>B21</f>
        <v>7059</v>
      </c>
      <c r="H21" s="10">
        <f>C21</f>
        <v>2.5</v>
      </c>
      <c r="I21" s="10">
        <v>0.4</v>
      </c>
      <c r="J21" s="10">
        <v>738</v>
      </c>
      <c r="K21" s="10">
        <v>4108</v>
      </c>
      <c r="L21" s="10">
        <v>738</v>
      </c>
      <c r="M21" s="10">
        <f>14539+11</f>
        <v>14550</v>
      </c>
      <c r="O21" s="5" t="s">
        <v>5</v>
      </c>
      <c r="P21" s="5">
        <v>1435.0891254436194</v>
      </c>
      <c r="Q21" s="5">
        <v>2050.3855723463857</v>
      </c>
      <c r="R21" s="5">
        <v>0.69991183355887365</v>
      </c>
      <c r="S21" s="5">
        <v>0.49631713800815325</v>
      </c>
      <c r="T21" s="5">
        <v>-2994.499598717036</v>
      </c>
      <c r="U21" s="5">
        <v>5864.6778496042743</v>
      </c>
      <c r="V21" s="5">
        <v>-2994.499598717036</v>
      </c>
      <c r="W21" s="5">
        <v>5864.6778496042743</v>
      </c>
    </row>
    <row r="22" spans="1:23" x14ac:dyDescent="0.35">
      <c r="A22" s="10">
        <v>2016</v>
      </c>
      <c r="B22" s="11">
        <v>7701</v>
      </c>
      <c r="C22" s="10">
        <v>3.9</v>
      </c>
      <c r="D22" s="10">
        <v>788</v>
      </c>
      <c r="E22" s="10">
        <v>3.9</v>
      </c>
      <c r="F22" s="10">
        <v>20</v>
      </c>
      <c r="G22" s="10">
        <f>B22</f>
        <v>7701</v>
      </c>
      <c r="H22" s="10">
        <f>C22</f>
        <v>3.9</v>
      </c>
      <c r="I22" s="10">
        <v>0.8</v>
      </c>
      <c r="J22" s="10">
        <v>1089</v>
      </c>
      <c r="K22" s="10">
        <v>5287</v>
      </c>
      <c r="L22" s="10">
        <v>636</v>
      </c>
      <c r="M22" s="10">
        <f>8599+11</f>
        <v>8610</v>
      </c>
      <c r="O22" s="5" t="s">
        <v>6</v>
      </c>
      <c r="P22" s="5">
        <v>-9.897731708701329</v>
      </c>
      <c r="Q22" s="5">
        <v>3.3378349298109162</v>
      </c>
      <c r="R22" s="5">
        <v>-2.9653149172544677</v>
      </c>
      <c r="S22" s="5">
        <v>1.0944941455275713E-2</v>
      </c>
      <c r="T22" s="5">
        <v>-17.108685671511516</v>
      </c>
      <c r="U22" s="5">
        <v>-2.6867777458911402</v>
      </c>
      <c r="V22" s="5">
        <v>-17.108685671511516</v>
      </c>
      <c r="W22" s="5">
        <v>-2.6867777458911402</v>
      </c>
    </row>
    <row r="23" spans="1:23" x14ac:dyDescent="0.35">
      <c r="O23" s="5" t="s">
        <v>7</v>
      </c>
      <c r="P23" s="5">
        <v>0.85948091133812166</v>
      </c>
      <c r="Q23" s="5">
        <v>0.29413676362213098</v>
      </c>
      <c r="R23" s="5">
        <v>2.9220451763801685</v>
      </c>
      <c r="S23" s="5">
        <v>1.1893700956915399E-2</v>
      </c>
      <c r="T23" s="5">
        <v>0.22403706649546451</v>
      </c>
      <c r="U23" s="5">
        <v>1.4949247561807788</v>
      </c>
      <c r="V23" s="5">
        <v>0.22403706649546451</v>
      </c>
      <c r="W23" s="5">
        <v>1.4949247561807788</v>
      </c>
    </row>
    <row r="24" spans="1:23" ht="15" thickBot="1" x14ac:dyDescent="0.4">
      <c r="O24" s="6" t="s">
        <v>8</v>
      </c>
      <c r="P24" s="6">
        <v>13.362219650180368</v>
      </c>
      <c r="Q24" s="6">
        <v>12.228256864908547</v>
      </c>
      <c r="R24" s="6">
        <v>1.0927329870315332</v>
      </c>
      <c r="S24" s="6">
        <v>0.2943476045665856</v>
      </c>
      <c r="T24" s="6">
        <v>-13.055323203944031</v>
      </c>
      <c r="U24" s="6">
        <v>39.77976250430477</v>
      </c>
      <c r="V24" s="6">
        <v>-13.055323203944031</v>
      </c>
      <c r="W24" s="6">
        <v>39.77976250430477</v>
      </c>
    </row>
    <row r="28" spans="1:23" x14ac:dyDescent="0.35">
      <c r="O28" t="s">
        <v>37</v>
      </c>
      <c r="T28" t="s">
        <v>41</v>
      </c>
    </row>
    <row r="29" spans="1:23" ht="15" thickBot="1" x14ac:dyDescent="0.4"/>
    <row r="30" spans="1:23" x14ac:dyDescent="0.35">
      <c r="O30" s="7" t="s">
        <v>38</v>
      </c>
      <c r="P30" s="7" t="s">
        <v>43</v>
      </c>
      <c r="Q30" s="7" t="s">
        <v>39</v>
      </c>
      <c r="R30" s="7" t="s">
        <v>40</v>
      </c>
      <c r="T30" s="7" t="s">
        <v>42</v>
      </c>
      <c r="U30" s="7" t="s">
        <v>10</v>
      </c>
    </row>
    <row r="31" spans="1:23" x14ac:dyDescent="0.35">
      <c r="O31" s="5">
        <v>1</v>
      </c>
      <c r="P31" s="5">
        <v>11030.122243849857</v>
      </c>
      <c r="Q31" s="5">
        <v>-131.12224384985711</v>
      </c>
      <c r="R31" s="5">
        <v>-8.1953260450686724E-2</v>
      </c>
      <c r="T31" s="5">
        <v>2.5</v>
      </c>
      <c r="U31" s="5">
        <v>7043</v>
      </c>
    </row>
    <row r="32" spans="1:23" x14ac:dyDescent="0.35">
      <c r="O32" s="5">
        <v>2</v>
      </c>
      <c r="P32" s="5">
        <v>9997.450724459748</v>
      </c>
      <c r="Q32" s="5">
        <v>-2657.450724459748</v>
      </c>
      <c r="R32" s="5">
        <v>-1.6609443597220228</v>
      </c>
      <c r="T32" s="5">
        <v>7.5</v>
      </c>
      <c r="U32" s="5">
        <v>7244</v>
      </c>
    </row>
    <row r="33" spans="15:21" x14ac:dyDescent="0.35">
      <c r="O33" s="5">
        <v>3</v>
      </c>
      <c r="P33" s="5">
        <v>15110.658631109665</v>
      </c>
      <c r="Q33" s="5">
        <v>-724.65863110966529</v>
      </c>
      <c r="R33" s="5">
        <v>-0.45292191309028784</v>
      </c>
      <c r="T33" s="5">
        <v>12.5</v>
      </c>
      <c r="U33" s="5">
        <v>7340</v>
      </c>
    </row>
    <row r="34" spans="15:21" x14ac:dyDescent="0.35">
      <c r="O34" s="5">
        <v>4</v>
      </c>
      <c r="P34" s="5">
        <v>7865.5919517109578</v>
      </c>
      <c r="Q34" s="5">
        <v>-186.5919517109578</v>
      </c>
      <c r="R34" s="5">
        <v>-0.11662261388754254</v>
      </c>
      <c r="T34" s="5">
        <v>17.5</v>
      </c>
      <c r="U34" s="5">
        <v>7650</v>
      </c>
    </row>
    <row r="35" spans="15:21" x14ac:dyDescent="0.35">
      <c r="O35" s="5">
        <v>5</v>
      </c>
      <c r="P35" s="5">
        <v>7212.153827176433</v>
      </c>
      <c r="Q35" s="5">
        <v>942.84617282356703</v>
      </c>
      <c r="R35" s="5">
        <v>0.58929221844938084</v>
      </c>
      <c r="T35" s="5">
        <v>22.5</v>
      </c>
      <c r="U35" s="5">
        <v>7679</v>
      </c>
    </row>
    <row r="36" spans="15:21" x14ac:dyDescent="0.35">
      <c r="O36" s="5">
        <v>6</v>
      </c>
      <c r="P36" s="5">
        <v>14017.484679625864</v>
      </c>
      <c r="Q36" s="5">
        <v>538.51532037413563</v>
      </c>
      <c r="R36" s="5">
        <v>0.33657970616977539</v>
      </c>
      <c r="T36" s="5">
        <v>27.5</v>
      </c>
      <c r="U36" s="5">
        <v>7950</v>
      </c>
    </row>
    <row r="37" spans="15:21" x14ac:dyDescent="0.35">
      <c r="O37" s="5">
        <v>7</v>
      </c>
      <c r="P37" s="5">
        <v>12149.417364545276</v>
      </c>
      <c r="Q37" s="5">
        <v>564.58263545472437</v>
      </c>
      <c r="R37" s="5">
        <v>0.35287214747741341</v>
      </c>
      <c r="T37" s="5">
        <v>32.5</v>
      </c>
      <c r="U37" s="5">
        <v>8155</v>
      </c>
    </row>
    <row r="38" spans="15:21" x14ac:dyDescent="0.35">
      <c r="O38" s="5">
        <v>8</v>
      </c>
      <c r="P38" s="5">
        <v>13168.207907925735</v>
      </c>
      <c r="Q38" s="5">
        <v>623.79209207426538</v>
      </c>
      <c r="R38" s="5">
        <v>0.38987889688174165</v>
      </c>
      <c r="T38" s="5">
        <v>37.5</v>
      </c>
      <c r="U38" s="5">
        <v>8231</v>
      </c>
    </row>
    <row r="39" spans="15:21" x14ac:dyDescent="0.35">
      <c r="O39" s="5">
        <v>9</v>
      </c>
      <c r="P39" s="5">
        <v>11541.006557109462</v>
      </c>
      <c r="Q39" s="5">
        <v>-3891.0065571094619</v>
      </c>
      <c r="R39" s="5">
        <v>-2.4319342350124762</v>
      </c>
      <c r="T39" s="5">
        <v>42.5</v>
      </c>
      <c r="U39" s="5">
        <v>8610</v>
      </c>
    </row>
    <row r="40" spans="15:21" x14ac:dyDescent="0.35">
      <c r="O40" s="5">
        <v>10</v>
      </c>
      <c r="P40" s="5">
        <v>13314.735253634717</v>
      </c>
      <c r="Q40" s="5">
        <v>729.26474636528292</v>
      </c>
      <c r="R40" s="5">
        <v>0.45580080039518905</v>
      </c>
      <c r="T40" s="5">
        <v>47.5</v>
      </c>
      <c r="U40" s="5">
        <v>9686</v>
      </c>
    </row>
    <row r="41" spans="15:21" x14ac:dyDescent="0.35">
      <c r="O41" s="5">
        <v>11</v>
      </c>
      <c r="P41" s="5">
        <v>8165.359796621201</v>
      </c>
      <c r="Q41" s="5">
        <v>65.640203378799015</v>
      </c>
      <c r="R41" s="5">
        <v>4.1026057254622134E-2</v>
      </c>
      <c r="T41" s="5">
        <v>52.5</v>
      </c>
      <c r="U41" s="5">
        <v>10899</v>
      </c>
    </row>
    <row r="42" spans="15:21" x14ac:dyDescent="0.35">
      <c r="O42" s="5">
        <v>12</v>
      </c>
      <c r="P42" s="5">
        <v>8155.1810737243777</v>
      </c>
      <c r="Q42" s="5">
        <v>-911.18107372437771</v>
      </c>
      <c r="R42" s="5">
        <v>-0.56950108280771072</v>
      </c>
      <c r="T42" s="5">
        <v>57.5</v>
      </c>
      <c r="U42" s="5">
        <v>11373</v>
      </c>
    </row>
    <row r="43" spans="15:21" x14ac:dyDescent="0.35">
      <c r="O43" s="5">
        <v>13</v>
      </c>
      <c r="P43" s="5">
        <v>8766.7964572170858</v>
      </c>
      <c r="Q43" s="5">
        <v>-1723.7964572170858</v>
      </c>
      <c r="R43" s="5">
        <v>-1.0773972125129769</v>
      </c>
      <c r="T43" s="5">
        <v>62.5</v>
      </c>
      <c r="U43" s="5">
        <v>12714</v>
      </c>
    </row>
    <row r="44" spans="15:21" x14ac:dyDescent="0.35">
      <c r="O44" s="5">
        <v>14</v>
      </c>
      <c r="P44" s="5">
        <v>8477.6369190655096</v>
      </c>
      <c r="Q44" s="5">
        <v>-527.63691906550957</v>
      </c>
      <c r="R44" s="5">
        <v>-0.32978055120142563</v>
      </c>
      <c r="T44" s="5">
        <v>67.5</v>
      </c>
      <c r="U44" s="5">
        <v>13758</v>
      </c>
    </row>
    <row r="45" spans="15:21" x14ac:dyDescent="0.35">
      <c r="O45" s="5">
        <v>15</v>
      </c>
      <c r="P45" s="5">
        <v>8586.682194133451</v>
      </c>
      <c r="Q45" s="5">
        <v>1099.317805866549</v>
      </c>
      <c r="R45" s="5">
        <v>0.68708920635479909</v>
      </c>
      <c r="T45" s="5">
        <v>72.5</v>
      </c>
      <c r="U45" s="5">
        <v>13792</v>
      </c>
    </row>
    <row r="46" spans="15:21" x14ac:dyDescent="0.35">
      <c r="O46" s="5">
        <v>16</v>
      </c>
      <c r="P46" s="5">
        <v>9570.7166601123645</v>
      </c>
      <c r="Q46" s="5">
        <v>1802.2833398876355</v>
      </c>
      <c r="R46" s="5">
        <v>1.1264526263665362</v>
      </c>
      <c r="T46" s="5">
        <v>77.5</v>
      </c>
      <c r="U46" s="5">
        <v>14044</v>
      </c>
    </row>
    <row r="47" spans="15:21" x14ac:dyDescent="0.35">
      <c r="O47" s="5">
        <v>17</v>
      </c>
      <c r="P47" s="5">
        <v>14925.683638688704</v>
      </c>
      <c r="Q47" s="5">
        <v>65.316361311295623</v>
      </c>
      <c r="R47" s="5">
        <v>4.082365137348587E-2</v>
      </c>
      <c r="T47" s="5">
        <v>82.5</v>
      </c>
      <c r="U47" s="5">
        <v>14386</v>
      </c>
    </row>
    <row r="48" spans="15:21" x14ac:dyDescent="0.35">
      <c r="O48" s="5">
        <v>18</v>
      </c>
      <c r="P48" s="5">
        <v>9932.0669923750356</v>
      </c>
      <c r="Q48" s="5">
        <v>3825.9330076249644</v>
      </c>
      <c r="R48" s="5">
        <v>2.3912623444714609</v>
      </c>
      <c r="T48" s="5">
        <v>87.5</v>
      </c>
      <c r="U48" s="5">
        <v>14550</v>
      </c>
    </row>
    <row r="49" spans="15:21" x14ac:dyDescent="0.35">
      <c r="O49" s="5">
        <v>19</v>
      </c>
      <c r="P49" s="5">
        <v>14043.32500195916</v>
      </c>
      <c r="Q49" s="5">
        <v>506.67499804084036</v>
      </c>
      <c r="R49" s="5">
        <v>0.31667905352381925</v>
      </c>
      <c r="T49" s="5">
        <v>92.5</v>
      </c>
      <c r="U49" s="5">
        <v>14556</v>
      </c>
    </row>
    <row r="50" spans="15:21" ht="15" thickBot="1" x14ac:dyDescent="0.4">
      <c r="O50" s="6">
        <v>20</v>
      </c>
      <c r="P50" s="6">
        <v>8620.7221249553513</v>
      </c>
      <c r="Q50" s="6">
        <v>-10.722124955351319</v>
      </c>
      <c r="R50" s="6">
        <v>-6.7014800330666554E-3</v>
      </c>
      <c r="T50" s="6">
        <v>97.5</v>
      </c>
      <c r="U50" s="6">
        <v>14991</v>
      </c>
    </row>
  </sheetData>
  <sortState ref="U31:U50">
    <sortCondition ref="U31"/>
  </sortState>
  <mergeCells count="2">
    <mergeCell ref="B1:F1"/>
    <mergeCell ref="G1:L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0"/>
  <sheetViews>
    <sheetView tabSelected="1" zoomScale="90" zoomScaleNormal="90" workbookViewId="0">
      <selection activeCell="H7" sqref="H7"/>
    </sheetView>
  </sheetViews>
  <sheetFormatPr defaultRowHeight="14.5" x14ac:dyDescent="0.35"/>
  <cols>
    <col min="1" max="1" width="4.453125" bestFit="1" customWidth="1"/>
    <col min="2" max="2" width="17.7265625" bestFit="1" customWidth="1"/>
    <col min="3" max="3" width="8.54296875" bestFit="1" customWidth="1"/>
    <col min="4" max="4" width="23.1796875" bestFit="1" customWidth="1"/>
    <col min="5" max="5" width="8.54296875" bestFit="1" customWidth="1"/>
    <col min="7" max="7" width="18.1796875" bestFit="1" customWidth="1"/>
    <col min="8" max="8" width="18.1796875" customWidth="1"/>
    <col min="10" max="10" width="18" bestFit="1" customWidth="1"/>
    <col min="11" max="11" width="14.6328125" bestFit="1" customWidth="1"/>
    <col min="13" max="13" width="20.54296875" bestFit="1" customWidth="1"/>
    <col min="14" max="14" width="16.08984375" bestFit="1" customWidth="1"/>
    <col min="16" max="16" width="14.1796875" bestFit="1" customWidth="1"/>
    <col min="17" max="17" width="12.6328125" bestFit="1" customWidth="1"/>
    <col min="18" max="18" width="38.1796875" bestFit="1" customWidth="1"/>
    <col min="19" max="19" width="10" customWidth="1"/>
    <col min="20" max="22" width="12.6328125" bestFit="1" customWidth="1"/>
  </cols>
  <sheetData>
    <row r="1" spans="1:35" x14ac:dyDescent="0.3">
      <c r="A1" s="10"/>
      <c r="B1" s="14" t="s">
        <v>9</v>
      </c>
      <c r="C1" s="14"/>
      <c r="D1" s="14"/>
      <c r="E1" s="14"/>
      <c r="F1" s="14"/>
      <c r="G1" s="15" t="s">
        <v>12</v>
      </c>
      <c r="H1" s="15"/>
      <c r="I1" s="15"/>
      <c r="J1" s="15"/>
      <c r="K1" s="15"/>
      <c r="L1" s="15"/>
      <c r="M1" s="15"/>
      <c r="N1" s="10"/>
    </row>
    <row r="2" spans="1:35" x14ac:dyDescent="0.35">
      <c r="A2" s="10" t="s">
        <v>0</v>
      </c>
      <c r="B2" s="11" t="s">
        <v>1</v>
      </c>
      <c r="C2" s="11" t="s">
        <v>2</v>
      </c>
      <c r="D2" s="11" t="s">
        <v>3</v>
      </c>
      <c r="E2" s="11" t="s">
        <v>2</v>
      </c>
      <c r="F2" s="11" t="s">
        <v>11</v>
      </c>
      <c r="H2" s="11" t="s">
        <v>4</v>
      </c>
      <c r="I2" s="11" t="s">
        <v>2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10</v>
      </c>
      <c r="P2" s="11" t="s">
        <v>44</v>
      </c>
    </row>
    <row r="3" spans="1:35" x14ac:dyDescent="0.35">
      <c r="A3" s="10">
        <v>1997</v>
      </c>
      <c r="B3" s="11">
        <v>6719</v>
      </c>
      <c r="C3" s="10">
        <v>2.9</v>
      </c>
      <c r="D3" s="10">
        <v>843</v>
      </c>
      <c r="E3" s="10">
        <v>2.9</v>
      </c>
      <c r="F3" s="10">
        <v>1</v>
      </c>
      <c r="G3" s="10">
        <v>1</v>
      </c>
      <c r="H3" s="10">
        <f>B3</f>
        <v>6719</v>
      </c>
      <c r="I3" s="10">
        <f>C3</f>
        <v>2.9</v>
      </c>
      <c r="J3" s="10">
        <v>0.6</v>
      </c>
      <c r="K3" s="10">
        <v>1034</v>
      </c>
      <c r="L3" s="10">
        <v>3783</v>
      </c>
      <c r="M3" s="10">
        <v>778</v>
      </c>
      <c r="N3" s="10">
        <f>10888+11</f>
        <v>10899</v>
      </c>
      <c r="P3">
        <f t="array" ref="P3:AI9">TRANSPOSE(G3:M22)</f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5">
      <c r="A4" s="10">
        <v>1998</v>
      </c>
      <c r="B4" s="11">
        <v>6746</v>
      </c>
      <c r="C4" s="10">
        <v>3.4</v>
      </c>
      <c r="D4" s="10">
        <v>810</v>
      </c>
      <c r="E4" s="10">
        <v>3.4</v>
      </c>
      <c r="F4" s="10">
        <v>2</v>
      </c>
      <c r="G4" s="10">
        <v>1</v>
      </c>
      <c r="H4" s="10">
        <f>B4</f>
        <v>6746</v>
      </c>
      <c r="I4" s="10">
        <f>C4</f>
        <v>3.4</v>
      </c>
      <c r="J4" s="10">
        <v>0.4</v>
      </c>
      <c r="K4" s="10">
        <v>825</v>
      </c>
      <c r="L4" s="10">
        <v>2844</v>
      </c>
      <c r="M4" s="10">
        <v>686</v>
      </c>
      <c r="N4" s="10">
        <f>7329+11</f>
        <v>7340</v>
      </c>
      <c r="P4">
        <v>6719</v>
      </c>
      <c r="Q4">
        <v>6746</v>
      </c>
      <c r="R4">
        <v>7993</v>
      </c>
      <c r="S4">
        <v>7343</v>
      </c>
      <c r="T4">
        <v>7136</v>
      </c>
      <c r="U4">
        <v>7691</v>
      </c>
      <c r="V4">
        <v>6925</v>
      </c>
      <c r="W4">
        <v>6841</v>
      </c>
      <c r="X4">
        <v>7969</v>
      </c>
      <c r="Y4">
        <v>6982</v>
      </c>
      <c r="Z4">
        <v>7005</v>
      </c>
      <c r="AA4">
        <v>7157</v>
      </c>
      <c r="AB4">
        <v>6942</v>
      </c>
      <c r="AC4">
        <v>6517</v>
      </c>
      <c r="AD4">
        <v>7633</v>
      </c>
      <c r="AE4">
        <v>7512</v>
      </c>
      <c r="AF4">
        <v>7265</v>
      </c>
      <c r="AG4">
        <v>7425</v>
      </c>
      <c r="AH4">
        <v>7059</v>
      </c>
      <c r="AI4">
        <v>7701</v>
      </c>
    </row>
    <row r="5" spans="1:35" x14ac:dyDescent="0.35">
      <c r="A5" s="10">
        <v>1999</v>
      </c>
      <c r="B5" s="11">
        <v>7993</v>
      </c>
      <c r="C5" s="10">
        <v>2</v>
      </c>
      <c r="D5" s="10">
        <v>802</v>
      </c>
      <c r="E5" s="10">
        <v>2</v>
      </c>
      <c r="F5" s="10">
        <v>3</v>
      </c>
      <c r="G5" s="10">
        <v>1</v>
      </c>
      <c r="H5" s="10">
        <f>B5</f>
        <v>7993</v>
      </c>
      <c r="I5" s="10">
        <f>C5</f>
        <v>2</v>
      </c>
      <c r="J5" s="10">
        <v>0.6</v>
      </c>
      <c r="K5" s="10">
        <v>484</v>
      </c>
      <c r="L5" s="10">
        <v>2015</v>
      </c>
      <c r="M5" s="10">
        <v>684</v>
      </c>
      <c r="N5" s="10">
        <f>14375+11</f>
        <v>14386</v>
      </c>
      <c r="P5">
        <v>2.9</v>
      </c>
      <c r="Q5">
        <v>3.4</v>
      </c>
      <c r="R5">
        <v>2</v>
      </c>
      <c r="S5">
        <v>3.5</v>
      </c>
      <c r="T5">
        <v>3.9</v>
      </c>
      <c r="U5">
        <v>2.2000000000000002</v>
      </c>
      <c r="V5">
        <v>2.5</v>
      </c>
      <c r="W5">
        <v>3</v>
      </c>
      <c r="X5">
        <v>3.4</v>
      </c>
      <c r="Y5">
        <v>2.2000000000000002</v>
      </c>
      <c r="Z5">
        <v>3.9</v>
      </c>
      <c r="AA5">
        <v>2.2999999999999998</v>
      </c>
      <c r="AB5">
        <v>3.8</v>
      </c>
      <c r="AC5">
        <v>2.5</v>
      </c>
      <c r="AD5">
        <v>3</v>
      </c>
      <c r="AE5">
        <v>4.0999999999999996</v>
      </c>
      <c r="AF5">
        <v>2.6</v>
      </c>
      <c r="AG5">
        <v>3.3</v>
      </c>
      <c r="AH5">
        <v>2.5</v>
      </c>
      <c r="AI5">
        <v>3.9</v>
      </c>
    </row>
    <row r="6" spans="1:35" x14ac:dyDescent="0.35">
      <c r="A6" s="10">
        <v>2000</v>
      </c>
      <c r="B6" s="11">
        <v>7343</v>
      </c>
      <c r="C6" s="10">
        <v>3.5</v>
      </c>
      <c r="D6" s="10">
        <v>763</v>
      </c>
      <c r="E6" s="10">
        <v>3.5</v>
      </c>
      <c r="F6" s="10">
        <v>4</v>
      </c>
      <c r="G6" s="10">
        <v>1</v>
      </c>
      <c r="H6" s="10">
        <f>B6</f>
        <v>7343</v>
      </c>
      <c r="I6" s="10">
        <f>C6</f>
        <v>3.5</v>
      </c>
      <c r="J6" s="10">
        <v>0.5</v>
      </c>
      <c r="K6" s="10">
        <v>835</v>
      </c>
      <c r="L6" s="10">
        <v>331</v>
      </c>
      <c r="M6" s="10">
        <v>696</v>
      </c>
      <c r="N6" s="10">
        <f>7668+11</f>
        <v>7679</v>
      </c>
      <c r="P6">
        <v>0.6</v>
      </c>
      <c r="Q6">
        <v>0.4</v>
      </c>
      <c r="R6">
        <v>0.6</v>
      </c>
      <c r="S6">
        <v>0.5</v>
      </c>
      <c r="T6">
        <v>0.2</v>
      </c>
      <c r="U6">
        <v>1</v>
      </c>
      <c r="V6">
        <v>0.2</v>
      </c>
      <c r="W6">
        <v>0.6</v>
      </c>
      <c r="X6">
        <v>0.4</v>
      </c>
      <c r="Y6">
        <v>0.8</v>
      </c>
      <c r="Z6">
        <v>1</v>
      </c>
      <c r="AA6">
        <v>0.4</v>
      </c>
      <c r="AB6">
        <v>0.6</v>
      </c>
      <c r="AC6">
        <v>0.3</v>
      </c>
      <c r="AD6">
        <v>0.2</v>
      </c>
      <c r="AE6">
        <v>0.3</v>
      </c>
      <c r="AF6">
        <v>0.8</v>
      </c>
      <c r="AG6">
        <v>0.5</v>
      </c>
      <c r="AH6">
        <v>0.4</v>
      </c>
      <c r="AI6">
        <v>0.8</v>
      </c>
    </row>
    <row r="7" spans="1:35" x14ac:dyDescent="0.35">
      <c r="A7" s="10">
        <v>2001</v>
      </c>
      <c r="B7" s="11">
        <v>7136</v>
      </c>
      <c r="C7" s="10">
        <v>3.9</v>
      </c>
      <c r="D7" s="10">
        <v>802</v>
      </c>
      <c r="E7" s="10">
        <v>3.9</v>
      </c>
      <c r="F7" s="10">
        <v>5</v>
      </c>
      <c r="G7" s="10">
        <v>1</v>
      </c>
      <c r="H7" s="10">
        <f>B7</f>
        <v>7136</v>
      </c>
      <c r="I7" s="10">
        <f>C7</f>
        <v>3.9</v>
      </c>
      <c r="J7" s="10">
        <v>0.2</v>
      </c>
      <c r="K7" s="10">
        <v>929</v>
      </c>
      <c r="L7" s="10">
        <v>2658</v>
      </c>
      <c r="M7" s="10">
        <v>646</v>
      </c>
      <c r="N7" s="10">
        <f>8144+11</f>
        <v>8155</v>
      </c>
      <c r="P7">
        <v>1034</v>
      </c>
      <c r="Q7">
        <v>825</v>
      </c>
      <c r="R7">
        <v>484</v>
      </c>
      <c r="S7">
        <v>835</v>
      </c>
      <c r="T7">
        <v>929</v>
      </c>
      <c r="U7">
        <v>672</v>
      </c>
      <c r="V7">
        <v>836</v>
      </c>
      <c r="W7">
        <v>861</v>
      </c>
      <c r="X7">
        <v>546</v>
      </c>
      <c r="Y7">
        <v>968</v>
      </c>
      <c r="Z7">
        <v>999</v>
      </c>
      <c r="AA7">
        <v>1121</v>
      </c>
      <c r="AB7">
        <v>1047</v>
      </c>
      <c r="AC7">
        <v>958</v>
      </c>
      <c r="AD7">
        <v>797</v>
      </c>
      <c r="AE7">
        <v>887</v>
      </c>
      <c r="AF7">
        <v>617</v>
      </c>
      <c r="AG7">
        <v>626</v>
      </c>
      <c r="AH7">
        <v>738</v>
      </c>
      <c r="AI7">
        <v>1089</v>
      </c>
    </row>
    <row r="8" spans="1:35" x14ac:dyDescent="0.35">
      <c r="A8" s="10">
        <v>2002</v>
      </c>
      <c r="B8" s="11">
        <v>7691</v>
      </c>
      <c r="C8" s="10">
        <v>2.2000000000000002</v>
      </c>
      <c r="D8" s="10">
        <v>887</v>
      </c>
      <c r="E8" s="10">
        <v>2.2000000000000002</v>
      </c>
      <c r="F8" s="10">
        <v>6</v>
      </c>
      <c r="G8" s="10">
        <v>1</v>
      </c>
      <c r="H8" s="10">
        <f>B8</f>
        <v>7691</v>
      </c>
      <c r="I8" s="10">
        <f>C8</f>
        <v>2.2000000000000002</v>
      </c>
      <c r="J8" s="10">
        <v>1</v>
      </c>
      <c r="K8" s="10">
        <v>672</v>
      </c>
      <c r="L8" s="10">
        <v>2077</v>
      </c>
      <c r="M8" s="10">
        <v>718</v>
      </c>
      <c r="N8" s="10">
        <f>14545+11</f>
        <v>14556</v>
      </c>
      <c r="P8">
        <v>3783</v>
      </c>
      <c r="Q8">
        <v>2844</v>
      </c>
      <c r="R8">
        <v>2015</v>
      </c>
      <c r="S8">
        <v>331</v>
      </c>
      <c r="T8">
        <v>2658</v>
      </c>
      <c r="U8">
        <v>2077</v>
      </c>
      <c r="V8">
        <v>4068</v>
      </c>
      <c r="W8">
        <v>5733</v>
      </c>
      <c r="X8">
        <v>1787</v>
      </c>
      <c r="Y8">
        <v>4310</v>
      </c>
      <c r="Z8">
        <v>1482</v>
      </c>
      <c r="AA8">
        <v>776</v>
      </c>
      <c r="AB8">
        <v>5041</v>
      </c>
      <c r="AC8">
        <v>1287</v>
      </c>
      <c r="AD8">
        <v>1382</v>
      </c>
      <c r="AE8">
        <v>3897</v>
      </c>
      <c r="AF8">
        <v>3361</v>
      </c>
      <c r="AG8">
        <v>805</v>
      </c>
      <c r="AH8">
        <v>4108</v>
      </c>
      <c r="AI8">
        <v>5287</v>
      </c>
    </row>
    <row r="9" spans="1:35" x14ac:dyDescent="0.35">
      <c r="A9" s="10">
        <v>2003</v>
      </c>
      <c r="B9" s="11">
        <v>6925</v>
      </c>
      <c r="C9" s="10">
        <v>2.5</v>
      </c>
      <c r="D9" s="10">
        <v>779</v>
      </c>
      <c r="E9" s="10">
        <v>2.5</v>
      </c>
      <c r="F9" s="10">
        <v>7</v>
      </c>
      <c r="G9" s="10">
        <v>1</v>
      </c>
      <c r="H9" s="10">
        <f>B9</f>
        <v>6925</v>
      </c>
      <c r="I9" s="10">
        <f>C9</f>
        <v>2.5</v>
      </c>
      <c r="J9" s="10">
        <v>0.2</v>
      </c>
      <c r="K9" s="10">
        <v>836</v>
      </c>
      <c r="L9" s="10">
        <v>4068</v>
      </c>
      <c r="M9" s="10">
        <v>693</v>
      </c>
      <c r="N9" s="10">
        <f>12703+11</f>
        <v>12714</v>
      </c>
      <c r="P9">
        <v>778</v>
      </c>
      <c r="Q9">
        <v>686</v>
      </c>
      <c r="R9">
        <v>684</v>
      </c>
      <c r="S9">
        <v>696</v>
      </c>
      <c r="T9">
        <v>646</v>
      </c>
      <c r="U9">
        <v>718</v>
      </c>
      <c r="V9">
        <v>693</v>
      </c>
      <c r="W9">
        <v>696</v>
      </c>
      <c r="X9">
        <v>662</v>
      </c>
      <c r="Y9">
        <v>763</v>
      </c>
      <c r="Z9">
        <v>759</v>
      </c>
      <c r="AA9">
        <v>772</v>
      </c>
      <c r="AB9">
        <v>642</v>
      </c>
      <c r="AC9">
        <v>677</v>
      </c>
      <c r="AD9">
        <v>628</v>
      </c>
      <c r="AE9">
        <v>724</v>
      </c>
      <c r="AF9">
        <v>731</v>
      </c>
      <c r="AG9">
        <v>642</v>
      </c>
      <c r="AH9">
        <v>738</v>
      </c>
      <c r="AI9">
        <v>636</v>
      </c>
    </row>
    <row r="10" spans="1:35" x14ac:dyDescent="0.35">
      <c r="A10" s="10">
        <v>2004</v>
      </c>
      <c r="B10" s="11">
        <v>6841</v>
      </c>
      <c r="C10" s="10">
        <v>3</v>
      </c>
      <c r="D10" s="10">
        <v>719</v>
      </c>
      <c r="E10" s="10">
        <v>3</v>
      </c>
      <c r="F10" s="10">
        <v>8</v>
      </c>
      <c r="G10" s="10">
        <v>1</v>
      </c>
      <c r="H10" s="10">
        <f>B10</f>
        <v>6841</v>
      </c>
      <c r="I10" s="10">
        <f>C10</f>
        <v>3</v>
      </c>
      <c r="J10" s="10">
        <v>0.6</v>
      </c>
      <c r="K10" s="10">
        <v>861</v>
      </c>
      <c r="L10" s="10">
        <v>5733</v>
      </c>
      <c r="M10" s="10">
        <v>696</v>
      </c>
      <c r="N10" s="10">
        <f>13781+11</f>
        <v>13792</v>
      </c>
    </row>
    <row r="11" spans="1:35" x14ac:dyDescent="0.35">
      <c r="A11" s="10">
        <v>2005</v>
      </c>
      <c r="B11" s="11">
        <v>7969</v>
      </c>
      <c r="C11" s="10">
        <v>3.4</v>
      </c>
      <c r="D11" s="10">
        <v>870</v>
      </c>
      <c r="E11" s="10">
        <v>3.4</v>
      </c>
      <c r="F11" s="10">
        <v>9</v>
      </c>
      <c r="G11" s="10">
        <v>1</v>
      </c>
      <c r="H11" s="10">
        <f>B11</f>
        <v>7969</v>
      </c>
      <c r="I11" s="10">
        <f>C11</f>
        <v>3.4</v>
      </c>
      <c r="J11" s="10">
        <v>0.4</v>
      </c>
      <c r="K11" s="10">
        <v>546</v>
      </c>
      <c r="L11" s="10">
        <v>1787</v>
      </c>
      <c r="M11" s="10">
        <v>662</v>
      </c>
      <c r="N11" s="10">
        <f>7639+11</f>
        <v>7650</v>
      </c>
      <c r="P11" s="9" t="s">
        <v>45</v>
      </c>
    </row>
    <row r="12" spans="1:35" x14ac:dyDescent="0.35">
      <c r="A12" s="10">
        <v>2006</v>
      </c>
      <c r="B12" s="11">
        <v>6982</v>
      </c>
      <c r="C12" s="10">
        <v>2.2000000000000002</v>
      </c>
      <c r="D12" s="10">
        <v>823</v>
      </c>
      <c r="E12" s="10">
        <v>2.2000000000000002</v>
      </c>
      <c r="F12" s="10">
        <v>10</v>
      </c>
      <c r="G12" s="10">
        <v>1</v>
      </c>
      <c r="H12" s="10">
        <f>B12</f>
        <v>6982</v>
      </c>
      <c r="I12" s="10">
        <f>C12</f>
        <v>2.2000000000000002</v>
      </c>
      <c r="J12" s="10">
        <v>0.8</v>
      </c>
      <c r="K12" s="10">
        <v>968</v>
      </c>
      <c r="L12" s="10">
        <v>4310</v>
      </c>
      <c r="M12" s="10">
        <v>763</v>
      </c>
      <c r="N12" s="10">
        <f>14033+11</f>
        <v>14044</v>
      </c>
    </row>
    <row r="13" spans="1:35" x14ac:dyDescent="0.35">
      <c r="A13" s="10">
        <v>2007</v>
      </c>
      <c r="B13" s="11">
        <v>7005</v>
      </c>
      <c r="C13" s="10">
        <v>3.9</v>
      </c>
      <c r="D13" s="10">
        <v>976</v>
      </c>
      <c r="E13" s="10">
        <v>3.9</v>
      </c>
      <c r="F13" s="10">
        <v>11</v>
      </c>
      <c r="G13" s="10">
        <v>1</v>
      </c>
      <c r="H13" s="10">
        <f>B13</f>
        <v>7005</v>
      </c>
      <c r="I13" s="10">
        <f>C13</f>
        <v>3.9</v>
      </c>
      <c r="J13" s="10">
        <v>1</v>
      </c>
      <c r="K13" s="10">
        <v>999</v>
      </c>
      <c r="L13" s="10">
        <v>1482</v>
      </c>
      <c r="M13" s="10">
        <v>759</v>
      </c>
      <c r="N13" s="10">
        <f>8220+11</f>
        <v>8231</v>
      </c>
      <c r="P13">
        <f t="array" ref="P13:V19">MMULT(P3:AI9,G3:M22)</f>
        <v>20</v>
      </c>
      <c r="Q13">
        <v>144561</v>
      </c>
      <c r="R13">
        <v>60.899999999999991</v>
      </c>
      <c r="S13">
        <v>10.600000000000003</v>
      </c>
      <c r="T13">
        <v>16869</v>
      </c>
      <c r="U13">
        <v>57032</v>
      </c>
      <c r="V13">
        <v>13971</v>
      </c>
    </row>
    <row r="14" spans="1:35" x14ac:dyDescent="0.35">
      <c r="A14" s="10">
        <v>2008</v>
      </c>
      <c r="B14" s="11">
        <v>7157</v>
      </c>
      <c r="C14" s="10">
        <v>2.2999999999999998</v>
      </c>
      <c r="D14" s="10">
        <v>709</v>
      </c>
      <c r="E14" s="10">
        <v>2.2999999999999998</v>
      </c>
      <c r="F14" s="10">
        <v>12</v>
      </c>
      <c r="G14" s="10">
        <v>1</v>
      </c>
      <c r="H14" s="10">
        <f>B14</f>
        <v>7157</v>
      </c>
      <c r="I14" s="10">
        <f>C14</f>
        <v>2.2999999999999998</v>
      </c>
      <c r="J14" s="10">
        <v>0.4</v>
      </c>
      <c r="K14" s="10">
        <v>1121</v>
      </c>
      <c r="L14" s="10">
        <v>776</v>
      </c>
      <c r="M14" s="10">
        <v>772</v>
      </c>
      <c r="N14" s="10">
        <f>7233+11</f>
        <v>7244</v>
      </c>
      <c r="P14">
        <v>144561</v>
      </c>
      <c r="Q14">
        <v>1048237235</v>
      </c>
      <c r="R14">
        <v>440372.9</v>
      </c>
      <c r="S14">
        <v>76855.3</v>
      </c>
      <c r="T14">
        <v>121105343</v>
      </c>
      <c r="U14">
        <v>409053762</v>
      </c>
      <c r="V14">
        <v>100856104</v>
      </c>
    </row>
    <row r="15" spans="1:35" x14ac:dyDescent="0.35">
      <c r="A15" s="10">
        <v>2009</v>
      </c>
      <c r="B15" s="11">
        <v>6942</v>
      </c>
      <c r="C15" s="10">
        <v>3.8</v>
      </c>
      <c r="D15" s="10">
        <v>910</v>
      </c>
      <c r="E15" s="10">
        <v>3.8</v>
      </c>
      <c r="F15" s="10">
        <v>13</v>
      </c>
      <c r="G15" s="10">
        <v>1</v>
      </c>
      <c r="H15" s="10">
        <f>B15</f>
        <v>6942</v>
      </c>
      <c r="I15" s="10">
        <f>C15</f>
        <v>3.8</v>
      </c>
      <c r="J15" s="10">
        <v>0.6</v>
      </c>
      <c r="K15" s="10">
        <v>1047</v>
      </c>
      <c r="L15" s="10">
        <v>5041</v>
      </c>
      <c r="M15" s="10">
        <v>642</v>
      </c>
      <c r="N15" s="10">
        <f>7032+11</f>
        <v>7043</v>
      </c>
      <c r="P15">
        <v>60.899999999999991</v>
      </c>
      <c r="Q15">
        <v>440372.9</v>
      </c>
      <c r="R15">
        <v>194.03</v>
      </c>
      <c r="S15">
        <v>31.980000000000008</v>
      </c>
      <c r="T15">
        <v>52092.399999999994</v>
      </c>
      <c r="U15">
        <v>176037.2</v>
      </c>
      <c r="V15">
        <v>42306.299999999996</v>
      </c>
    </row>
    <row r="16" spans="1:35" x14ac:dyDescent="0.35">
      <c r="A16" s="10">
        <v>2010</v>
      </c>
      <c r="B16" s="11">
        <v>6517</v>
      </c>
      <c r="C16" s="10">
        <v>2.5</v>
      </c>
      <c r="D16" s="10">
        <v>778</v>
      </c>
      <c r="E16" s="10">
        <v>2.5</v>
      </c>
      <c r="F16" s="10">
        <v>14</v>
      </c>
      <c r="G16" s="10">
        <v>1</v>
      </c>
      <c r="H16" s="10">
        <f>B16</f>
        <v>6517</v>
      </c>
      <c r="I16" s="10">
        <f>C16</f>
        <v>2.5</v>
      </c>
      <c r="J16" s="10">
        <v>0.3</v>
      </c>
      <c r="K16" s="10">
        <v>958</v>
      </c>
      <c r="L16" s="10">
        <v>1287</v>
      </c>
      <c r="M16" s="10">
        <v>677</v>
      </c>
      <c r="N16" s="10">
        <f>7939+11</f>
        <v>7950</v>
      </c>
      <c r="P16">
        <v>10.600000000000003</v>
      </c>
      <c r="Q16">
        <v>76855.3</v>
      </c>
      <c r="R16">
        <v>31.980000000000008</v>
      </c>
      <c r="S16">
        <v>6.8000000000000007</v>
      </c>
      <c r="T16">
        <v>8954.1999999999989</v>
      </c>
      <c r="U16">
        <v>31419.399999999994</v>
      </c>
      <c r="V16">
        <v>7486.9000000000015</v>
      </c>
    </row>
    <row r="17" spans="1:22" x14ac:dyDescent="0.35">
      <c r="A17" s="10">
        <v>2011</v>
      </c>
      <c r="B17" s="11">
        <v>7633</v>
      </c>
      <c r="C17" s="10">
        <v>3</v>
      </c>
      <c r="D17" s="10">
        <v>836</v>
      </c>
      <c r="E17" s="10">
        <v>3</v>
      </c>
      <c r="F17" s="10">
        <v>15</v>
      </c>
      <c r="G17" s="10">
        <v>1</v>
      </c>
      <c r="H17" s="10">
        <f>B17</f>
        <v>7633</v>
      </c>
      <c r="I17" s="10">
        <f>C17</f>
        <v>3</v>
      </c>
      <c r="J17" s="10">
        <v>0.2</v>
      </c>
      <c r="K17" s="10">
        <v>797</v>
      </c>
      <c r="L17" s="10">
        <v>1382</v>
      </c>
      <c r="M17" s="10">
        <v>628</v>
      </c>
      <c r="N17" s="10">
        <f>9675+11</f>
        <v>9686</v>
      </c>
      <c r="P17">
        <v>16869</v>
      </c>
      <c r="Q17">
        <v>121105343</v>
      </c>
      <c r="R17">
        <v>52092.399999999994</v>
      </c>
      <c r="S17">
        <v>8954.1999999999989</v>
      </c>
      <c r="T17">
        <v>14864967</v>
      </c>
      <c r="U17">
        <v>49645630</v>
      </c>
      <c r="V17">
        <v>11821152</v>
      </c>
    </row>
    <row r="18" spans="1:22" x14ac:dyDescent="0.35">
      <c r="A18" s="10">
        <v>2012</v>
      </c>
      <c r="B18" s="11">
        <v>7512</v>
      </c>
      <c r="C18" s="10">
        <v>4.0999999999999996</v>
      </c>
      <c r="D18" s="10">
        <v>926</v>
      </c>
      <c r="E18" s="10">
        <v>4.0999999999999996</v>
      </c>
      <c r="F18" s="10">
        <v>16</v>
      </c>
      <c r="G18" s="10">
        <v>1</v>
      </c>
      <c r="H18" s="10">
        <f>B18</f>
        <v>7512</v>
      </c>
      <c r="I18" s="10">
        <f>C18</f>
        <v>4.0999999999999996</v>
      </c>
      <c r="J18" s="10">
        <v>0.3</v>
      </c>
      <c r="K18" s="10">
        <v>887</v>
      </c>
      <c r="L18" s="10">
        <v>3897</v>
      </c>
      <c r="M18" s="10">
        <v>724</v>
      </c>
      <c r="N18" s="10">
        <f>11362+11</f>
        <v>11373</v>
      </c>
      <c r="P18">
        <v>57032</v>
      </c>
      <c r="Q18">
        <v>409053762</v>
      </c>
      <c r="R18">
        <v>176037.2</v>
      </c>
      <c r="S18">
        <v>31419.399999999994</v>
      </c>
      <c r="T18">
        <v>49645630</v>
      </c>
      <c r="U18">
        <v>212868948</v>
      </c>
      <c r="V18">
        <v>39880756</v>
      </c>
    </row>
    <row r="19" spans="1:22" x14ac:dyDescent="0.35">
      <c r="A19" s="10">
        <v>2013</v>
      </c>
      <c r="B19" s="11">
        <v>7265</v>
      </c>
      <c r="C19" s="10">
        <v>2.6</v>
      </c>
      <c r="D19" s="10">
        <v>799</v>
      </c>
      <c r="E19" s="10">
        <v>2.6</v>
      </c>
      <c r="F19" s="10">
        <v>17</v>
      </c>
      <c r="G19" s="10">
        <v>1</v>
      </c>
      <c r="H19" s="10">
        <f>B19</f>
        <v>7265</v>
      </c>
      <c r="I19" s="10">
        <f>C19</f>
        <v>2.6</v>
      </c>
      <c r="J19" s="10">
        <v>0.8</v>
      </c>
      <c r="K19" s="10">
        <v>617</v>
      </c>
      <c r="L19" s="10">
        <v>3361</v>
      </c>
      <c r="M19" s="10">
        <v>731</v>
      </c>
      <c r="N19" s="10">
        <f>14980+11</f>
        <v>14991</v>
      </c>
      <c r="P19">
        <v>13971</v>
      </c>
      <c r="Q19">
        <v>100856104</v>
      </c>
      <c r="R19">
        <v>42306.299999999996</v>
      </c>
      <c r="S19">
        <v>7486.9000000000015</v>
      </c>
      <c r="T19">
        <v>11821152</v>
      </c>
      <c r="U19">
        <v>39880756</v>
      </c>
      <c r="V19">
        <v>9802853</v>
      </c>
    </row>
    <row r="20" spans="1:22" x14ac:dyDescent="0.35">
      <c r="A20" s="10">
        <v>2014</v>
      </c>
      <c r="B20" s="11">
        <v>7425</v>
      </c>
      <c r="C20" s="10">
        <v>3.3</v>
      </c>
      <c r="D20" s="10">
        <v>988</v>
      </c>
      <c r="E20" s="10">
        <v>3.3</v>
      </c>
      <c r="F20" s="10">
        <v>18</v>
      </c>
      <c r="G20" s="10">
        <v>1</v>
      </c>
      <c r="H20" s="10">
        <f>B20</f>
        <v>7425</v>
      </c>
      <c r="I20" s="10">
        <f>C20</f>
        <v>3.3</v>
      </c>
      <c r="J20" s="10">
        <v>0.5</v>
      </c>
      <c r="K20" s="10">
        <v>626</v>
      </c>
      <c r="L20" s="10">
        <v>805</v>
      </c>
      <c r="M20" s="10">
        <v>642</v>
      </c>
      <c r="N20" s="10">
        <f>13747+11</f>
        <v>13758</v>
      </c>
    </row>
    <row r="21" spans="1:22" x14ac:dyDescent="0.35">
      <c r="A21" s="10">
        <v>2015</v>
      </c>
      <c r="B21" s="11">
        <v>7059</v>
      </c>
      <c r="C21" s="10">
        <v>2.5</v>
      </c>
      <c r="D21" s="10">
        <v>776</v>
      </c>
      <c r="E21" s="10">
        <v>2.5</v>
      </c>
      <c r="F21" s="10">
        <v>19</v>
      </c>
      <c r="G21" s="10">
        <v>1</v>
      </c>
      <c r="H21" s="10">
        <f>B21</f>
        <v>7059</v>
      </c>
      <c r="I21" s="10">
        <f>C21</f>
        <v>2.5</v>
      </c>
      <c r="J21" s="10">
        <v>0.4</v>
      </c>
      <c r="K21" s="10">
        <v>738</v>
      </c>
      <c r="L21" s="10">
        <v>4108</v>
      </c>
      <c r="M21" s="10">
        <v>738</v>
      </c>
      <c r="N21" s="10">
        <f>14539+11</f>
        <v>14550</v>
      </c>
      <c r="P21" s="9" t="s">
        <v>46</v>
      </c>
    </row>
    <row r="22" spans="1:22" x14ac:dyDescent="0.35">
      <c r="A22" s="10">
        <v>2016</v>
      </c>
      <c r="B22" s="11">
        <v>7701</v>
      </c>
      <c r="C22" s="10">
        <v>3.9</v>
      </c>
      <c r="D22" s="10">
        <v>788</v>
      </c>
      <c r="E22" s="10">
        <v>3.9</v>
      </c>
      <c r="F22" s="10">
        <v>20</v>
      </c>
      <c r="G22" s="10">
        <v>1</v>
      </c>
      <c r="H22" s="10">
        <f>B22</f>
        <v>7701</v>
      </c>
      <c r="I22" s="10">
        <f>C22</f>
        <v>3.9</v>
      </c>
      <c r="J22" s="10">
        <v>0.8</v>
      </c>
      <c r="K22" s="10">
        <v>1089</v>
      </c>
      <c r="L22" s="10">
        <v>5287</v>
      </c>
      <c r="M22" s="10">
        <v>636</v>
      </c>
      <c r="N22" s="10">
        <f>8599+11</f>
        <v>8610</v>
      </c>
    </row>
    <row r="23" spans="1:22" x14ac:dyDescent="0.35">
      <c r="P23">
        <f t="array" ref="P23:V29">MINVERSE(P13:V19)</f>
        <v>67.546988828562306</v>
      </c>
      <c r="Q23">
        <v>-5.0922284586035205E-3</v>
      </c>
      <c r="R23">
        <v>-0.7025354199291356</v>
      </c>
      <c r="S23">
        <v>3.2873812294872993</v>
      </c>
      <c r="T23">
        <v>-4.3936711852793232E-3</v>
      </c>
      <c r="U23">
        <v>-2.5845680339736915E-4</v>
      </c>
      <c r="V23">
        <v>-3.7005713598891134E-2</v>
      </c>
    </row>
    <row r="24" spans="1:22" x14ac:dyDescent="0.35">
      <c r="P24">
        <v>-5.0922284586033097E-3</v>
      </c>
      <c r="Q24">
        <v>5.416246930513441E-7</v>
      </c>
      <c r="R24">
        <v>-4.6351779960431396E-5</v>
      </c>
      <c r="S24">
        <v>-2.3381698973133467E-4</v>
      </c>
      <c r="T24">
        <v>6.3644560542332558E-7</v>
      </c>
      <c r="U24">
        <v>2.1464088388651977E-8</v>
      </c>
      <c r="V24">
        <v>1.2087684921441252E-6</v>
      </c>
    </row>
    <row r="25" spans="1:22" x14ac:dyDescent="0.35">
      <c r="P25">
        <v>-0.70253541992926594</v>
      </c>
      <c r="Q25">
        <v>-4.6351779960418981E-5</v>
      </c>
      <c r="R25">
        <v>0.17542873922140853</v>
      </c>
      <c r="S25">
        <v>-1.9799113455363955E-2</v>
      </c>
      <c r="T25">
        <v>-3.2159036686819345E-4</v>
      </c>
      <c r="U25">
        <v>-1.8069968796626462E-6</v>
      </c>
      <c r="V25">
        <v>1.1313143647718128E-3</v>
      </c>
    </row>
    <row r="26" spans="1:22" x14ac:dyDescent="0.35">
      <c r="P26">
        <v>3.287381229487405</v>
      </c>
      <c r="Q26">
        <v>-2.3381698973135498E-4</v>
      </c>
      <c r="R26">
        <v>-1.9799113455357478E-2</v>
      </c>
      <c r="S26">
        <v>1.1236745726009156</v>
      </c>
      <c r="T26">
        <v>-4.8732588733505252E-5</v>
      </c>
      <c r="U26">
        <v>-3.670003828997734E-5</v>
      </c>
      <c r="V26">
        <v>-2.844237676203037E-3</v>
      </c>
    </row>
    <row r="27" spans="1:22" x14ac:dyDescent="0.35">
      <c r="P27">
        <v>-4.3936711852790265E-3</v>
      </c>
      <c r="Q27">
        <v>6.3644560542331277E-7</v>
      </c>
      <c r="R27">
        <v>-3.2159036686820261E-4</v>
      </c>
      <c r="S27">
        <v>-4.8732588733479137E-5</v>
      </c>
      <c r="T27">
        <v>2.9778251204359053E-6</v>
      </c>
      <c r="U27">
        <v>-3.2908418251489376E-8</v>
      </c>
      <c r="V27">
        <v>-2.3181210882603188E-6</v>
      </c>
    </row>
    <row r="28" spans="1:22" x14ac:dyDescent="0.35">
      <c r="P28">
        <v>-2.5845680339736069E-4</v>
      </c>
      <c r="Q28">
        <v>2.1464088388652294E-8</v>
      </c>
      <c r="R28">
        <v>-1.806996879663334E-6</v>
      </c>
      <c r="S28">
        <v>-3.6700038289976473E-5</v>
      </c>
      <c r="T28">
        <v>-3.2908418251488384E-8</v>
      </c>
      <c r="U28">
        <v>2.3124273541113803E-8</v>
      </c>
      <c r="V28">
        <v>1.2895576845809549E-7</v>
      </c>
    </row>
    <row r="29" spans="1:22" x14ac:dyDescent="0.35">
      <c r="P29">
        <v>-3.7005713598893208E-2</v>
      </c>
      <c r="Q29">
        <v>1.2087684921444018E-6</v>
      </c>
      <c r="R29">
        <v>1.131314364771764E-3</v>
      </c>
      <c r="S29">
        <v>-2.844237676203103E-3</v>
      </c>
      <c r="T29">
        <v>-2.3181210882600515E-6</v>
      </c>
      <c r="U29">
        <v>1.2895576845810973E-7</v>
      </c>
      <c r="V29">
        <v>3.9966727062435448E-5</v>
      </c>
    </row>
    <row r="32" spans="1:22" x14ac:dyDescent="0.35">
      <c r="P32" s="9" t="s">
        <v>47</v>
      </c>
      <c r="R32" s="9" t="s">
        <v>48</v>
      </c>
    </row>
    <row r="34" spans="16:18" x14ac:dyDescent="0.35">
      <c r="P34">
        <f t="array" ref="P34:P40">MMULT(P3:AI9,N3:N22)</f>
        <v>214651</v>
      </c>
      <c r="R34">
        <f t="array" ref="R34:R40">MMULT(P23:V29,P34:P40)</f>
        <v>11207.5535405837</v>
      </c>
    </row>
    <row r="35" spans="16:18" x14ac:dyDescent="0.35">
      <c r="P35">
        <v>1555328230</v>
      </c>
      <c r="R35">
        <v>9.201374334367074E-3</v>
      </c>
    </row>
    <row r="36" spans="16:18" x14ac:dyDescent="0.35">
      <c r="P36">
        <v>631526.9</v>
      </c>
      <c r="R36">
        <v>-1556.3025499278447</v>
      </c>
    </row>
    <row r="37" spans="16:18" x14ac:dyDescent="0.35">
      <c r="P37">
        <v>117915</v>
      </c>
      <c r="R37">
        <v>1435.0891254436574</v>
      </c>
    </row>
    <row r="38" spans="16:18" x14ac:dyDescent="0.35">
      <c r="P38">
        <v>175449942</v>
      </c>
      <c r="R38">
        <v>-9.8977317087012011</v>
      </c>
    </row>
    <row r="39" spans="16:18" x14ac:dyDescent="0.35">
      <c r="P39">
        <v>638548639</v>
      </c>
      <c r="R39">
        <v>0.85948091133813165</v>
      </c>
    </row>
    <row r="40" spans="16:18" x14ac:dyDescent="0.35">
      <c r="P40">
        <v>150673744</v>
      </c>
      <c r="R40">
        <v>13.362219650180123</v>
      </c>
    </row>
  </sheetData>
  <mergeCells count="2">
    <mergeCell ref="B1:F1"/>
    <mergeCell ref="G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REGRESI BERGANDA DAN KORELASI</vt:lpstr>
      <vt:lpstr>ESTIMASI DAN INFERENSI K.</vt:lpstr>
      <vt:lpstr>REGRESI DENGAN 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 fitri</dc:creator>
  <cp:lastModifiedBy>ITD-STU</cp:lastModifiedBy>
  <dcterms:created xsi:type="dcterms:W3CDTF">2017-05-11T22:11:12Z</dcterms:created>
  <dcterms:modified xsi:type="dcterms:W3CDTF">2018-12-15T08:28:55Z</dcterms:modified>
</cp:coreProperties>
</file>