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835" windowHeight="4035" activeTab="4"/>
  </bookViews>
  <sheets>
    <sheet name="A1.Fitting Regresi " sheetId="10" r:id="rId1"/>
    <sheet name="A2. Inferensi Regresi " sheetId="9" r:id="rId2"/>
    <sheet name="A3. Regresi dengan matriks " sheetId="3" r:id="rId3"/>
    <sheet name="C. korelasi" sheetId="2" r:id="rId4"/>
    <sheet name="D. Regresi Berganda" sheetId="1" r:id="rId5"/>
    <sheet name="tabel statistik" sheetId="5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9" i="10" l="1"/>
  <c r="N28" i="10"/>
  <c r="N27" i="10"/>
  <c r="N26" i="10"/>
  <c r="N25" i="10"/>
  <c r="G9" i="10"/>
  <c r="E9" i="10"/>
  <c r="E10" i="10" s="1"/>
  <c r="D9" i="10"/>
  <c r="D10" i="10" s="1"/>
  <c r="C9" i="10"/>
  <c r="H7" i="10"/>
  <c r="G7" i="10"/>
  <c r="F7" i="10"/>
  <c r="H6" i="10"/>
  <c r="G6" i="10"/>
  <c r="F6" i="10"/>
  <c r="H5" i="10"/>
  <c r="G5" i="10"/>
  <c r="F5" i="10"/>
  <c r="H4" i="10"/>
  <c r="G4" i="10"/>
  <c r="F4" i="10"/>
  <c r="H3" i="10"/>
  <c r="H9" i="10" s="1"/>
  <c r="G3" i="10"/>
  <c r="F3" i="10"/>
  <c r="F9" i="10" s="1"/>
  <c r="I7" i="10" l="1"/>
  <c r="I6" i="10"/>
  <c r="I5" i="10"/>
  <c r="I4" i="10"/>
  <c r="I3" i="10"/>
  <c r="J3" i="10"/>
  <c r="J7" i="10"/>
  <c r="L7" i="10" s="1"/>
  <c r="J6" i="10"/>
  <c r="L6" i="10" s="1"/>
  <c r="J5" i="10"/>
  <c r="L5" i="10" s="1"/>
  <c r="J4" i="10"/>
  <c r="L4" i="10" s="1"/>
  <c r="N29" i="9"/>
  <c r="N28" i="9"/>
  <c r="N27" i="9"/>
  <c r="N26" i="9"/>
  <c r="N25" i="9"/>
  <c r="G9" i="9"/>
  <c r="E9" i="9"/>
  <c r="E10" i="9" s="1"/>
  <c r="D9" i="9"/>
  <c r="C9" i="9"/>
  <c r="H7" i="9"/>
  <c r="G7" i="9"/>
  <c r="F7" i="9"/>
  <c r="H6" i="9"/>
  <c r="G6" i="9"/>
  <c r="F6" i="9"/>
  <c r="H5" i="9"/>
  <c r="G5" i="9"/>
  <c r="F5" i="9"/>
  <c r="H4" i="9"/>
  <c r="G4" i="9"/>
  <c r="F4" i="9"/>
  <c r="H3" i="9"/>
  <c r="H9" i="9" s="1"/>
  <c r="G3" i="9"/>
  <c r="F3" i="9"/>
  <c r="F9" i="9" s="1"/>
  <c r="J9" i="10" l="1"/>
  <c r="L3" i="10"/>
  <c r="L9" i="10" s="1"/>
  <c r="K6" i="10"/>
  <c r="M6" i="10"/>
  <c r="K3" i="10"/>
  <c r="M3" i="10"/>
  <c r="M9" i="10" s="1"/>
  <c r="I9" i="10"/>
  <c r="K7" i="10"/>
  <c r="M7" i="10"/>
  <c r="K4" i="10"/>
  <c r="M4" i="10"/>
  <c r="K5" i="10"/>
  <c r="M5" i="10"/>
  <c r="J7" i="9"/>
  <c r="L7" i="9" s="1"/>
  <c r="J6" i="9"/>
  <c r="L6" i="9" s="1"/>
  <c r="J5" i="9"/>
  <c r="L5" i="9" s="1"/>
  <c r="J4" i="9"/>
  <c r="L4" i="9" s="1"/>
  <c r="J3" i="9"/>
  <c r="D10" i="9"/>
  <c r="I34" i="3" a="1"/>
  <c r="I34" i="3"/>
  <c r="I35" i="3"/>
  <c r="I31" i="3" a="1"/>
  <c r="I31" i="3"/>
  <c r="J31" i="3"/>
  <c r="I32" i="3"/>
  <c r="J32" i="3"/>
  <c r="F34" i="3" a="1"/>
  <c r="F34" i="3"/>
  <c r="F35" i="3"/>
  <c r="F31" i="3" a="1"/>
  <c r="F31" i="3"/>
  <c r="G31" i="3"/>
  <c r="F32" i="3"/>
  <c r="G32" i="3"/>
  <c r="F28" i="3" a="1"/>
  <c r="F28" i="3"/>
  <c r="G28" i="3"/>
  <c r="H28" i="3"/>
  <c r="I28" i="3"/>
  <c r="J28" i="3"/>
  <c r="F29" i="3"/>
  <c r="G29" i="3"/>
  <c r="H29" i="3"/>
  <c r="I29" i="3"/>
  <c r="J29" i="3"/>
  <c r="I23" i="3"/>
  <c r="I24" i="3"/>
  <c r="I25" i="3"/>
  <c r="I26" i="3"/>
  <c r="I22" i="3"/>
  <c r="E23" i="3"/>
  <c r="E24" i="3"/>
  <c r="E25" i="3"/>
  <c r="E26" i="3"/>
  <c r="E22" i="3"/>
  <c r="N27" i="2"/>
  <c r="N26" i="2"/>
  <c r="N28" i="2"/>
  <c r="N29" i="2"/>
  <c r="N25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3" i="1"/>
  <c r="C19" i="5"/>
  <c r="D6" i="5"/>
  <c r="D19" i="5"/>
  <c r="E19" i="5"/>
  <c r="F19" i="5"/>
  <c r="G19" i="5"/>
  <c r="H19" i="5"/>
  <c r="I19" i="5"/>
  <c r="D18" i="5"/>
  <c r="E18" i="5"/>
  <c r="F18" i="5"/>
  <c r="G18" i="5"/>
  <c r="H18" i="5"/>
  <c r="I18" i="5"/>
  <c r="J18" i="5"/>
  <c r="K18" i="5"/>
  <c r="C18" i="5"/>
  <c r="D17" i="5"/>
  <c r="E17" i="5"/>
  <c r="F17" i="5"/>
  <c r="G17" i="5"/>
  <c r="H17" i="5"/>
  <c r="I17" i="5"/>
  <c r="C17" i="5"/>
  <c r="L19" i="5"/>
  <c r="K19" i="5"/>
  <c r="J19" i="5"/>
  <c r="L18" i="5"/>
  <c r="L17" i="5"/>
  <c r="K17" i="5"/>
  <c r="J17" i="5"/>
  <c r="C13" i="5"/>
  <c r="D8" i="5"/>
  <c r="E8" i="5"/>
  <c r="F8" i="5"/>
  <c r="G8" i="5"/>
  <c r="H8" i="5"/>
  <c r="I8" i="5"/>
  <c r="C8" i="5"/>
  <c r="D13" i="5"/>
  <c r="E13" i="5"/>
  <c r="F13" i="5"/>
  <c r="G13" i="5"/>
  <c r="H13" i="5"/>
  <c r="I13" i="5"/>
  <c r="J13" i="5"/>
  <c r="K13" i="5"/>
  <c r="L13" i="5"/>
  <c r="D12" i="5"/>
  <c r="E12" i="5"/>
  <c r="F12" i="5"/>
  <c r="G12" i="5"/>
  <c r="H12" i="5"/>
  <c r="I12" i="5"/>
  <c r="J12" i="5"/>
  <c r="K12" i="5"/>
  <c r="L12" i="5"/>
  <c r="C12" i="5"/>
  <c r="D11" i="5"/>
  <c r="E11" i="5"/>
  <c r="F11" i="5"/>
  <c r="G11" i="5"/>
  <c r="H11" i="5"/>
  <c r="I11" i="5"/>
  <c r="J11" i="5"/>
  <c r="K11" i="5"/>
  <c r="L11" i="5"/>
  <c r="C11" i="5"/>
  <c r="D7" i="5"/>
  <c r="E7" i="5"/>
  <c r="F7" i="5"/>
  <c r="G7" i="5"/>
  <c r="H7" i="5"/>
  <c r="I7" i="5"/>
  <c r="J7" i="5"/>
  <c r="K7" i="5"/>
  <c r="L7" i="5"/>
  <c r="C7" i="5"/>
  <c r="E6" i="5"/>
  <c r="F6" i="5"/>
  <c r="G6" i="5"/>
  <c r="H6" i="5"/>
  <c r="I6" i="5"/>
  <c r="J6" i="5"/>
  <c r="K6" i="5"/>
  <c r="L6" i="5"/>
  <c r="C6" i="5"/>
  <c r="D4" i="5"/>
  <c r="E4" i="5"/>
  <c r="F4" i="5"/>
  <c r="G4" i="5"/>
  <c r="H4" i="5"/>
  <c r="I4" i="5"/>
  <c r="J4" i="5"/>
  <c r="K4" i="5"/>
  <c r="L4" i="5"/>
  <c r="D5" i="5"/>
  <c r="E5" i="5"/>
  <c r="F5" i="5"/>
  <c r="G5" i="5"/>
  <c r="H5" i="5"/>
  <c r="I5" i="5"/>
  <c r="J5" i="5"/>
  <c r="K5" i="5"/>
  <c r="L5" i="5"/>
  <c r="C5" i="5"/>
  <c r="C4" i="5"/>
  <c r="D3" i="5"/>
  <c r="E3" i="5"/>
  <c r="F3" i="5"/>
  <c r="G3" i="5"/>
  <c r="H3" i="5"/>
  <c r="I3" i="5"/>
  <c r="J3" i="5"/>
  <c r="K3" i="5"/>
  <c r="L3" i="5"/>
  <c r="C3" i="5"/>
  <c r="F16" i="3" a="1"/>
  <c r="F16" i="3"/>
  <c r="F17" i="3"/>
  <c r="F13" i="3" a="1"/>
  <c r="F13" i="3"/>
  <c r="G13" i="3"/>
  <c r="F14" i="3"/>
  <c r="G14" i="3"/>
  <c r="F3" i="2"/>
  <c r="G3" i="2"/>
  <c r="H3" i="2"/>
  <c r="D9" i="2"/>
  <c r="C9" i="2"/>
  <c r="D10" i="2"/>
  <c r="I3" i="2"/>
  <c r="E9" i="2"/>
  <c r="E10" i="2"/>
  <c r="J3" i="2"/>
  <c r="K3" i="2"/>
  <c r="L3" i="2"/>
  <c r="M3" i="2"/>
  <c r="F4" i="2"/>
  <c r="G4" i="2"/>
  <c r="H4" i="2"/>
  <c r="I4" i="2"/>
  <c r="J4" i="2"/>
  <c r="K4" i="2"/>
  <c r="L4" i="2"/>
  <c r="M4" i="2"/>
  <c r="F5" i="2"/>
  <c r="G5" i="2"/>
  <c r="H5" i="2"/>
  <c r="I5" i="2"/>
  <c r="J5" i="2"/>
  <c r="K5" i="2"/>
  <c r="L5" i="2"/>
  <c r="M5" i="2"/>
  <c r="F6" i="2"/>
  <c r="G6" i="2"/>
  <c r="H6" i="2"/>
  <c r="I6" i="2"/>
  <c r="J6" i="2"/>
  <c r="K6" i="2"/>
  <c r="L6" i="2"/>
  <c r="M6" i="2"/>
  <c r="F7" i="2"/>
  <c r="G7" i="2"/>
  <c r="H7" i="2"/>
  <c r="I7" i="2"/>
  <c r="J7" i="2"/>
  <c r="K7" i="2"/>
  <c r="L7" i="2"/>
  <c r="M7" i="2"/>
  <c r="F9" i="2"/>
  <c r="G9" i="2"/>
  <c r="H9" i="2"/>
  <c r="I9" i="2"/>
  <c r="J9" i="2"/>
  <c r="K9" i="2"/>
  <c r="L9" i="2"/>
  <c r="M9" i="2"/>
  <c r="D12" i="2"/>
  <c r="E12" i="2"/>
  <c r="G12" i="2"/>
  <c r="I12" i="2"/>
  <c r="J13" i="3" a="1"/>
  <c r="J13" i="3"/>
  <c r="K13" i="3"/>
  <c r="J14" i="3"/>
  <c r="K14" i="3"/>
  <c r="I16" i="3" a="1"/>
  <c r="I16" i="3"/>
  <c r="I17" i="3"/>
  <c r="K9" i="10" l="1"/>
  <c r="I7" i="9"/>
  <c r="I6" i="9"/>
  <c r="I5" i="9"/>
  <c r="I4" i="9"/>
  <c r="I3" i="9"/>
  <c r="J9" i="9"/>
  <c r="L3" i="9"/>
  <c r="L9" i="9" s="1"/>
  <c r="K4" i="9" l="1"/>
  <c r="M4" i="9"/>
  <c r="K5" i="9"/>
  <c r="M5" i="9"/>
  <c r="K6" i="9"/>
  <c r="M6" i="9"/>
  <c r="K3" i="9"/>
  <c r="K9" i="9" s="1"/>
  <c r="M3" i="9"/>
  <c r="I9" i="9"/>
  <c r="K7" i="9"/>
  <c r="M7" i="9"/>
  <c r="M9" i="9" l="1"/>
</calcChain>
</file>

<file path=xl/sharedStrings.xml><?xml version="1.0" encoding="utf-8"?>
<sst xmlns="http://schemas.openxmlformats.org/spreadsheetml/2006/main" count="116" uniqueCount="52">
  <si>
    <t>b</t>
  </si>
  <si>
    <t>Xt*y</t>
  </si>
  <si>
    <t>Xt*X inverse</t>
  </si>
  <si>
    <t>Xt*X</t>
  </si>
  <si>
    <t>Xt</t>
  </si>
  <si>
    <t>matriks X transpose</t>
  </si>
  <si>
    <t>matriks X</t>
  </si>
  <si>
    <t xml:space="preserve">vektor y </t>
  </si>
  <si>
    <t>Menghitung Koefisien Regresi dengan Matriks</t>
  </si>
  <si>
    <t>r</t>
  </si>
  <si>
    <t>korelasi rumus 1</t>
  </si>
  <si>
    <t>average</t>
  </si>
  <si>
    <t>mean</t>
  </si>
  <si>
    <t>sum</t>
  </si>
  <si>
    <t>P^2</t>
  </si>
  <si>
    <t>V^2</t>
  </si>
  <si>
    <t>V*P</t>
  </si>
  <si>
    <t>P</t>
  </si>
  <si>
    <t>V</t>
  </si>
  <si>
    <t>x*y</t>
  </si>
  <si>
    <t>y kuadrat</t>
  </si>
  <si>
    <t>x kuadrat</t>
  </si>
  <si>
    <t>y=Y-rerata(Y)</t>
  </si>
  <si>
    <t>x=X-rerata(X)</t>
  </si>
  <si>
    <t>Y kuadrat</t>
  </si>
  <si>
    <t>X kuadrat</t>
  </si>
  <si>
    <t>X*Y</t>
  </si>
  <si>
    <t>Y</t>
  </si>
  <si>
    <t>X</t>
  </si>
  <si>
    <t>data</t>
  </si>
  <si>
    <t>y = -0.9259x + 5.5926</t>
  </si>
  <si>
    <t>Buat Pendugaan dengan OLS</t>
  </si>
  <si>
    <t>Tabel Z</t>
  </si>
  <si>
    <t>Tabel F 0.05</t>
  </si>
  <si>
    <t>v1</t>
  </si>
  <si>
    <t>v2</t>
  </si>
  <si>
    <t>Tabel F 0.01</t>
  </si>
  <si>
    <t>jumlahpenduduk (x1),</t>
  </si>
  <si>
    <t>PDRB (x2),</t>
  </si>
  <si>
    <t>jumlah Pelanggan Listrik (x3),</t>
  </si>
  <si>
    <t>jumlah penduduk (x1),</t>
  </si>
  <si>
    <t>Rasio Elektrifikasi (x3),</t>
  </si>
  <si>
    <t>Factor beban (x4),</t>
  </si>
  <si>
    <t>losses (x5),</t>
  </si>
  <si>
    <t>jumlah rumah tangga (x6)</t>
  </si>
  <si>
    <t xml:space="preserve">model 1 </t>
  </si>
  <si>
    <t>penjualan listrik (Y).</t>
  </si>
  <si>
    <t>y topi</t>
  </si>
  <si>
    <t>a</t>
  </si>
  <si>
    <t>Observasi</t>
  </si>
  <si>
    <t>model 1</t>
  </si>
  <si>
    <t>addins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</si>
</sst>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0" borderId="4" xfId="0" applyBorder="1"/>
    <xf numFmtId="0" fontId="0" fillId="0" borderId="0" xfId="0" applyAlignment="1">
      <alignment wrapText="1"/>
    </xf>
    <xf numFmtId="164" fontId="0" fillId="0" borderId="0" xfId="0" applyNumberFormat="1"/>
    <xf numFmtId="0" fontId="0" fillId="0" borderId="1" xfId="0" applyFill="1" applyBorder="1"/>
    <xf numFmtId="2" fontId="0" fillId="0" borderId="0" xfId="0" applyNumberFormat="1"/>
    <xf numFmtId="0" fontId="1" fillId="0" borderId="0" xfId="0" applyFont="1"/>
    <xf numFmtId="0" fontId="1" fillId="0" borderId="4" xfId="0" applyFont="1" applyBorder="1"/>
    <xf numFmtId="0" fontId="0" fillId="0" borderId="0" xfId="0" applyFill="1" applyBorder="1" applyAlignment="1"/>
    <xf numFmtId="0" fontId="0" fillId="0" borderId="5" xfId="0" applyFill="1" applyBorder="1" applyAlignment="1"/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Continuous"/>
    </xf>
    <xf numFmtId="0" fontId="0" fillId="0" borderId="0" xfId="0" applyAlignment="1">
      <alignment vertical="center"/>
    </xf>
    <xf numFmtId="164" fontId="0" fillId="0" borderId="4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plot dan Grafik Regresi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'A1.Fitting Regresi '!$E$2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8005544999421708"/>
                  <c:y val="-0.121395832690072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3505609437734422E-2"/>
                  <c:y val="-0.272121117711775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'A1.Fitting Regresi '!$D$3:$D$7</c:f>
              <c:numCache>
                <c:formatCode>General</c:formatCode>
                <c:ptCount val="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90</c:v>
                </c:pt>
                <c:pt idx="4">
                  <c:v>100</c:v>
                </c:pt>
              </c:numCache>
            </c:numRef>
          </c:xVal>
          <c:yVal>
            <c:numRef>
              <c:f>'A1.Fitting Regresi '!$E$3:$E$7</c:f>
              <c:numCache>
                <c:formatCode>General</c:formatCode>
                <c:ptCount val="5"/>
                <c:pt idx="0">
                  <c:v>64.7</c:v>
                </c:pt>
                <c:pt idx="1">
                  <c:v>51.3</c:v>
                </c:pt>
                <c:pt idx="2">
                  <c:v>40.5</c:v>
                </c:pt>
                <c:pt idx="3">
                  <c:v>25.9</c:v>
                </c:pt>
                <c:pt idx="4">
                  <c:v>7.8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6ABA-4F41-8235-1A143413E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83968"/>
        <c:axId val="45413504"/>
      </c:scatterChart>
      <c:valAx>
        <c:axId val="4528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3504"/>
        <c:crosses val="autoZero"/>
        <c:crossBetween val="midCat"/>
      </c:valAx>
      <c:valAx>
        <c:axId val="4541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8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Scatter</a:t>
            </a:r>
            <a:r>
              <a:rPr lang="en-US" baseline="0"/>
              <a:t> Plot Volume dan Tekanan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'A1.Fitting Regresi '!$E$2</c:f>
              <c:strCache>
                <c:ptCount val="1"/>
                <c:pt idx="0">
                  <c:v>P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trendline>
            <c:spPr>
              <a:ln>
                <a:solidFill>
                  <a:srgbClr val="FF0000"/>
                </a:solidFill>
              </a:ln>
            </c:spPr>
            <c:trendlineType val="poly"/>
            <c:order val="3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'A1.Fitting Regresi '!$D$3:$D$7</c:f>
              <c:numCache>
                <c:formatCode>General</c:formatCode>
                <c:ptCount val="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90</c:v>
                </c:pt>
                <c:pt idx="4">
                  <c:v>100</c:v>
                </c:pt>
              </c:numCache>
            </c:numRef>
          </c:xVal>
          <c:yVal>
            <c:numRef>
              <c:f>'A1.Fitting Regresi '!$E$3:$E$7</c:f>
              <c:numCache>
                <c:formatCode>General</c:formatCode>
                <c:ptCount val="5"/>
                <c:pt idx="0">
                  <c:v>64.7</c:v>
                </c:pt>
                <c:pt idx="1">
                  <c:v>51.3</c:v>
                </c:pt>
                <c:pt idx="2">
                  <c:v>40.5</c:v>
                </c:pt>
                <c:pt idx="3">
                  <c:v>25.9</c:v>
                </c:pt>
                <c:pt idx="4">
                  <c:v>7.8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724-42D0-83F2-F172FCD6B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88320"/>
        <c:axId val="45690240"/>
      </c:scatterChart>
      <c:valAx>
        <c:axId val="4568832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Volume (Km</a:t>
                </a:r>
                <a:r>
                  <a:rPr lang="en-US" baseline="30000"/>
                  <a:t>3</a:t>
                </a:r>
                <a:r>
                  <a:rPr lang="en-US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690240"/>
        <c:crosses val="autoZero"/>
        <c:crossBetween val="midCat"/>
      </c:valAx>
      <c:valAx>
        <c:axId val="4569024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Tekanan (P) dalam Kg/cm</a:t>
                </a:r>
                <a:r>
                  <a:rPr lang="en-US" baseline="30000"/>
                  <a:t>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688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plot dan Grafik Regresi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'A2. Inferensi Regresi '!$E$2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8005544999421708"/>
                  <c:y val="-0.121395832690072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3505609437734422E-2"/>
                  <c:y val="-0.272121117711775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'A2. Inferensi Regresi '!$D$3:$D$7</c:f>
              <c:numCache>
                <c:formatCode>General</c:formatCode>
                <c:ptCount val="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90</c:v>
                </c:pt>
                <c:pt idx="4">
                  <c:v>100</c:v>
                </c:pt>
              </c:numCache>
            </c:numRef>
          </c:xVal>
          <c:yVal>
            <c:numRef>
              <c:f>'A2. Inferensi Regresi '!$E$3:$E$7</c:f>
              <c:numCache>
                <c:formatCode>General</c:formatCode>
                <c:ptCount val="5"/>
                <c:pt idx="0">
                  <c:v>64.7</c:v>
                </c:pt>
                <c:pt idx="1">
                  <c:v>51.3</c:v>
                </c:pt>
                <c:pt idx="2">
                  <c:v>40.5</c:v>
                </c:pt>
                <c:pt idx="3">
                  <c:v>25.9</c:v>
                </c:pt>
                <c:pt idx="4">
                  <c:v>7.8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6ABA-4F41-8235-1A143413E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32000"/>
        <c:axId val="181641984"/>
      </c:scatterChart>
      <c:valAx>
        <c:axId val="18163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41984"/>
        <c:crosses val="autoZero"/>
        <c:crossBetween val="midCat"/>
      </c:valAx>
      <c:valAx>
        <c:axId val="18164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3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Scatter</a:t>
            </a:r>
            <a:r>
              <a:rPr lang="en-US" baseline="0"/>
              <a:t> Plot Volume dan Tekanan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'A2. Inferensi Regresi '!$E$2</c:f>
              <c:strCache>
                <c:ptCount val="1"/>
                <c:pt idx="0">
                  <c:v>P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trendline>
            <c:spPr>
              <a:ln>
                <a:solidFill>
                  <a:srgbClr val="FF0000"/>
                </a:solidFill>
              </a:ln>
            </c:spPr>
            <c:trendlineType val="poly"/>
            <c:order val="3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'A2. Inferensi Regresi '!$D$3:$D$7</c:f>
              <c:numCache>
                <c:formatCode>General</c:formatCode>
                <c:ptCount val="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90</c:v>
                </c:pt>
                <c:pt idx="4">
                  <c:v>100</c:v>
                </c:pt>
              </c:numCache>
            </c:numRef>
          </c:xVal>
          <c:yVal>
            <c:numRef>
              <c:f>'A2. Inferensi Regresi '!$E$3:$E$7</c:f>
              <c:numCache>
                <c:formatCode>General</c:formatCode>
                <c:ptCount val="5"/>
                <c:pt idx="0">
                  <c:v>64.7</c:v>
                </c:pt>
                <c:pt idx="1">
                  <c:v>51.3</c:v>
                </c:pt>
                <c:pt idx="2">
                  <c:v>40.5</c:v>
                </c:pt>
                <c:pt idx="3">
                  <c:v>25.9</c:v>
                </c:pt>
                <c:pt idx="4">
                  <c:v>7.8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724-42D0-83F2-F172FCD6B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18208"/>
        <c:axId val="180728576"/>
      </c:scatterChart>
      <c:valAx>
        <c:axId val="18071820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Volume (Km</a:t>
                </a:r>
                <a:r>
                  <a:rPr lang="en-US" baseline="30000"/>
                  <a:t>3</a:t>
                </a:r>
                <a:r>
                  <a:rPr lang="en-US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0728576"/>
        <c:crosses val="autoZero"/>
        <c:crossBetween val="midCat"/>
      </c:valAx>
      <c:valAx>
        <c:axId val="18072857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Tekanan (P) dalam Kg/cm</a:t>
                </a:r>
                <a:r>
                  <a:rPr lang="en-US" baseline="30000"/>
                  <a:t>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0718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'A3. Regresi dengan matriks '!$B$3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'A3. Regresi dengan matriks '!$A$4:$A$8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</c:numCache>
            </c:numRef>
          </c:xVal>
          <c:yVal>
            <c:numRef>
              <c:f>'A3. Regresi dengan matriks '!$B$4:$B$8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0BF-4F6E-ABC0-B1560B143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36800"/>
        <c:axId val="90238336"/>
      </c:scatterChart>
      <c:valAx>
        <c:axId val="9023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38336"/>
        <c:crosses val="autoZero"/>
        <c:crossBetween val="midCat"/>
      </c:valAx>
      <c:valAx>
        <c:axId val="9023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235858</xdr:colOff>
      <xdr:row>13</xdr:row>
      <xdr:rowOff>87529</xdr:rowOff>
    </xdr:from>
    <xdr:to>
      <xdr:col>10</xdr:col>
      <xdr:colOff>673553</xdr:colOff>
      <xdr:row>29</xdr:row>
      <xdr:rowOff>170088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224518</xdr:colOff>
      <xdr:row>32</xdr:row>
      <xdr:rowOff>46036</xdr:rowOff>
    </xdr:from>
    <xdr:to>
      <xdr:col>7</xdr:col>
      <xdr:colOff>507547</xdr:colOff>
      <xdr:row>46</xdr:row>
      <xdr:rowOff>92301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235858</xdr:colOff>
      <xdr:row>13</xdr:row>
      <xdr:rowOff>87529</xdr:rowOff>
    </xdr:from>
    <xdr:to>
      <xdr:col>10</xdr:col>
      <xdr:colOff>673553</xdr:colOff>
      <xdr:row>29</xdr:row>
      <xdr:rowOff>170088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224518</xdr:colOff>
      <xdr:row>32</xdr:row>
      <xdr:rowOff>46036</xdr:rowOff>
    </xdr:from>
    <xdr:to>
      <xdr:col>7</xdr:col>
      <xdr:colOff>507547</xdr:colOff>
      <xdr:row>46</xdr:row>
      <xdr:rowOff>92301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72571</xdr:colOff>
      <xdr:row>0</xdr:row>
      <xdr:rowOff>0</xdr:rowOff>
    </xdr:from>
    <xdr:to>
      <xdr:col>17</xdr:col>
      <xdr:colOff>301624</xdr:colOff>
      <xdr:row>14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59"/>
  <sheetViews>
    <sheetView zoomScale="98" zoomScaleNormal="98" workbookViewId="0">
      <selection activeCell="C1" sqref="C1:H10"/>
    </sheetView>
  </sheetViews>
  <sheetFormatPr defaultRowHeight="15" x14ac:dyDescent="0.25"/>
  <cols>
    <col min="9" max="10" width="13" customWidth="1"/>
    <col min="11" max="11" width="18.42578125" customWidth="1"/>
    <col min="12" max="12" width="19.140625" bestFit="1" customWidth="1"/>
    <col min="15" max="15" width="18.28515625" bestFit="1" customWidth="1"/>
    <col min="16" max="16" width="11.7109375" bestFit="1" customWidth="1"/>
    <col min="17" max="17" width="14.5703125" bestFit="1" customWidth="1"/>
    <col min="18" max="18" width="18.5703125" bestFit="1" customWidth="1"/>
    <col min="19" max="19" width="8.140625" bestFit="1" customWidth="1"/>
    <col min="20" max="20" width="13.28515625" bestFit="1" customWidth="1"/>
    <col min="21" max="21" width="11" bestFit="1" customWidth="1"/>
    <col min="22" max="23" width="12.5703125" bestFit="1" customWidth="1"/>
    <col min="31" max="31" width="35.7109375" customWidth="1"/>
  </cols>
  <sheetData>
    <row r="1" spans="2:31" x14ac:dyDescent="0.25">
      <c r="C1" s="14"/>
      <c r="D1" s="14" t="s">
        <v>28</v>
      </c>
      <c r="E1" s="14" t="s">
        <v>27</v>
      </c>
      <c r="F1" s="14" t="s">
        <v>26</v>
      </c>
      <c r="G1" s="14" t="s">
        <v>25</v>
      </c>
      <c r="H1" s="14" t="s">
        <v>24</v>
      </c>
      <c r="I1" s="14" t="s">
        <v>23</v>
      </c>
      <c r="J1" s="14" t="s">
        <v>22</v>
      </c>
      <c r="K1" s="14" t="s">
        <v>21</v>
      </c>
      <c r="L1" s="14" t="s">
        <v>20</v>
      </c>
      <c r="M1" s="14" t="s">
        <v>19</v>
      </c>
    </row>
    <row r="2" spans="2:31" ht="15.75" thickBot="1" x14ac:dyDescent="0.3">
      <c r="C2" s="14"/>
      <c r="D2" s="14" t="s">
        <v>18</v>
      </c>
      <c r="E2" s="14" t="s">
        <v>17</v>
      </c>
      <c r="F2" s="14" t="s">
        <v>16</v>
      </c>
      <c r="G2" s="14" t="s">
        <v>15</v>
      </c>
      <c r="H2" s="14" t="s">
        <v>14</v>
      </c>
      <c r="I2" s="14"/>
      <c r="J2" s="14"/>
      <c r="K2" s="14"/>
      <c r="L2" s="14"/>
      <c r="M2" s="14"/>
    </row>
    <row r="3" spans="2:31" x14ac:dyDescent="0.25">
      <c r="C3" s="14">
        <v>1</v>
      </c>
      <c r="D3" s="14">
        <v>50</v>
      </c>
      <c r="E3" s="14">
        <v>64.7</v>
      </c>
      <c r="F3" s="14">
        <f>D3*E3</f>
        <v>3235</v>
      </c>
      <c r="G3" s="14">
        <f t="shared" ref="G3:H7" si="0">D3^2</f>
        <v>2500</v>
      </c>
      <c r="H3" s="14">
        <f t="shared" si="0"/>
        <v>4186.09</v>
      </c>
      <c r="I3" s="14">
        <f>D3-$D$10</f>
        <v>-24</v>
      </c>
      <c r="J3" s="14">
        <f>E3-$E$10</f>
        <v>26.659999999999997</v>
      </c>
      <c r="K3" s="14">
        <f t="shared" ref="K3:L7" si="1">I3^2</f>
        <v>576</v>
      </c>
      <c r="L3" s="14">
        <f t="shared" si="1"/>
        <v>710.75559999999984</v>
      </c>
      <c r="M3" s="14">
        <f>I3*J3</f>
        <v>-639.83999999999992</v>
      </c>
      <c r="O3" s="24"/>
      <c r="P3" s="24"/>
    </row>
    <row r="4" spans="2:31" x14ac:dyDescent="0.25">
      <c r="C4" s="14">
        <v>2</v>
      </c>
      <c r="D4" s="14">
        <v>60</v>
      </c>
      <c r="E4" s="14">
        <v>51.3</v>
      </c>
      <c r="F4" s="14">
        <f>D4*E4</f>
        <v>3078</v>
      </c>
      <c r="G4" s="14">
        <f t="shared" si="0"/>
        <v>3600</v>
      </c>
      <c r="H4" s="14">
        <f t="shared" si="0"/>
        <v>2631.6899999999996</v>
      </c>
      <c r="I4" s="14">
        <f>D4-$D$10</f>
        <v>-14</v>
      </c>
      <c r="J4" s="14">
        <f>E4-$E$10</f>
        <v>13.259999999999991</v>
      </c>
      <c r="K4" s="14">
        <f t="shared" si="1"/>
        <v>196</v>
      </c>
      <c r="L4" s="14">
        <f t="shared" si="1"/>
        <v>175.82759999999976</v>
      </c>
      <c r="M4" s="14">
        <f>I4*J4</f>
        <v>-185.63999999999987</v>
      </c>
      <c r="O4" s="21"/>
      <c r="P4" s="21"/>
    </row>
    <row r="5" spans="2:31" x14ac:dyDescent="0.25">
      <c r="C5" s="14">
        <v>3</v>
      </c>
      <c r="D5" s="14">
        <v>70</v>
      </c>
      <c r="E5" s="14">
        <v>40.5</v>
      </c>
      <c r="F5" s="14">
        <f>D5*E5</f>
        <v>2835</v>
      </c>
      <c r="G5" s="14">
        <f t="shared" si="0"/>
        <v>4900</v>
      </c>
      <c r="H5" s="14">
        <f t="shared" si="0"/>
        <v>1640.25</v>
      </c>
      <c r="I5" s="14">
        <f>D5-$D$10</f>
        <v>-4</v>
      </c>
      <c r="J5" s="14">
        <f>E5-$E$10</f>
        <v>2.4599999999999937</v>
      </c>
      <c r="K5" s="14">
        <f t="shared" si="1"/>
        <v>16</v>
      </c>
      <c r="L5" s="14">
        <f t="shared" si="1"/>
        <v>6.0515999999999694</v>
      </c>
      <c r="M5" s="14">
        <f>I5*J5</f>
        <v>-9.839999999999975</v>
      </c>
      <c r="O5" s="21"/>
      <c r="P5" s="21"/>
    </row>
    <row r="6" spans="2:31" ht="15" customHeight="1" x14ac:dyDescent="0.25">
      <c r="C6" s="14">
        <v>4</v>
      </c>
      <c r="D6" s="14">
        <v>90</v>
      </c>
      <c r="E6" s="14">
        <v>25.9</v>
      </c>
      <c r="F6" s="14">
        <f>D6*E6</f>
        <v>2331</v>
      </c>
      <c r="G6" s="14">
        <f t="shared" si="0"/>
        <v>8100</v>
      </c>
      <c r="H6" s="14">
        <f t="shared" si="0"/>
        <v>670.81</v>
      </c>
      <c r="I6" s="14">
        <f>D6-$D$10</f>
        <v>16</v>
      </c>
      <c r="J6" s="14">
        <f>E6-$E$10</f>
        <v>-12.140000000000008</v>
      </c>
      <c r="K6" s="14">
        <f t="shared" si="1"/>
        <v>256</v>
      </c>
      <c r="L6" s="14">
        <f t="shared" si="1"/>
        <v>147.37960000000018</v>
      </c>
      <c r="M6" s="14">
        <f>I6*J6</f>
        <v>-194.24000000000012</v>
      </c>
      <c r="O6" s="21"/>
      <c r="P6" s="21"/>
      <c r="AD6" s="28"/>
      <c r="AE6" s="29"/>
    </row>
    <row r="7" spans="2:31" x14ac:dyDescent="0.25">
      <c r="C7" s="14">
        <v>5</v>
      </c>
      <c r="D7" s="14">
        <v>100</v>
      </c>
      <c r="E7" s="14">
        <v>7.8</v>
      </c>
      <c r="F7" s="14">
        <f>D7*E7</f>
        <v>780</v>
      </c>
      <c r="G7" s="14">
        <f t="shared" si="0"/>
        <v>10000</v>
      </c>
      <c r="H7" s="14">
        <f t="shared" si="0"/>
        <v>60.839999999999996</v>
      </c>
      <c r="I7" s="14">
        <f>D7-$D$10</f>
        <v>26</v>
      </c>
      <c r="J7" s="14">
        <f>E7-$E$10</f>
        <v>-30.240000000000006</v>
      </c>
      <c r="K7" s="14">
        <f t="shared" si="1"/>
        <v>676</v>
      </c>
      <c r="L7" s="14">
        <f t="shared" si="1"/>
        <v>914.4576000000003</v>
      </c>
      <c r="M7" s="14">
        <f>I7*J7</f>
        <v>-786.24000000000012</v>
      </c>
      <c r="O7" s="21"/>
      <c r="P7" s="21"/>
      <c r="AD7" s="28"/>
      <c r="AE7" s="29"/>
    </row>
    <row r="8" spans="2:31" ht="15.75" thickBot="1" x14ac:dyDescent="0.3">
      <c r="O8" s="22"/>
      <c r="P8" s="22"/>
      <c r="AD8" s="28"/>
      <c r="AE8" s="29"/>
    </row>
    <row r="9" spans="2:31" x14ac:dyDescent="0.25">
      <c r="B9" t="s">
        <v>13</v>
      </c>
      <c r="C9" s="14">
        <f>COUNT(C3:C7)</f>
        <v>5</v>
      </c>
      <c r="D9" s="14">
        <f t="shared" ref="D9:M9" si="2">SUM(D3:D7)</f>
        <v>370</v>
      </c>
      <c r="E9" s="14">
        <f t="shared" si="2"/>
        <v>190.20000000000002</v>
      </c>
      <c r="F9" s="14">
        <f t="shared" si="2"/>
        <v>12259</v>
      </c>
      <c r="G9" s="14">
        <f t="shared" si="2"/>
        <v>29100</v>
      </c>
      <c r="H9" s="14">
        <f t="shared" si="2"/>
        <v>9189.6799999999985</v>
      </c>
      <c r="I9" s="14">
        <f t="shared" si="2"/>
        <v>0</v>
      </c>
      <c r="J9" s="14">
        <f t="shared" si="2"/>
        <v>-3.1974423109204508E-14</v>
      </c>
      <c r="K9" s="14">
        <f t="shared" si="2"/>
        <v>1720</v>
      </c>
      <c r="L9" s="14">
        <f t="shared" si="2"/>
        <v>1954.4720000000002</v>
      </c>
      <c r="M9" s="14">
        <f t="shared" si="2"/>
        <v>-1815.8000000000002</v>
      </c>
      <c r="AD9" s="28"/>
      <c r="AE9" s="29"/>
    </row>
    <row r="10" spans="2:31" ht="15.75" thickBot="1" x14ac:dyDescent="0.3">
      <c r="B10" t="s">
        <v>12</v>
      </c>
      <c r="C10" t="s">
        <v>11</v>
      </c>
      <c r="D10" s="14">
        <f>D9/C9</f>
        <v>74</v>
      </c>
      <c r="E10" s="14">
        <f>E9/C9</f>
        <v>38.040000000000006</v>
      </c>
      <c r="AD10" s="28"/>
      <c r="AE10" s="29"/>
    </row>
    <row r="11" spans="2:31" x14ac:dyDescent="0.25">
      <c r="O11" s="23"/>
      <c r="P11" s="23"/>
      <c r="Q11" s="23"/>
      <c r="R11" s="23"/>
      <c r="S11" s="23"/>
      <c r="T11" s="23"/>
      <c r="AD11" s="28"/>
      <c r="AE11" s="29"/>
    </row>
    <row r="12" spans="2:31" ht="35.25" customHeight="1" x14ac:dyDescent="0.25">
      <c r="B12" s="30"/>
      <c r="C12" s="30"/>
      <c r="D12" s="30"/>
      <c r="E12" s="30"/>
      <c r="F12" s="31"/>
      <c r="G12" s="30"/>
      <c r="H12" s="31"/>
      <c r="I12" s="30"/>
      <c r="O12" s="21"/>
      <c r="P12" s="21"/>
      <c r="Q12" s="21"/>
      <c r="R12" s="21"/>
      <c r="S12" s="21"/>
      <c r="T12" s="21"/>
      <c r="AD12" s="28"/>
      <c r="AE12" s="29"/>
    </row>
    <row r="13" spans="2:31" x14ac:dyDescent="0.25">
      <c r="O13" s="21"/>
      <c r="P13" s="21"/>
      <c r="Q13" s="21"/>
      <c r="R13" s="21"/>
      <c r="S13" s="21"/>
      <c r="T13" s="21"/>
    </row>
    <row r="14" spans="2:31" ht="15.75" thickBot="1" x14ac:dyDescent="0.3">
      <c r="O14" s="22"/>
      <c r="P14" s="22"/>
      <c r="Q14" s="22"/>
      <c r="R14" s="22"/>
      <c r="S14" s="22"/>
      <c r="T14" s="22"/>
      <c r="AD14" s="28"/>
      <c r="AE14" s="29"/>
    </row>
    <row r="15" spans="2:31" ht="15.75" thickBot="1" x14ac:dyDescent="0.3">
      <c r="AD15" s="28"/>
      <c r="AE15" s="29"/>
    </row>
    <row r="16" spans="2:31" x14ac:dyDescent="0.25">
      <c r="O16" s="23"/>
      <c r="P16" s="23"/>
      <c r="Q16" s="23"/>
      <c r="R16" s="23"/>
      <c r="S16" s="23"/>
      <c r="T16" s="23"/>
      <c r="U16" s="23"/>
      <c r="V16" s="23"/>
      <c r="W16" s="23"/>
      <c r="AD16" s="28"/>
      <c r="AE16" s="29"/>
    </row>
    <row r="17" spans="12:31" x14ac:dyDescent="0.25">
      <c r="O17" s="21"/>
      <c r="P17" s="21"/>
      <c r="Q17" s="21"/>
      <c r="R17" s="21"/>
      <c r="S17" s="21"/>
      <c r="T17" s="21"/>
      <c r="U17" s="21"/>
      <c r="V17" s="21"/>
      <c r="W17" s="21"/>
      <c r="AD17" s="28"/>
      <c r="AE17" s="29"/>
    </row>
    <row r="18" spans="12:31" ht="15.75" thickBot="1" x14ac:dyDescent="0.3">
      <c r="O18" s="22"/>
      <c r="P18" s="22"/>
      <c r="Q18" s="22"/>
      <c r="R18" s="22"/>
      <c r="S18" s="22"/>
      <c r="T18" s="22"/>
      <c r="U18" s="22"/>
      <c r="V18" s="22"/>
      <c r="W18" s="22"/>
      <c r="AD18" s="28"/>
      <c r="AE18" s="29"/>
    </row>
    <row r="19" spans="12:31" x14ac:dyDescent="0.25">
      <c r="AD19" s="28"/>
      <c r="AE19" s="29"/>
    </row>
    <row r="20" spans="12:31" x14ac:dyDescent="0.25">
      <c r="AD20" s="28"/>
      <c r="AE20" s="29"/>
    </row>
    <row r="21" spans="12:31" x14ac:dyDescent="0.25">
      <c r="AD21" s="28"/>
      <c r="AE21" s="29"/>
    </row>
    <row r="22" spans="12:31" x14ac:dyDescent="0.25">
      <c r="AD22" s="28"/>
      <c r="AE22" s="29"/>
    </row>
    <row r="23" spans="12:31" ht="15.75" thickBot="1" x14ac:dyDescent="0.3">
      <c r="AD23" s="28"/>
      <c r="AE23" s="29"/>
    </row>
    <row r="24" spans="12:31" x14ac:dyDescent="0.25">
      <c r="L24" s="14" t="s">
        <v>18</v>
      </c>
      <c r="M24" s="14" t="s">
        <v>17</v>
      </c>
      <c r="N24" t="s">
        <v>47</v>
      </c>
      <c r="O24" s="23"/>
      <c r="P24" s="23"/>
      <c r="Q24" s="23"/>
      <c r="R24" s="23"/>
      <c r="T24" s="23"/>
      <c r="U24" s="23"/>
      <c r="AD24" s="28"/>
      <c r="AE24" s="29"/>
    </row>
    <row r="25" spans="12:31" x14ac:dyDescent="0.25">
      <c r="L25" s="14">
        <v>50</v>
      </c>
      <c r="M25" s="14">
        <v>64.7</v>
      </c>
      <c r="N25">
        <f>116.16-1.05*L25</f>
        <v>63.66</v>
      </c>
      <c r="O25" s="21"/>
      <c r="P25" s="21"/>
      <c r="Q25" s="21"/>
      <c r="R25" s="21"/>
      <c r="T25" s="21"/>
      <c r="U25" s="21"/>
    </row>
    <row r="26" spans="12:31" x14ac:dyDescent="0.25">
      <c r="L26" s="14">
        <v>60</v>
      </c>
      <c r="M26" s="14">
        <v>51.3</v>
      </c>
      <c r="N26">
        <f t="shared" ref="N26:N29" si="3">116.16-1.05*L26</f>
        <v>53.16</v>
      </c>
      <c r="O26" s="21"/>
      <c r="P26" s="21"/>
      <c r="Q26" s="21"/>
      <c r="R26" s="21"/>
      <c r="T26" s="21"/>
      <c r="U26" s="21"/>
    </row>
    <row r="27" spans="12:31" x14ac:dyDescent="0.25">
      <c r="L27" s="14">
        <v>70</v>
      </c>
      <c r="M27" s="14">
        <v>40.5</v>
      </c>
      <c r="N27">
        <f>116.16-1.05*L27</f>
        <v>42.66</v>
      </c>
      <c r="O27" s="21"/>
      <c r="P27" s="21"/>
      <c r="Q27" s="21"/>
      <c r="R27" s="21"/>
      <c r="T27" s="21"/>
      <c r="U27" s="21"/>
      <c r="AD27" s="28"/>
      <c r="AE27" s="29"/>
    </row>
    <row r="28" spans="12:31" x14ac:dyDescent="0.25">
      <c r="L28" s="14">
        <v>90</v>
      </c>
      <c r="M28" s="14">
        <v>25.9</v>
      </c>
      <c r="N28">
        <f t="shared" si="3"/>
        <v>21.659999999999997</v>
      </c>
      <c r="O28" s="21"/>
      <c r="P28" s="21"/>
      <c r="Q28" s="21"/>
      <c r="R28" s="21"/>
      <c r="T28" s="21"/>
      <c r="U28" s="21"/>
      <c r="AD28" s="28"/>
      <c r="AE28" s="29"/>
    </row>
    <row r="29" spans="12:31" ht="15.75" thickBot="1" x14ac:dyDescent="0.3">
      <c r="L29" s="14">
        <v>100</v>
      </c>
      <c r="M29" s="14">
        <v>7.8</v>
      </c>
      <c r="N29">
        <f t="shared" si="3"/>
        <v>11.159999999999997</v>
      </c>
      <c r="O29" s="22"/>
      <c r="P29" s="22"/>
      <c r="Q29" s="22"/>
      <c r="R29" s="22"/>
      <c r="T29" s="22"/>
      <c r="U29" s="22"/>
      <c r="AD29" s="28"/>
      <c r="AE29" s="29"/>
    </row>
    <row r="30" spans="12:31" x14ac:dyDescent="0.25">
      <c r="AD30" s="28"/>
      <c r="AE30" s="29"/>
    </row>
    <row r="31" spans="12:31" x14ac:dyDescent="0.25">
      <c r="AD31" s="28"/>
      <c r="AE31" s="29"/>
    </row>
    <row r="32" spans="12:31" ht="15.75" thickBot="1" x14ac:dyDescent="0.3">
      <c r="AD32" s="28"/>
      <c r="AE32" s="29"/>
    </row>
    <row r="33" spans="15:31" x14ac:dyDescent="0.25">
      <c r="O33" s="24"/>
      <c r="P33" s="24"/>
      <c r="AD33" s="28"/>
      <c r="AE33" s="29"/>
    </row>
    <row r="34" spans="15:31" x14ac:dyDescent="0.25">
      <c r="O34" s="21"/>
      <c r="P34" s="21"/>
      <c r="AD34" s="28"/>
      <c r="AE34" s="29"/>
    </row>
    <row r="35" spans="15:31" x14ac:dyDescent="0.25">
      <c r="O35" s="21"/>
      <c r="P35" s="21"/>
      <c r="AD35" s="28"/>
      <c r="AE35" s="29"/>
    </row>
    <row r="36" spans="15:31" x14ac:dyDescent="0.25">
      <c r="O36" s="21"/>
      <c r="P36" s="21"/>
      <c r="AD36" s="28"/>
      <c r="AE36" s="29"/>
    </row>
    <row r="37" spans="15:31" x14ac:dyDescent="0.25">
      <c r="O37" s="21"/>
      <c r="P37" s="21"/>
      <c r="AD37" s="28"/>
      <c r="AE37" s="29"/>
    </row>
    <row r="38" spans="15:31" ht="15.75" thickBot="1" x14ac:dyDescent="0.3">
      <c r="O38" s="22"/>
      <c r="P38" s="22"/>
    </row>
    <row r="40" spans="15:31" ht="15.75" thickBot="1" x14ac:dyDescent="0.3"/>
    <row r="41" spans="15:31" x14ac:dyDescent="0.25">
      <c r="O41" s="23"/>
      <c r="P41" s="23"/>
      <c r="Q41" s="23"/>
      <c r="R41" s="23"/>
      <c r="S41" s="23"/>
      <c r="T41" s="23"/>
    </row>
    <row r="42" spans="15:31" x14ac:dyDescent="0.25">
      <c r="O42" s="21"/>
      <c r="P42" s="21"/>
      <c r="Q42" s="21"/>
      <c r="R42" s="21"/>
      <c r="S42" s="21"/>
      <c r="T42" s="21"/>
    </row>
    <row r="43" spans="15:31" x14ac:dyDescent="0.25">
      <c r="O43" s="21"/>
      <c r="P43" s="21"/>
      <c r="Q43" s="21"/>
      <c r="R43" s="21"/>
      <c r="S43" s="21"/>
      <c r="T43" s="21"/>
    </row>
    <row r="44" spans="15:31" ht="15.75" thickBot="1" x14ac:dyDescent="0.3">
      <c r="O44" s="22"/>
      <c r="P44" s="22"/>
      <c r="Q44" s="22"/>
      <c r="R44" s="22"/>
      <c r="S44" s="22"/>
      <c r="T44" s="22"/>
    </row>
    <row r="45" spans="15:31" ht="15.75" thickBot="1" x14ac:dyDescent="0.3"/>
    <row r="46" spans="15:31" x14ac:dyDescent="0.25">
      <c r="O46" s="23"/>
      <c r="P46" s="23"/>
      <c r="Q46" s="23"/>
      <c r="R46" s="23"/>
      <c r="S46" s="23"/>
      <c r="T46" s="23"/>
      <c r="U46" s="23"/>
      <c r="V46" s="23"/>
      <c r="W46" s="23"/>
    </row>
    <row r="47" spans="15:31" x14ac:dyDescent="0.25">
      <c r="O47" s="21"/>
      <c r="P47" s="21"/>
      <c r="Q47" s="21"/>
      <c r="R47" s="21"/>
      <c r="S47" s="21"/>
      <c r="T47" s="21"/>
      <c r="U47" s="21"/>
      <c r="V47" s="21"/>
      <c r="W47" s="21"/>
    </row>
    <row r="48" spans="15:31" ht="15.75" thickBot="1" x14ac:dyDescent="0.3">
      <c r="O48" s="22"/>
      <c r="P48" s="22"/>
      <c r="Q48" s="22"/>
      <c r="R48" s="22"/>
      <c r="S48" s="22"/>
      <c r="T48" s="22"/>
      <c r="U48" s="22"/>
      <c r="V48" s="22"/>
      <c r="W48" s="22"/>
    </row>
    <row r="53" spans="15:21" ht="15.75" thickBot="1" x14ac:dyDescent="0.3"/>
    <row r="54" spans="15:21" x14ac:dyDescent="0.25">
      <c r="O54" s="23"/>
      <c r="P54" s="23"/>
      <c r="Q54" s="23"/>
      <c r="R54" s="23"/>
      <c r="T54" s="23"/>
      <c r="U54" s="23"/>
    </row>
    <row r="55" spans="15:21" x14ac:dyDescent="0.25">
      <c r="O55" s="21"/>
      <c r="P55" s="21"/>
      <c r="Q55" s="21"/>
      <c r="R55" s="21"/>
      <c r="T55" s="21"/>
      <c r="U55" s="21"/>
    </row>
    <row r="56" spans="15:21" x14ac:dyDescent="0.25">
      <c r="O56" s="21"/>
      <c r="P56" s="21"/>
      <c r="Q56" s="21"/>
      <c r="R56" s="21"/>
      <c r="T56" s="21"/>
      <c r="U56" s="21"/>
    </row>
    <row r="57" spans="15:21" x14ac:dyDescent="0.25">
      <c r="O57" s="21"/>
      <c r="P57" s="21"/>
      <c r="Q57" s="21"/>
      <c r="R57" s="21"/>
      <c r="T57" s="21"/>
      <c r="U57" s="21"/>
    </row>
    <row r="58" spans="15:21" x14ac:dyDescent="0.25">
      <c r="O58" s="21"/>
      <c r="P58" s="21"/>
      <c r="Q58" s="21"/>
      <c r="R58" s="21"/>
      <c r="T58" s="21"/>
      <c r="U58" s="21"/>
    </row>
    <row r="59" spans="15:21" ht="15.75" thickBot="1" x14ac:dyDescent="0.3">
      <c r="O59" s="22"/>
      <c r="P59" s="22"/>
      <c r="Q59" s="22"/>
      <c r="R59" s="22"/>
      <c r="T59" s="22"/>
      <c r="U59" s="22"/>
    </row>
  </sheetData>
  <mergeCells count="6">
    <mergeCell ref="AD6:AD12"/>
    <mergeCell ref="AE6:AE12"/>
    <mergeCell ref="AD14:AD24"/>
    <mergeCell ref="AE14:AE24"/>
    <mergeCell ref="AD27:AD37"/>
    <mergeCell ref="AE27:AE37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59"/>
  <sheetViews>
    <sheetView zoomScale="98" zoomScaleNormal="98" workbookViewId="0">
      <selection activeCell="M16" sqref="M16"/>
    </sheetView>
  </sheetViews>
  <sheetFormatPr defaultRowHeight="15" x14ac:dyDescent="0.25"/>
  <cols>
    <col min="9" max="10" width="13" customWidth="1"/>
    <col min="11" max="11" width="18.42578125" customWidth="1"/>
    <col min="12" max="12" width="19.140625" bestFit="1" customWidth="1"/>
    <col min="15" max="15" width="18.28515625" bestFit="1" customWidth="1"/>
    <col min="16" max="16" width="11.7109375" bestFit="1" customWidth="1"/>
    <col min="17" max="17" width="14.5703125" bestFit="1" customWidth="1"/>
    <col min="18" max="18" width="18.5703125" bestFit="1" customWidth="1"/>
    <col min="19" max="19" width="8.140625" bestFit="1" customWidth="1"/>
    <col min="20" max="20" width="13.28515625" bestFit="1" customWidth="1"/>
    <col min="21" max="21" width="11" bestFit="1" customWidth="1"/>
    <col min="22" max="23" width="12.5703125" bestFit="1" customWidth="1"/>
    <col min="31" max="31" width="35.7109375" customWidth="1"/>
  </cols>
  <sheetData>
    <row r="1" spans="2:31" x14ac:dyDescent="0.25">
      <c r="C1" s="14"/>
      <c r="D1" s="14" t="s">
        <v>28</v>
      </c>
      <c r="E1" s="14" t="s">
        <v>27</v>
      </c>
      <c r="F1" s="14" t="s">
        <v>26</v>
      </c>
      <c r="G1" s="14" t="s">
        <v>25</v>
      </c>
      <c r="H1" s="14" t="s">
        <v>24</v>
      </c>
      <c r="I1" s="14" t="s">
        <v>23</v>
      </c>
      <c r="J1" s="14" t="s">
        <v>22</v>
      </c>
      <c r="K1" s="14" t="s">
        <v>21</v>
      </c>
      <c r="L1" s="14" t="s">
        <v>20</v>
      </c>
      <c r="M1" s="14" t="s">
        <v>19</v>
      </c>
    </row>
    <row r="2" spans="2:31" ht="15.75" thickBot="1" x14ac:dyDescent="0.3">
      <c r="C2" s="14"/>
      <c r="D2" s="14" t="s">
        <v>18</v>
      </c>
      <c r="E2" s="14" t="s">
        <v>17</v>
      </c>
      <c r="F2" s="14" t="s">
        <v>16</v>
      </c>
      <c r="G2" s="14" t="s">
        <v>15</v>
      </c>
      <c r="H2" s="14" t="s">
        <v>14</v>
      </c>
      <c r="I2" s="14"/>
      <c r="J2" s="14"/>
      <c r="K2" s="14"/>
      <c r="L2" s="14"/>
      <c r="M2" s="14"/>
    </row>
    <row r="3" spans="2:31" x14ac:dyDescent="0.25">
      <c r="C3" s="14">
        <v>1</v>
      </c>
      <c r="D3" s="14">
        <v>50</v>
      </c>
      <c r="E3" s="14">
        <v>64.7</v>
      </c>
      <c r="F3" s="14">
        <f>D3*E3</f>
        <v>3235</v>
      </c>
      <c r="G3" s="14">
        <f t="shared" ref="G3:H7" si="0">D3^2</f>
        <v>2500</v>
      </c>
      <c r="H3" s="14">
        <f t="shared" si="0"/>
        <v>4186.09</v>
      </c>
      <c r="I3" s="14">
        <f>D3-$D$10</f>
        <v>-24</v>
      </c>
      <c r="J3" s="14">
        <f>E3-$E$10</f>
        <v>26.659999999999997</v>
      </c>
      <c r="K3" s="14">
        <f t="shared" ref="K3:L7" si="1">I3^2</f>
        <v>576</v>
      </c>
      <c r="L3" s="14">
        <f t="shared" si="1"/>
        <v>710.75559999999984</v>
      </c>
      <c r="M3" s="14">
        <f>I3*J3</f>
        <v>-639.83999999999992</v>
      </c>
      <c r="O3" s="24"/>
      <c r="P3" s="24"/>
    </row>
    <row r="4" spans="2:31" x14ac:dyDescent="0.25">
      <c r="C4" s="14">
        <v>2</v>
      </c>
      <c r="D4" s="14">
        <v>60</v>
      </c>
      <c r="E4" s="14">
        <v>51.3</v>
      </c>
      <c r="F4" s="14">
        <f>D4*E4</f>
        <v>3078</v>
      </c>
      <c r="G4" s="14">
        <f t="shared" si="0"/>
        <v>3600</v>
      </c>
      <c r="H4" s="14">
        <f t="shared" si="0"/>
        <v>2631.6899999999996</v>
      </c>
      <c r="I4" s="14">
        <f>D4-$D$10</f>
        <v>-14</v>
      </c>
      <c r="J4" s="14">
        <f>E4-$E$10</f>
        <v>13.259999999999991</v>
      </c>
      <c r="K4" s="14">
        <f t="shared" si="1"/>
        <v>196</v>
      </c>
      <c r="L4" s="14">
        <f t="shared" si="1"/>
        <v>175.82759999999976</v>
      </c>
      <c r="M4" s="14">
        <f>I4*J4</f>
        <v>-185.63999999999987</v>
      </c>
      <c r="O4" s="21"/>
      <c r="P4" s="21"/>
    </row>
    <row r="5" spans="2:31" x14ac:dyDescent="0.25">
      <c r="C5" s="14">
        <v>3</v>
      </c>
      <c r="D5" s="14">
        <v>70</v>
      </c>
      <c r="E5" s="14">
        <v>40.5</v>
      </c>
      <c r="F5" s="14">
        <f>D5*E5</f>
        <v>2835</v>
      </c>
      <c r="G5" s="14">
        <f t="shared" si="0"/>
        <v>4900</v>
      </c>
      <c r="H5" s="14">
        <f t="shared" si="0"/>
        <v>1640.25</v>
      </c>
      <c r="I5" s="14">
        <f>D5-$D$10</f>
        <v>-4</v>
      </c>
      <c r="J5" s="14">
        <f>E5-$E$10</f>
        <v>2.4599999999999937</v>
      </c>
      <c r="K5" s="14">
        <f t="shared" si="1"/>
        <v>16</v>
      </c>
      <c r="L5" s="14">
        <f t="shared" si="1"/>
        <v>6.0515999999999694</v>
      </c>
      <c r="M5" s="14">
        <f>I5*J5</f>
        <v>-9.839999999999975</v>
      </c>
      <c r="O5" s="21"/>
      <c r="P5" s="21"/>
    </row>
    <row r="6" spans="2:31" ht="15" customHeight="1" x14ac:dyDescent="0.25">
      <c r="C6" s="14">
        <v>4</v>
      </c>
      <c r="D6" s="14">
        <v>90</v>
      </c>
      <c r="E6" s="14">
        <v>25.9</v>
      </c>
      <c r="F6" s="14">
        <f>D6*E6</f>
        <v>2331</v>
      </c>
      <c r="G6" s="14">
        <f t="shared" si="0"/>
        <v>8100</v>
      </c>
      <c r="H6" s="14">
        <f t="shared" si="0"/>
        <v>670.81</v>
      </c>
      <c r="I6" s="14">
        <f>D6-$D$10</f>
        <v>16</v>
      </c>
      <c r="J6" s="14">
        <f>E6-$E$10</f>
        <v>-12.140000000000008</v>
      </c>
      <c r="K6" s="14">
        <f t="shared" si="1"/>
        <v>256</v>
      </c>
      <c r="L6" s="14">
        <f t="shared" si="1"/>
        <v>147.37960000000018</v>
      </c>
      <c r="M6" s="14">
        <f>I6*J6</f>
        <v>-194.24000000000012</v>
      </c>
      <c r="O6" s="21"/>
      <c r="P6" s="21"/>
      <c r="AD6" s="28"/>
      <c r="AE6" s="29"/>
    </row>
    <row r="7" spans="2:31" x14ac:dyDescent="0.25">
      <c r="C7" s="14">
        <v>5</v>
      </c>
      <c r="D7" s="14">
        <v>100</v>
      </c>
      <c r="E7" s="14">
        <v>7.8</v>
      </c>
      <c r="F7" s="14">
        <f>D7*E7</f>
        <v>780</v>
      </c>
      <c r="G7" s="14">
        <f t="shared" si="0"/>
        <v>10000</v>
      </c>
      <c r="H7" s="14">
        <f t="shared" si="0"/>
        <v>60.839999999999996</v>
      </c>
      <c r="I7" s="14">
        <f>D7-$D$10</f>
        <v>26</v>
      </c>
      <c r="J7" s="14">
        <f>E7-$E$10</f>
        <v>-30.240000000000006</v>
      </c>
      <c r="K7" s="14">
        <f t="shared" si="1"/>
        <v>676</v>
      </c>
      <c r="L7" s="14">
        <f t="shared" si="1"/>
        <v>914.4576000000003</v>
      </c>
      <c r="M7" s="14">
        <f>I7*J7</f>
        <v>-786.24000000000012</v>
      </c>
      <c r="O7" s="21"/>
      <c r="P7" s="21"/>
      <c r="AD7" s="28"/>
      <c r="AE7" s="29"/>
    </row>
    <row r="8" spans="2:31" ht="15.75" thickBot="1" x14ac:dyDescent="0.3">
      <c r="O8" s="22"/>
      <c r="P8" s="22"/>
      <c r="AD8" s="28"/>
      <c r="AE8" s="29"/>
    </row>
    <row r="9" spans="2:31" x14ac:dyDescent="0.25">
      <c r="B9" t="s">
        <v>13</v>
      </c>
      <c r="C9" s="14">
        <f>COUNT(C3:C7)</f>
        <v>5</v>
      </c>
      <c r="D9" s="14">
        <f t="shared" ref="D9:M9" si="2">SUM(D3:D7)</f>
        <v>370</v>
      </c>
      <c r="E9" s="14">
        <f t="shared" si="2"/>
        <v>190.20000000000002</v>
      </c>
      <c r="F9" s="14">
        <f t="shared" si="2"/>
        <v>12259</v>
      </c>
      <c r="G9" s="14">
        <f t="shared" si="2"/>
        <v>29100</v>
      </c>
      <c r="H9" s="14">
        <f t="shared" si="2"/>
        <v>9189.6799999999985</v>
      </c>
      <c r="I9" s="14">
        <f t="shared" si="2"/>
        <v>0</v>
      </c>
      <c r="J9" s="14">
        <f t="shared" si="2"/>
        <v>-3.1974423109204508E-14</v>
      </c>
      <c r="K9" s="14">
        <f t="shared" si="2"/>
        <v>1720</v>
      </c>
      <c r="L9" s="14">
        <f t="shared" si="2"/>
        <v>1954.4720000000002</v>
      </c>
      <c r="M9" s="14">
        <f t="shared" si="2"/>
        <v>-1815.8000000000002</v>
      </c>
      <c r="AD9" s="28"/>
      <c r="AE9" s="29"/>
    </row>
    <row r="10" spans="2:31" ht="15.75" thickBot="1" x14ac:dyDescent="0.3">
      <c r="B10" t="s">
        <v>12</v>
      </c>
      <c r="C10" t="s">
        <v>11</v>
      </c>
      <c r="D10" s="14">
        <f>D9/C9</f>
        <v>74</v>
      </c>
      <c r="E10" s="14">
        <f>E9/C9</f>
        <v>38.040000000000006</v>
      </c>
      <c r="AD10" s="28"/>
      <c r="AE10" s="29"/>
    </row>
    <row r="11" spans="2:31" x14ac:dyDescent="0.25">
      <c r="O11" s="23"/>
      <c r="P11" s="23"/>
      <c r="Q11" s="23"/>
      <c r="R11" s="23"/>
      <c r="S11" s="23"/>
      <c r="T11" s="23"/>
      <c r="AD11" s="28"/>
      <c r="AE11" s="29"/>
    </row>
    <row r="12" spans="2:31" ht="35.25" customHeight="1" x14ac:dyDescent="0.25">
      <c r="B12" s="30"/>
      <c r="C12" s="30"/>
      <c r="D12" s="30"/>
      <c r="E12" s="30"/>
      <c r="F12" s="31"/>
      <c r="G12" s="30"/>
      <c r="H12" s="31"/>
      <c r="I12" s="30"/>
      <c r="O12" s="21"/>
      <c r="P12" s="21"/>
      <c r="Q12" s="21"/>
      <c r="R12" s="21"/>
      <c r="S12" s="21"/>
      <c r="T12" s="21"/>
      <c r="AD12" s="28"/>
      <c r="AE12" s="29"/>
    </row>
    <row r="13" spans="2:31" x14ac:dyDescent="0.25">
      <c r="O13" s="21"/>
      <c r="P13" s="21"/>
      <c r="Q13" s="21"/>
      <c r="R13" s="21"/>
      <c r="S13" s="21"/>
      <c r="T13" s="21"/>
    </row>
    <row r="14" spans="2:31" ht="15.75" thickBot="1" x14ac:dyDescent="0.3">
      <c r="O14" s="22"/>
      <c r="P14" s="22"/>
      <c r="Q14" s="22"/>
      <c r="R14" s="22"/>
      <c r="S14" s="22"/>
      <c r="T14" s="22"/>
      <c r="AD14" s="28"/>
      <c r="AE14" s="29"/>
    </row>
    <row r="15" spans="2:31" ht="15.75" thickBot="1" x14ac:dyDescent="0.3">
      <c r="AD15" s="28"/>
      <c r="AE15" s="29"/>
    </row>
    <row r="16" spans="2:31" x14ac:dyDescent="0.25">
      <c r="O16" s="23"/>
      <c r="P16" s="23"/>
      <c r="Q16" s="23"/>
      <c r="R16" s="23"/>
      <c r="S16" s="23"/>
      <c r="T16" s="23"/>
      <c r="U16" s="23"/>
      <c r="V16" s="23"/>
      <c r="W16" s="23"/>
      <c r="AD16" s="28"/>
      <c r="AE16" s="29"/>
    </row>
    <row r="17" spans="12:31" x14ac:dyDescent="0.25">
      <c r="O17" s="21"/>
      <c r="P17" s="21"/>
      <c r="Q17" s="21"/>
      <c r="R17" s="21"/>
      <c r="S17" s="21"/>
      <c r="T17" s="21"/>
      <c r="U17" s="21"/>
      <c r="V17" s="21"/>
      <c r="W17" s="21"/>
      <c r="AD17" s="28"/>
      <c r="AE17" s="29"/>
    </row>
    <row r="18" spans="12:31" ht="15.75" thickBot="1" x14ac:dyDescent="0.3">
      <c r="O18" s="22"/>
      <c r="P18" s="22"/>
      <c r="Q18" s="22"/>
      <c r="R18" s="22"/>
      <c r="S18" s="22"/>
      <c r="T18" s="22"/>
      <c r="U18" s="22"/>
      <c r="V18" s="22"/>
      <c r="W18" s="22"/>
      <c r="AD18" s="28"/>
      <c r="AE18" s="29"/>
    </row>
    <row r="19" spans="12:31" x14ac:dyDescent="0.25">
      <c r="AD19" s="28"/>
      <c r="AE19" s="29"/>
    </row>
    <row r="20" spans="12:31" x14ac:dyDescent="0.25">
      <c r="AD20" s="28"/>
      <c r="AE20" s="29"/>
    </row>
    <row r="21" spans="12:31" x14ac:dyDescent="0.25">
      <c r="AD21" s="28"/>
      <c r="AE21" s="29"/>
    </row>
    <row r="22" spans="12:31" x14ac:dyDescent="0.25">
      <c r="AD22" s="28"/>
      <c r="AE22" s="29"/>
    </row>
    <row r="23" spans="12:31" ht="15.75" thickBot="1" x14ac:dyDescent="0.3">
      <c r="AD23" s="28"/>
      <c r="AE23" s="29"/>
    </row>
    <row r="24" spans="12:31" x14ac:dyDescent="0.25">
      <c r="L24" s="14" t="s">
        <v>18</v>
      </c>
      <c r="M24" s="14" t="s">
        <v>17</v>
      </c>
      <c r="N24" t="s">
        <v>47</v>
      </c>
      <c r="O24" s="23"/>
      <c r="P24" s="23"/>
      <c r="Q24" s="23"/>
      <c r="R24" s="23"/>
      <c r="T24" s="23"/>
      <c r="U24" s="23"/>
      <c r="AD24" s="28"/>
      <c r="AE24" s="29"/>
    </row>
    <row r="25" spans="12:31" x14ac:dyDescent="0.25">
      <c r="L25" s="14">
        <v>50</v>
      </c>
      <c r="M25" s="14">
        <v>64.7</v>
      </c>
      <c r="N25">
        <f>116.16-1.05*L25</f>
        <v>63.66</v>
      </c>
      <c r="O25" s="21"/>
      <c r="P25" s="21"/>
      <c r="Q25" s="21"/>
      <c r="R25" s="21"/>
      <c r="T25" s="21"/>
      <c r="U25" s="21"/>
    </row>
    <row r="26" spans="12:31" x14ac:dyDescent="0.25">
      <c r="L26" s="14">
        <v>60</v>
      </c>
      <c r="M26" s="14">
        <v>51.3</v>
      </c>
      <c r="N26">
        <f t="shared" ref="N26:N29" si="3">116.16-1.05*L26</f>
        <v>53.16</v>
      </c>
      <c r="O26" s="21"/>
      <c r="P26" s="21"/>
      <c r="Q26" s="21"/>
      <c r="R26" s="21"/>
      <c r="T26" s="21"/>
      <c r="U26" s="21"/>
    </row>
    <row r="27" spans="12:31" x14ac:dyDescent="0.25">
      <c r="L27" s="14">
        <v>70</v>
      </c>
      <c r="M27" s="14">
        <v>40.5</v>
      </c>
      <c r="N27">
        <f>116.16-1.05*L27</f>
        <v>42.66</v>
      </c>
      <c r="O27" s="21"/>
      <c r="P27" s="21"/>
      <c r="Q27" s="21"/>
      <c r="R27" s="21"/>
      <c r="T27" s="21"/>
      <c r="U27" s="21"/>
      <c r="AD27" s="28"/>
      <c r="AE27" s="29"/>
    </row>
    <row r="28" spans="12:31" x14ac:dyDescent="0.25">
      <c r="L28" s="14">
        <v>90</v>
      </c>
      <c r="M28" s="14">
        <v>25.9</v>
      </c>
      <c r="N28">
        <f t="shared" si="3"/>
        <v>21.659999999999997</v>
      </c>
      <c r="O28" s="21"/>
      <c r="P28" s="21"/>
      <c r="Q28" s="21"/>
      <c r="R28" s="21"/>
      <c r="T28" s="21"/>
      <c r="U28" s="21"/>
      <c r="AD28" s="28"/>
      <c r="AE28" s="29"/>
    </row>
    <row r="29" spans="12:31" ht="15.75" thickBot="1" x14ac:dyDescent="0.3">
      <c r="L29" s="14">
        <v>100</v>
      </c>
      <c r="M29" s="14">
        <v>7.8</v>
      </c>
      <c r="N29">
        <f t="shared" si="3"/>
        <v>11.159999999999997</v>
      </c>
      <c r="O29" s="22"/>
      <c r="P29" s="22"/>
      <c r="Q29" s="22"/>
      <c r="R29" s="22"/>
      <c r="T29" s="22"/>
      <c r="U29" s="22"/>
      <c r="AD29" s="28"/>
      <c r="AE29" s="29"/>
    </row>
    <row r="30" spans="12:31" x14ac:dyDescent="0.25">
      <c r="AD30" s="28"/>
      <c r="AE30" s="29"/>
    </row>
    <row r="31" spans="12:31" x14ac:dyDescent="0.25">
      <c r="AD31" s="28"/>
      <c r="AE31" s="29"/>
    </row>
    <row r="32" spans="12:31" ht="15.75" thickBot="1" x14ac:dyDescent="0.3">
      <c r="AD32" s="28"/>
      <c r="AE32" s="29"/>
    </row>
    <row r="33" spans="15:31" x14ac:dyDescent="0.25">
      <c r="O33" s="24"/>
      <c r="P33" s="24"/>
      <c r="AD33" s="28"/>
      <c r="AE33" s="29"/>
    </row>
    <row r="34" spans="15:31" x14ac:dyDescent="0.25">
      <c r="O34" s="21"/>
      <c r="P34" s="21"/>
      <c r="AD34" s="28"/>
      <c r="AE34" s="29"/>
    </row>
    <row r="35" spans="15:31" x14ac:dyDescent="0.25">
      <c r="O35" s="21"/>
      <c r="P35" s="21"/>
      <c r="AD35" s="28"/>
      <c r="AE35" s="29"/>
    </row>
    <row r="36" spans="15:31" x14ac:dyDescent="0.25">
      <c r="O36" s="21"/>
      <c r="P36" s="21"/>
      <c r="AD36" s="28"/>
      <c r="AE36" s="29"/>
    </row>
    <row r="37" spans="15:31" x14ac:dyDescent="0.25">
      <c r="O37" s="21"/>
      <c r="P37" s="21"/>
      <c r="AD37" s="28"/>
      <c r="AE37" s="29"/>
    </row>
    <row r="38" spans="15:31" ht="15.75" thickBot="1" x14ac:dyDescent="0.3">
      <c r="O38" s="22"/>
      <c r="P38" s="22"/>
    </row>
    <row r="40" spans="15:31" ht="15.75" thickBot="1" x14ac:dyDescent="0.3"/>
    <row r="41" spans="15:31" x14ac:dyDescent="0.25">
      <c r="O41" s="23"/>
      <c r="P41" s="23"/>
      <c r="Q41" s="23"/>
      <c r="R41" s="23"/>
      <c r="S41" s="23"/>
      <c r="T41" s="23"/>
    </row>
    <row r="42" spans="15:31" x14ac:dyDescent="0.25">
      <c r="O42" s="21"/>
      <c r="P42" s="21"/>
      <c r="Q42" s="21"/>
      <c r="R42" s="21"/>
      <c r="S42" s="21"/>
      <c r="T42" s="21"/>
    </row>
    <row r="43" spans="15:31" x14ac:dyDescent="0.25">
      <c r="O43" s="21"/>
      <c r="P43" s="21"/>
      <c r="Q43" s="21"/>
      <c r="R43" s="21"/>
      <c r="S43" s="21"/>
      <c r="T43" s="21"/>
    </row>
    <row r="44" spans="15:31" ht="15.75" thickBot="1" x14ac:dyDescent="0.3">
      <c r="O44" s="22"/>
      <c r="P44" s="22"/>
      <c r="Q44" s="22"/>
      <c r="R44" s="22"/>
      <c r="S44" s="22"/>
      <c r="T44" s="22"/>
    </row>
    <row r="45" spans="15:31" ht="15.75" thickBot="1" x14ac:dyDescent="0.3"/>
    <row r="46" spans="15:31" x14ac:dyDescent="0.25">
      <c r="O46" s="23"/>
      <c r="P46" s="23"/>
      <c r="Q46" s="23"/>
      <c r="R46" s="23"/>
      <c r="S46" s="23"/>
      <c r="T46" s="23"/>
      <c r="U46" s="23"/>
      <c r="V46" s="23"/>
      <c r="W46" s="23"/>
    </row>
    <row r="47" spans="15:31" x14ac:dyDescent="0.25">
      <c r="O47" s="21"/>
      <c r="P47" s="21"/>
      <c r="Q47" s="21"/>
      <c r="R47" s="21"/>
      <c r="S47" s="21"/>
      <c r="T47" s="21"/>
      <c r="U47" s="21"/>
      <c r="V47" s="21"/>
      <c r="W47" s="21"/>
    </row>
    <row r="48" spans="15:31" ht="15.75" thickBot="1" x14ac:dyDescent="0.3">
      <c r="O48" s="22"/>
      <c r="P48" s="22"/>
      <c r="Q48" s="22"/>
      <c r="R48" s="22"/>
      <c r="S48" s="22"/>
      <c r="T48" s="22"/>
      <c r="U48" s="22"/>
      <c r="V48" s="22"/>
      <c r="W48" s="22"/>
    </row>
    <row r="53" spans="15:21" ht="15.75" thickBot="1" x14ac:dyDescent="0.3"/>
    <row r="54" spans="15:21" x14ac:dyDescent="0.25">
      <c r="O54" s="23"/>
      <c r="P54" s="23"/>
      <c r="Q54" s="23"/>
      <c r="R54" s="23"/>
      <c r="T54" s="23"/>
      <c r="U54" s="23"/>
    </row>
    <row r="55" spans="15:21" x14ac:dyDescent="0.25">
      <c r="O55" s="21"/>
      <c r="P55" s="21"/>
      <c r="Q55" s="21"/>
      <c r="R55" s="21"/>
      <c r="T55" s="21"/>
      <c r="U55" s="21"/>
    </row>
    <row r="56" spans="15:21" x14ac:dyDescent="0.25">
      <c r="O56" s="21"/>
      <c r="P56" s="21"/>
      <c r="Q56" s="21"/>
      <c r="R56" s="21"/>
      <c r="T56" s="21"/>
      <c r="U56" s="21"/>
    </row>
    <row r="57" spans="15:21" x14ac:dyDescent="0.25">
      <c r="O57" s="21"/>
      <c r="P57" s="21"/>
      <c r="Q57" s="21"/>
      <c r="R57" s="21"/>
      <c r="T57" s="21"/>
      <c r="U57" s="21"/>
    </row>
    <row r="58" spans="15:21" x14ac:dyDescent="0.25">
      <c r="O58" s="21"/>
      <c r="P58" s="21"/>
      <c r="Q58" s="21"/>
      <c r="R58" s="21"/>
      <c r="T58" s="21"/>
      <c r="U58" s="21"/>
    </row>
    <row r="59" spans="15:21" ht="15.75" thickBot="1" x14ac:dyDescent="0.3">
      <c r="O59" s="22"/>
      <c r="P59" s="22"/>
      <c r="Q59" s="22"/>
      <c r="R59" s="22"/>
      <c r="T59" s="22"/>
      <c r="U59" s="22"/>
    </row>
  </sheetData>
  <sortState ref="U25:U29">
    <sortCondition ref="U25"/>
  </sortState>
  <mergeCells count="6">
    <mergeCell ref="AE14:AE24"/>
    <mergeCell ref="AE27:AE37"/>
    <mergeCell ref="AE6:AE12"/>
    <mergeCell ref="AD6:AD12"/>
    <mergeCell ref="AD14:AD24"/>
    <mergeCell ref="AD27:AD37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16" zoomScale="118" zoomScaleNormal="118" workbookViewId="0">
      <selection activeCell="D4" sqref="D4:L19"/>
    </sheetView>
  </sheetViews>
  <sheetFormatPr defaultRowHeight="15" x14ac:dyDescent="0.25"/>
  <cols>
    <col min="9" max="10" width="13" customWidth="1"/>
    <col min="12" max="12" width="19.140625" customWidth="1"/>
  </cols>
  <sheetData>
    <row r="1" spans="1:12" x14ac:dyDescent="0.25">
      <c r="A1" t="s">
        <v>8</v>
      </c>
    </row>
    <row r="2" spans="1:12" x14ac:dyDescent="0.25">
      <c r="A2" t="s">
        <v>29</v>
      </c>
    </row>
    <row r="3" spans="1:12" x14ac:dyDescent="0.25">
      <c r="A3" t="s">
        <v>28</v>
      </c>
      <c r="B3" t="s">
        <v>27</v>
      </c>
    </row>
    <row r="4" spans="1:12" x14ac:dyDescent="0.25">
      <c r="A4" s="5">
        <v>2</v>
      </c>
      <c r="B4" s="7">
        <v>3</v>
      </c>
      <c r="D4" s="9" t="s">
        <v>7</v>
      </c>
      <c r="E4" s="7">
        <v>3</v>
      </c>
      <c r="F4" s="8" t="s">
        <v>6</v>
      </c>
      <c r="G4" s="6">
        <v>1</v>
      </c>
      <c r="H4" s="5">
        <v>2</v>
      </c>
    </row>
    <row r="5" spans="1:12" x14ac:dyDescent="0.25">
      <c r="A5" s="5">
        <v>4</v>
      </c>
      <c r="B5" s="7">
        <v>2</v>
      </c>
      <c r="E5" s="7">
        <v>2</v>
      </c>
      <c r="G5" s="6">
        <v>1</v>
      </c>
      <c r="H5" s="5">
        <v>4</v>
      </c>
    </row>
    <row r="6" spans="1:12" x14ac:dyDescent="0.25">
      <c r="A6" s="5">
        <v>1</v>
      </c>
      <c r="B6" s="7">
        <v>5</v>
      </c>
      <c r="E6" s="7">
        <v>5</v>
      </c>
      <c r="G6" s="6">
        <v>1</v>
      </c>
      <c r="H6" s="5">
        <v>1</v>
      </c>
    </row>
    <row r="7" spans="1:12" x14ac:dyDescent="0.25">
      <c r="A7" s="5">
        <v>2</v>
      </c>
      <c r="B7" s="7">
        <v>4</v>
      </c>
      <c r="E7" s="7">
        <v>4</v>
      </c>
      <c r="G7" s="6">
        <v>1</v>
      </c>
      <c r="H7" s="5">
        <v>2</v>
      </c>
    </row>
    <row r="8" spans="1:12" x14ac:dyDescent="0.25">
      <c r="A8" s="5">
        <v>5</v>
      </c>
      <c r="B8" s="7">
        <v>1</v>
      </c>
      <c r="E8" s="7">
        <v>1</v>
      </c>
      <c r="G8" s="6">
        <v>1</v>
      </c>
      <c r="H8" s="5">
        <v>5</v>
      </c>
    </row>
    <row r="10" spans="1:12" x14ac:dyDescent="0.25">
      <c r="B10" t="s">
        <v>5</v>
      </c>
      <c r="E10" t="s">
        <v>4</v>
      </c>
      <c r="F10" s="3">
        <v>1</v>
      </c>
      <c r="G10" s="4">
        <v>1</v>
      </c>
      <c r="H10" s="4">
        <v>1</v>
      </c>
      <c r="I10" s="4">
        <v>1</v>
      </c>
      <c r="J10" s="2">
        <v>1</v>
      </c>
    </row>
    <row r="11" spans="1:12" x14ac:dyDescent="0.25">
      <c r="F11" s="3">
        <v>2</v>
      </c>
      <c r="G11" s="4">
        <v>4</v>
      </c>
      <c r="H11" s="4">
        <v>1</v>
      </c>
      <c r="I11" s="4">
        <v>2</v>
      </c>
      <c r="J11" s="2">
        <v>5</v>
      </c>
    </row>
    <row r="13" spans="1:12" x14ac:dyDescent="0.25">
      <c r="E13" t="s">
        <v>3</v>
      </c>
      <c r="F13" s="3">
        <f t="array" ref="F13:G14">MMULT(F10:J11,G4:H8)</f>
        <v>5</v>
      </c>
      <c r="G13" s="2">
        <v>14</v>
      </c>
      <c r="I13" t="s">
        <v>2</v>
      </c>
      <c r="J13" s="3">
        <f t="array" ref="J13:K14">MINVERSE(F13:G14)</f>
        <v>0.92592592592592582</v>
      </c>
      <c r="K13" s="2">
        <v>-0.25925925925925924</v>
      </c>
    </row>
    <row r="14" spans="1:12" x14ac:dyDescent="0.25">
      <c r="F14" s="3">
        <v>14</v>
      </c>
      <c r="G14" s="2">
        <v>50</v>
      </c>
      <c r="J14" s="3">
        <v>-0.25925925925925924</v>
      </c>
      <c r="K14" s="2">
        <v>9.2592592592592587E-2</v>
      </c>
    </row>
    <row r="16" spans="1:12" x14ac:dyDescent="0.25">
      <c r="E16" t="s">
        <v>1</v>
      </c>
      <c r="F16" s="1">
        <f t="array" ref="F16:F17">MMULT(F10:J11,E4:E8)</f>
        <v>15</v>
      </c>
      <c r="H16" t="s">
        <v>0</v>
      </c>
      <c r="I16" s="1">
        <f t="array" ref="I16:I17">MMULT(J13:K14,F16:F17)</f>
        <v>5.5925925925925917</v>
      </c>
      <c r="L16" s="15" t="s">
        <v>30</v>
      </c>
    </row>
    <row r="17" spans="1:10" x14ac:dyDescent="0.25">
      <c r="F17" s="1">
        <v>32</v>
      </c>
      <c r="I17" s="1">
        <v>-0.92592592592592604</v>
      </c>
    </row>
    <row r="19" spans="1:10" x14ac:dyDescent="0.25">
      <c r="A19" t="s">
        <v>31</v>
      </c>
    </row>
    <row r="22" spans="1:10" x14ac:dyDescent="0.25">
      <c r="A22" s="14" t="s">
        <v>18</v>
      </c>
      <c r="B22" s="14" t="s">
        <v>17</v>
      </c>
      <c r="D22" s="9" t="s">
        <v>7</v>
      </c>
      <c r="E22">
        <f>B23</f>
        <v>64.7</v>
      </c>
      <c r="G22" t="s">
        <v>6</v>
      </c>
      <c r="H22">
        <v>1</v>
      </c>
      <c r="I22">
        <f>A23</f>
        <v>50</v>
      </c>
    </row>
    <row r="23" spans="1:10" x14ac:dyDescent="0.25">
      <c r="A23" s="14">
        <v>50</v>
      </c>
      <c r="B23" s="14">
        <v>64.7</v>
      </c>
      <c r="E23">
        <f t="shared" ref="E23:E26" si="0">B24</f>
        <v>51.3</v>
      </c>
      <c r="H23">
        <v>1</v>
      </c>
      <c r="I23">
        <f t="shared" ref="I23:I26" si="1">A24</f>
        <v>60</v>
      </c>
    </row>
    <row r="24" spans="1:10" x14ac:dyDescent="0.25">
      <c r="A24" s="14">
        <v>60</v>
      </c>
      <c r="B24" s="14">
        <v>51.3</v>
      </c>
      <c r="E24">
        <f t="shared" si="0"/>
        <v>40.5</v>
      </c>
      <c r="H24">
        <v>1</v>
      </c>
      <c r="I24">
        <f t="shared" si="1"/>
        <v>70</v>
      </c>
    </row>
    <row r="25" spans="1:10" x14ac:dyDescent="0.25">
      <c r="A25" s="14">
        <v>70</v>
      </c>
      <c r="B25" s="14">
        <v>40.5</v>
      </c>
      <c r="E25">
        <f t="shared" si="0"/>
        <v>25.9</v>
      </c>
      <c r="H25">
        <v>1</v>
      </c>
      <c r="I25">
        <f t="shared" si="1"/>
        <v>90</v>
      </c>
    </row>
    <row r="26" spans="1:10" x14ac:dyDescent="0.25">
      <c r="A26" s="14">
        <v>90</v>
      </c>
      <c r="B26" s="14">
        <v>25.9</v>
      </c>
      <c r="E26">
        <f t="shared" si="0"/>
        <v>7.8</v>
      </c>
      <c r="H26">
        <v>1</v>
      </c>
      <c r="I26">
        <f t="shared" si="1"/>
        <v>100</v>
      </c>
    </row>
    <row r="27" spans="1:10" x14ac:dyDescent="0.25">
      <c r="A27" s="14">
        <v>100</v>
      </c>
      <c r="B27" s="14">
        <v>7.8</v>
      </c>
    </row>
    <row r="28" spans="1:10" x14ac:dyDescent="0.25">
      <c r="E28" t="s">
        <v>4</v>
      </c>
      <c r="F28">
        <f t="array" ref="F28:J29">TRANSPOSE(H22:I26)</f>
        <v>1</v>
      </c>
      <c r="G28">
        <v>1</v>
      </c>
      <c r="H28">
        <v>1</v>
      </c>
      <c r="I28">
        <v>1</v>
      </c>
      <c r="J28">
        <v>1</v>
      </c>
    </row>
    <row r="29" spans="1:10" x14ac:dyDescent="0.25">
      <c r="F29">
        <v>50</v>
      </c>
      <c r="G29">
        <v>60</v>
      </c>
      <c r="H29">
        <v>70</v>
      </c>
      <c r="I29">
        <v>90</v>
      </c>
      <c r="J29">
        <v>100</v>
      </c>
    </row>
    <row r="31" spans="1:10" x14ac:dyDescent="0.25">
      <c r="E31" t="s">
        <v>3</v>
      </c>
      <c r="F31">
        <f t="array" ref="F31:G32">MMULT(F28:J29,H22:I26)</f>
        <v>5</v>
      </c>
      <c r="G31">
        <v>370</v>
      </c>
      <c r="I31">
        <f t="array" ref="I31:J32">MINVERSE(F31:G32)</f>
        <v>3.3837209302325526</v>
      </c>
      <c r="J31">
        <v>-4.3023255813953415E-2</v>
      </c>
    </row>
    <row r="32" spans="1:10" x14ac:dyDescent="0.25">
      <c r="F32">
        <v>370</v>
      </c>
      <c r="G32">
        <v>29100</v>
      </c>
      <c r="I32">
        <v>-4.3023255813953415E-2</v>
      </c>
      <c r="J32">
        <v>5.8139534883720832E-4</v>
      </c>
    </row>
    <row r="34" spans="5:9" x14ac:dyDescent="0.25">
      <c r="E34" t="s">
        <v>1</v>
      </c>
      <c r="F34">
        <f t="array" ref="F34:F35">MMULT(F28:J29,E22:E26)</f>
        <v>190.20000000000002</v>
      </c>
      <c r="H34" t="s">
        <v>48</v>
      </c>
      <c r="I34">
        <f t="array" ref="I34:I35">MMULT(I31:J32,F34:F35)</f>
        <v>116.16162790697672</v>
      </c>
    </row>
    <row r="35" spans="5:9" x14ac:dyDescent="0.25">
      <c r="F35">
        <v>12259</v>
      </c>
      <c r="H35" t="s">
        <v>0</v>
      </c>
      <c r="I35">
        <v>-1.055697674418604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9"/>
  <sheetViews>
    <sheetView topLeftCell="A4" zoomScaleNormal="100" workbookViewId="0">
      <selection activeCell="G22" sqref="G22"/>
    </sheetView>
  </sheetViews>
  <sheetFormatPr defaultRowHeight="15" x14ac:dyDescent="0.25"/>
  <cols>
    <col min="9" max="10" width="13" customWidth="1"/>
    <col min="11" max="11" width="18.42578125" customWidth="1"/>
    <col min="12" max="12" width="19.140625" bestFit="1" customWidth="1"/>
    <col min="15" max="15" width="18.28515625" bestFit="1" customWidth="1"/>
    <col min="16" max="16" width="11.7109375" bestFit="1" customWidth="1"/>
    <col min="17" max="17" width="14.5703125" bestFit="1" customWidth="1"/>
    <col min="18" max="18" width="18.5703125" bestFit="1" customWidth="1"/>
    <col min="19" max="19" width="8.140625" bestFit="1" customWidth="1"/>
    <col min="20" max="20" width="13.28515625" bestFit="1" customWidth="1"/>
    <col min="21" max="21" width="11" bestFit="1" customWidth="1"/>
    <col min="22" max="23" width="12.5703125" bestFit="1" customWidth="1"/>
  </cols>
  <sheetData>
    <row r="1" spans="2:23" x14ac:dyDescent="0.25">
      <c r="C1" s="14"/>
      <c r="D1" s="14" t="s">
        <v>28</v>
      </c>
      <c r="E1" s="14" t="s">
        <v>27</v>
      </c>
      <c r="F1" s="14" t="s">
        <v>26</v>
      </c>
      <c r="G1" s="14" t="s">
        <v>25</v>
      </c>
      <c r="H1" s="14" t="s">
        <v>24</v>
      </c>
      <c r="I1" s="14" t="s">
        <v>23</v>
      </c>
      <c r="J1" s="14" t="s">
        <v>22</v>
      </c>
      <c r="K1" s="14" t="s">
        <v>21</v>
      </c>
      <c r="L1" s="14" t="s">
        <v>20</v>
      </c>
      <c r="M1" s="14" t="s">
        <v>19</v>
      </c>
    </row>
    <row r="2" spans="2:23" ht="15.75" thickBot="1" x14ac:dyDescent="0.3">
      <c r="C2" s="14"/>
      <c r="D2" s="14" t="s">
        <v>18</v>
      </c>
      <c r="E2" s="14" t="s">
        <v>17</v>
      </c>
      <c r="F2" s="14" t="s">
        <v>16</v>
      </c>
      <c r="G2" s="14" t="s">
        <v>15</v>
      </c>
      <c r="H2" s="14" t="s">
        <v>14</v>
      </c>
      <c r="I2" s="14"/>
      <c r="J2" s="14"/>
      <c r="K2" s="14"/>
      <c r="L2" s="14"/>
      <c r="M2" s="14"/>
    </row>
    <row r="3" spans="2:23" x14ac:dyDescent="0.25">
      <c r="C3" s="14">
        <v>1</v>
      </c>
      <c r="D3" s="14">
        <v>50</v>
      </c>
      <c r="E3" s="14">
        <v>64.7</v>
      </c>
      <c r="F3" s="14">
        <f>D3*E3</f>
        <v>3235</v>
      </c>
      <c r="G3" s="14">
        <f t="shared" ref="G3:H7" si="0">D3^2</f>
        <v>2500</v>
      </c>
      <c r="H3" s="14">
        <f t="shared" si="0"/>
        <v>4186.09</v>
      </c>
      <c r="I3" s="14">
        <f>D3-$D$10</f>
        <v>-24</v>
      </c>
      <c r="J3" s="14">
        <f>E3-$E$10</f>
        <v>26.659999999999997</v>
      </c>
      <c r="K3" s="14">
        <f t="shared" ref="K3:L7" si="1">I3^2</f>
        <v>576</v>
      </c>
      <c r="L3" s="14">
        <f t="shared" si="1"/>
        <v>710.75559999999984</v>
      </c>
      <c r="M3" s="14">
        <f>I3*J3</f>
        <v>-639.83999999999992</v>
      </c>
      <c r="O3" s="24"/>
      <c r="P3" s="24"/>
    </row>
    <row r="4" spans="2:23" x14ac:dyDescent="0.25">
      <c r="C4" s="14">
        <v>2</v>
      </c>
      <c r="D4" s="14">
        <v>60</v>
      </c>
      <c r="E4" s="14">
        <v>51.3</v>
      </c>
      <c r="F4" s="14">
        <f>D4*E4</f>
        <v>3078</v>
      </c>
      <c r="G4" s="14">
        <f t="shared" si="0"/>
        <v>3600</v>
      </c>
      <c r="H4" s="14">
        <f t="shared" si="0"/>
        <v>2631.6899999999996</v>
      </c>
      <c r="I4" s="14">
        <f>D4-$D$10</f>
        <v>-14</v>
      </c>
      <c r="J4" s="14">
        <f>E4-$E$10</f>
        <v>13.259999999999991</v>
      </c>
      <c r="K4" s="14">
        <f t="shared" si="1"/>
        <v>196</v>
      </c>
      <c r="L4" s="14">
        <f t="shared" si="1"/>
        <v>175.82759999999976</v>
      </c>
      <c r="M4" s="14">
        <f>I4*J4</f>
        <v>-185.63999999999987</v>
      </c>
      <c r="O4" s="21"/>
      <c r="P4" s="21"/>
    </row>
    <row r="5" spans="2:23" x14ac:dyDescent="0.25">
      <c r="C5" s="14">
        <v>3</v>
      </c>
      <c r="D5" s="14">
        <v>70</v>
      </c>
      <c r="E5" s="14">
        <v>40.5</v>
      </c>
      <c r="F5" s="14">
        <f>D5*E5</f>
        <v>2835</v>
      </c>
      <c r="G5" s="14">
        <f t="shared" si="0"/>
        <v>4900</v>
      </c>
      <c r="H5" s="14">
        <f t="shared" si="0"/>
        <v>1640.25</v>
      </c>
      <c r="I5" s="14">
        <f>D5-$D$10</f>
        <v>-4</v>
      </c>
      <c r="J5" s="14">
        <f>E5-$E$10</f>
        <v>2.4599999999999937</v>
      </c>
      <c r="K5" s="14">
        <f t="shared" si="1"/>
        <v>16</v>
      </c>
      <c r="L5" s="14">
        <f t="shared" si="1"/>
        <v>6.0515999999999694</v>
      </c>
      <c r="M5" s="14">
        <f>I5*J5</f>
        <v>-9.839999999999975</v>
      </c>
      <c r="O5" s="21"/>
      <c r="P5" s="21"/>
    </row>
    <row r="6" spans="2:23" x14ac:dyDescent="0.25">
      <c r="C6" s="14">
        <v>4</v>
      </c>
      <c r="D6" s="14">
        <v>90</v>
      </c>
      <c r="E6" s="14">
        <v>25.9</v>
      </c>
      <c r="F6" s="14">
        <f>D6*E6</f>
        <v>2331</v>
      </c>
      <c r="G6" s="14">
        <f t="shared" si="0"/>
        <v>8100</v>
      </c>
      <c r="H6" s="14">
        <f t="shared" si="0"/>
        <v>670.81</v>
      </c>
      <c r="I6" s="14">
        <f>D6-$D$10</f>
        <v>16</v>
      </c>
      <c r="J6" s="14">
        <f>E6-$E$10</f>
        <v>-12.140000000000008</v>
      </c>
      <c r="K6" s="14">
        <f t="shared" si="1"/>
        <v>256</v>
      </c>
      <c r="L6" s="14">
        <f t="shared" si="1"/>
        <v>147.37960000000018</v>
      </c>
      <c r="M6" s="14">
        <f>I6*J6</f>
        <v>-194.24000000000012</v>
      </c>
      <c r="O6" s="21"/>
      <c r="P6" s="21"/>
    </row>
    <row r="7" spans="2:23" x14ac:dyDescent="0.25">
      <c r="C7" s="14">
        <v>5</v>
      </c>
      <c r="D7" s="14">
        <v>100</v>
      </c>
      <c r="E7" s="14">
        <v>7.8</v>
      </c>
      <c r="F7" s="14">
        <f>D7*E7</f>
        <v>780</v>
      </c>
      <c r="G7" s="14">
        <f t="shared" si="0"/>
        <v>10000</v>
      </c>
      <c r="H7" s="14">
        <f t="shared" si="0"/>
        <v>60.839999999999996</v>
      </c>
      <c r="I7" s="14">
        <f>D7-$D$10</f>
        <v>26</v>
      </c>
      <c r="J7" s="14">
        <f>E7-$E$10</f>
        <v>-30.240000000000006</v>
      </c>
      <c r="K7" s="14">
        <f t="shared" si="1"/>
        <v>676</v>
      </c>
      <c r="L7" s="14">
        <f t="shared" si="1"/>
        <v>914.4576000000003</v>
      </c>
      <c r="M7" s="14">
        <f>I7*J7</f>
        <v>-786.24000000000012</v>
      </c>
      <c r="O7" s="21"/>
      <c r="P7" s="21"/>
    </row>
    <row r="8" spans="2:23" ht="15.75" thickBot="1" x14ac:dyDescent="0.3">
      <c r="O8" s="22"/>
      <c r="P8" s="22"/>
    </row>
    <row r="9" spans="2:23" x14ac:dyDescent="0.25">
      <c r="B9" t="s">
        <v>13</v>
      </c>
      <c r="C9" s="14">
        <f>COUNT(C3:C7)</f>
        <v>5</v>
      </c>
      <c r="D9" s="14">
        <f t="shared" ref="D9:M9" si="2">SUM(D3:D7)</f>
        <v>370</v>
      </c>
      <c r="E9" s="14">
        <f t="shared" si="2"/>
        <v>190.20000000000002</v>
      </c>
      <c r="F9" s="14">
        <f t="shared" si="2"/>
        <v>12259</v>
      </c>
      <c r="G9" s="14">
        <f t="shared" si="2"/>
        <v>29100</v>
      </c>
      <c r="H9" s="14">
        <f t="shared" si="2"/>
        <v>9189.6799999999985</v>
      </c>
      <c r="I9" s="14">
        <f t="shared" si="2"/>
        <v>0</v>
      </c>
      <c r="J9" s="14">
        <f t="shared" si="2"/>
        <v>-3.1974423109204508E-14</v>
      </c>
      <c r="K9" s="14">
        <f t="shared" si="2"/>
        <v>1720</v>
      </c>
      <c r="L9" s="14">
        <f t="shared" si="2"/>
        <v>1954.4720000000002</v>
      </c>
      <c r="M9" s="14">
        <f t="shared" si="2"/>
        <v>-1815.8000000000002</v>
      </c>
    </row>
    <row r="10" spans="2:23" ht="15.75" thickBot="1" x14ac:dyDescent="0.3">
      <c r="B10" t="s">
        <v>12</v>
      </c>
      <c r="C10" t="s">
        <v>11</v>
      </c>
      <c r="D10" s="14">
        <f>D9/C9</f>
        <v>74</v>
      </c>
      <c r="E10" s="14">
        <f>E9/C9</f>
        <v>38.040000000000006</v>
      </c>
    </row>
    <row r="11" spans="2:23" x14ac:dyDescent="0.25">
      <c r="O11" s="23"/>
      <c r="P11" s="23"/>
      <c r="Q11" s="23"/>
      <c r="R11" s="23"/>
      <c r="S11" s="23"/>
      <c r="T11" s="23"/>
    </row>
    <row r="12" spans="2:23" ht="35.25" customHeight="1" x14ac:dyDescent="0.25">
      <c r="B12" t="s">
        <v>9</v>
      </c>
      <c r="D12">
        <f>(C9*F9)-D9*E9</f>
        <v>-9079</v>
      </c>
      <c r="E12">
        <f>SQRT((C9*G9-D9^2)*(C9*H9-E9^2))</f>
        <v>9167.4585354938954</v>
      </c>
      <c r="F12" s="13" t="s">
        <v>10</v>
      </c>
      <c r="G12" s="12">
        <f>D12/E12</f>
        <v>-0.99035081149792958</v>
      </c>
      <c r="H12" s="11" t="s">
        <v>10</v>
      </c>
      <c r="I12" s="10">
        <f>M9/(SQRT(K9*L9))</f>
        <v>-0.99035081149792881</v>
      </c>
      <c r="O12" s="21"/>
      <c r="P12" s="21"/>
      <c r="Q12" s="21"/>
      <c r="R12" s="21"/>
      <c r="S12" s="21"/>
      <c r="T12" s="21"/>
    </row>
    <row r="13" spans="2:23" x14ac:dyDescent="0.25">
      <c r="O13" s="21"/>
      <c r="P13" s="21"/>
      <c r="Q13" s="21"/>
      <c r="R13" s="21"/>
      <c r="S13" s="21"/>
      <c r="T13" s="21"/>
    </row>
    <row r="14" spans="2:23" ht="15.75" thickBot="1" x14ac:dyDescent="0.3">
      <c r="O14" s="22"/>
      <c r="P14" s="22"/>
      <c r="Q14" s="22"/>
      <c r="R14" s="22"/>
      <c r="S14" s="22"/>
      <c r="T14" s="22"/>
    </row>
    <row r="15" spans="2:23" ht="15.75" thickBot="1" x14ac:dyDescent="0.3">
      <c r="B15" t="s">
        <v>51</v>
      </c>
    </row>
    <row r="16" spans="2:23" x14ac:dyDescent="0.25">
      <c r="B16" s="23"/>
      <c r="C16" s="23" t="s">
        <v>18</v>
      </c>
      <c r="D16" s="23" t="s">
        <v>17</v>
      </c>
      <c r="O16" s="23"/>
      <c r="P16" s="23"/>
      <c r="Q16" s="23"/>
      <c r="R16" s="23"/>
      <c r="S16" s="23"/>
      <c r="T16" s="23"/>
      <c r="U16" s="23"/>
      <c r="V16" s="23"/>
      <c r="W16" s="23"/>
    </row>
    <row r="17" spans="2:23" x14ac:dyDescent="0.25">
      <c r="B17" s="21" t="s">
        <v>18</v>
      </c>
      <c r="C17" s="21">
        <v>1</v>
      </c>
      <c r="D17" s="21"/>
      <c r="O17" s="21"/>
      <c r="P17" s="21"/>
      <c r="Q17" s="21"/>
      <c r="R17" s="21"/>
      <c r="S17" s="21"/>
      <c r="T17" s="21"/>
      <c r="U17" s="21"/>
      <c r="V17" s="21"/>
      <c r="W17" s="21"/>
    </row>
    <row r="18" spans="2:23" ht="15.75" thickBot="1" x14ac:dyDescent="0.3">
      <c r="B18" s="22" t="s">
        <v>17</v>
      </c>
      <c r="C18" s="22">
        <v>-0.99035081149792881</v>
      </c>
      <c r="D18" s="22">
        <v>1</v>
      </c>
      <c r="O18" s="22"/>
      <c r="P18" s="22"/>
      <c r="Q18" s="22"/>
      <c r="R18" s="22"/>
      <c r="S18" s="22"/>
      <c r="T18" s="22"/>
      <c r="U18" s="22"/>
      <c r="V18" s="22"/>
      <c r="W18" s="22"/>
    </row>
    <row r="23" spans="2:23" ht="15.75" thickBot="1" x14ac:dyDescent="0.3"/>
    <row r="24" spans="2:23" x14ac:dyDescent="0.25">
      <c r="L24" s="14" t="s">
        <v>18</v>
      </c>
      <c r="M24" s="14" t="s">
        <v>17</v>
      </c>
      <c r="N24" t="s">
        <v>47</v>
      </c>
      <c r="O24" s="23"/>
      <c r="P24" s="23"/>
      <c r="Q24" s="23"/>
      <c r="R24" s="23"/>
      <c r="T24" s="23"/>
      <c r="U24" s="23"/>
    </row>
    <row r="25" spans="2:23" x14ac:dyDescent="0.25">
      <c r="L25" s="14">
        <v>50</v>
      </c>
      <c r="M25" s="14">
        <v>64.7</v>
      </c>
      <c r="N25">
        <f>116.16-1.05*L25</f>
        <v>63.66</v>
      </c>
      <c r="O25" s="21"/>
      <c r="P25" s="21"/>
      <c r="Q25" s="21"/>
      <c r="R25" s="21"/>
      <c r="T25" s="21"/>
      <c r="U25" s="21"/>
    </row>
    <row r="26" spans="2:23" x14ac:dyDescent="0.25">
      <c r="L26" s="14">
        <v>60</v>
      </c>
      <c r="M26" s="14">
        <v>51.3</v>
      </c>
      <c r="N26">
        <f t="shared" ref="N26:N29" si="3">116.16-1.05*L26</f>
        <v>53.16</v>
      </c>
      <c r="O26" s="21"/>
      <c r="P26" s="21"/>
      <c r="Q26" s="21"/>
      <c r="R26" s="21"/>
      <c r="T26" s="21"/>
      <c r="U26" s="21"/>
    </row>
    <row r="27" spans="2:23" x14ac:dyDescent="0.25">
      <c r="L27" s="14">
        <v>70</v>
      </c>
      <c r="M27" s="14">
        <v>40.5</v>
      </c>
      <c r="N27">
        <f>116.16-1.05*L27</f>
        <v>42.66</v>
      </c>
      <c r="O27" s="21"/>
      <c r="P27" s="21"/>
      <c r="Q27" s="21"/>
      <c r="R27" s="21"/>
      <c r="T27" s="21"/>
      <c r="U27" s="21"/>
    </row>
    <row r="28" spans="2:23" x14ac:dyDescent="0.25">
      <c r="L28" s="14">
        <v>90</v>
      </c>
      <c r="M28" s="14">
        <v>25.9</v>
      </c>
      <c r="N28">
        <f t="shared" si="3"/>
        <v>21.659999999999997</v>
      </c>
      <c r="O28" s="21"/>
      <c r="P28" s="21"/>
      <c r="Q28" s="21"/>
      <c r="R28" s="21"/>
      <c r="T28" s="21"/>
      <c r="U28" s="21"/>
    </row>
    <row r="29" spans="2:23" ht="15.75" thickBot="1" x14ac:dyDescent="0.3">
      <c r="L29" s="14">
        <v>100</v>
      </c>
      <c r="M29" s="14">
        <v>7.8</v>
      </c>
      <c r="N29">
        <f t="shared" si="3"/>
        <v>11.159999999999997</v>
      </c>
      <c r="O29" s="22"/>
      <c r="P29" s="22"/>
      <c r="Q29" s="22"/>
      <c r="R29" s="22"/>
      <c r="T29" s="22"/>
      <c r="U29" s="22"/>
    </row>
    <row r="32" spans="2:23" ht="15.75" thickBot="1" x14ac:dyDescent="0.3"/>
    <row r="33" spans="15:23" x14ac:dyDescent="0.25">
      <c r="O33" s="24"/>
      <c r="P33" s="24"/>
    </row>
    <row r="34" spans="15:23" x14ac:dyDescent="0.25">
      <c r="O34" s="21"/>
      <c r="P34" s="21"/>
    </row>
    <row r="35" spans="15:23" x14ac:dyDescent="0.25">
      <c r="O35" s="21"/>
      <c r="P35" s="21"/>
    </row>
    <row r="36" spans="15:23" x14ac:dyDescent="0.25">
      <c r="O36" s="21"/>
      <c r="P36" s="21"/>
    </row>
    <row r="37" spans="15:23" x14ac:dyDescent="0.25">
      <c r="O37" s="21"/>
      <c r="P37" s="21"/>
    </row>
    <row r="38" spans="15:23" ht="15.75" thickBot="1" x14ac:dyDescent="0.3">
      <c r="O38" s="22"/>
      <c r="P38" s="22"/>
    </row>
    <row r="40" spans="15:23" ht="15.75" thickBot="1" x14ac:dyDescent="0.3"/>
    <row r="41" spans="15:23" x14ac:dyDescent="0.25">
      <c r="O41" s="23"/>
      <c r="P41" s="23"/>
      <c r="Q41" s="23"/>
      <c r="R41" s="23"/>
      <c r="S41" s="23"/>
      <c r="T41" s="23"/>
    </row>
    <row r="42" spans="15:23" x14ac:dyDescent="0.25">
      <c r="O42" s="21"/>
      <c r="P42" s="21"/>
      <c r="Q42" s="21"/>
      <c r="R42" s="21"/>
      <c r="S42" s="21"/>
      <c r="T42" s="21"/>
    </row>
    <row r="43" spans="15:23" x14ac:dyDescent="0.25">
      <c r="O43" s="21"/>
      <c r="P43" s="21"/>
      <c r="Q43" s="21"/>
      <c r="R43" s="21"/>
      <c r="S43" s="21"/>
      <c r="T43" s="21"/>
    </row>
    <row r="44" spans="15:23" ht="15.75" thickBot="1" x14ac:dyDescent="0.3">
      <c r="O44" s="22"/>
      <c r="P44" s="22"/>
      <c r="Q44" s="22"/>
      <c r="R44" s="22"/>
      <c r="S44" s="22"/>
      <c r="T44" s="22"/>
    </row>
    <row r="45" spans="15:23" ht="15.75" thickBot="1" x14ac:dyDescent="0.3"/>
    <row r="46" spans="15:23" x14ac:dyDescent="0.25">
      <c r="O46" s="23"/>
      <c r="P46" s="23"/>
      <c r="Q46" s="23"/>
      <c r="R46" s="23"/>
      <c r="S46" s="23"/>
      <c r="T46" s="23"/>
      <c r="U46" s="23"/>
      <c r="V46" s="23"/>
      <c r="W46" s="23"/>
    </row>
    <row r="47" spans="15:23" x14ac:dyDescent="0.25">
      <c r="O47" s="21"/>
      <c r="P47" s="21"/>
      <c r="Q47" s="21"/>
      <c r="R47" s="21"/>
      <c r="S47" s="21"/>
      <c r="T47" s="21"/>
      <c r="U47" s="21"/>
      <c r="V47" s="21"/>
      <c r="W47" s="21"/>
    </row>
    <row r="48" spans="15:23" ht="15.75" thickBot="1" x14ac:dyDescent="0.3">
      <c r="O48" s="22"/>
      <c r="P48" s="22"/>
      <c r="Q48" s="22"/>
      <c r="R48" s="22"/>
      <c r="S48" s="22"/>
      <c r="T48" s="22"/>
      <c r="U48" s="22"/>
      <c r="V48" s="22"/>
      <c r="W48" s="22"/>
    </row>
    <row r="53" spans="15:21" ht="15.75" thickBot="1" x14ac:dyDescent="0.3"/>
    <row r="54" spans="15:21" x14ac:dyDescent="0.25">
      <c r="O54" s="23"/>
      <c r="P54" s="23"/>
      <c r="Q54" s="23"/>
      <c r="R54" s="23"/>
      <c r="T54" s="23"/>
      <c r="U54" s="23"/>
    </row>
    <row r="55" spans="15:21" x14ac:dyDescent="0.25">
      <c r="O55" s="21"/>
      <c r="P55" s="21"/>
      <c r="Q55" s="21"/>
      <c r="R55" s="21"/>
      <c r="T55" s="21"/>
      <c r="U55" s="21"/>
    </row>
    <row r="56" spans="15:21" x14ac:dyDescent="0.25">
      <c r="O56" s="21"/>
      <c r="P56" s="21"/>
      <c r="Q56" s="21"/>
      <c r="R56" s="21"/>
      <c r="T56" s="21"/>
      <c r="U56" s="21"/>
    </row>
    <row r="57" spans="15:21" x14ac:dyDescent="0.25">
      <c r="O57" s="21"/>
      <c r="P57" s="21"/>
      <c r="Q57" s="21"/>
      <c r="R57" s="21"/>
      <c r="T57" s="21"/>
      <c r="U57" s="21"/>
    </row>
    <row r="58" spans="15:21" x14ac:dyDescent="0.25">
      <c r="O58" s="21"/>
      <c r="P58" s="21"/>
      <c r="Q58" s="21"/>
      <c r="R58" s="21"/>
      <c r="T58" s="21"/>
      <c r="U58" s="21"/>
    </row>
    <row r="59" spans="15:21" ht="15.75" thickBot="1" x14ac:dyDescent="0.3">
      <c r="O59" s="22"/>
      <c r="P59" s="22"/>
      <c r="Q59" s="22"/>
      <c r="R59" s="22"/>
      <c r="T59" s="22"/>
      <c r="U59" s="22"/>
    </row>
  </sheetData>
  <sortState ref="U55:U59">
    <sortCondition ref="U55"/>
  </sortState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"/>
  <sheetViews>
    <sheetView tabSelected="1" topLeftCell="F1" zoomScale="77" zoomScaleNormal="77" workbookViewId="0">
      <selection activeCell="L25" sqref="L25"/>
    </sheetView>
  </sheetViews>
  <sheetFormatPr defaultRowHeight="15" x14ac:dyDescent="0.25"/>
  <cols>
    <col min="2" max="2" width="20.85546875" bestFit="1" customWidth="1"/>
    <col min="3" max="3" width="10.140625" bestFit="1" customWidth="1"/>
    <col min="4" max="4" width="27.42578125" bestFit="1" customWidth="1"/>
    <col min="5" max="5" width="27.42578125" customWidth="1"/>
    <col min="6" max="6" width="20" customWidth="1"/>
    <col min="7" max="7" width="21.42578125" bestFit="1" customWidth="1"/>
    <col min="8" max="8" width="10.140625" bestFit="1" customWidth="1"/>
    <col min="9" max="9" width="21.42578125" bestFit="1" customWidth="1"/>
    <col min="10" max="10" width="17" bestFit="1" customWidth="1"/>
    <col min="11" max="11" width="10.85546875" bestFit="1" customWidth="1"/>
    <col min="12" max="12" width="23.85546875" bestFit="1" customWidth="1"/>
    <col min="13" max="13" width="19" bestFit="1" customWidth="1"/>
  </cols>
  <sheetData>
    <row r="1" spans="1:13" x14ac:dyDescent="0.25">
      <c r="B1" s="27" t="s">
        <v>45</v>
      </c>
      <c r="C1" s="27"/>
      <c r="D1" s="27"/>
      <c r="E1" s="27"/>
      <c r="F1" s="27"/>
      <c r="G1" s="28" t="s">
        <v>50</v>
      </c>
      <c r="H1" s="28"/>
      <c r="I1" s="28"/>
      <c r="J1" s="28"/>
      <c r="K1" s="28"/>
      <c r="L1" s="28"/>
    </row>
    <row r="2" spans="1:13" x14ac:dyDescent="0.25">
      <c r="A2" t="s">
        <v>29</v>
      </c>
      <c r="B2" s="25" t="s">
        <v>37</v>
      </c>
      <c r="C2" s="25" t="s">
        <v>38</v>
      </c>
      <c r="D2" s="25" t="s">
        <v>39</v>
      </c>
      <c r="E2" s="25" t="s">
        <v>38</v>
      </c>
      <c r="F2" s="25" t="s">
        <v>49</v>
      </c>
      <c r="G2" s="25" t="s">
        <v>40</v>
      </c>
      <c r="H2" s="25" t="s">
        <v>38</v>
      </c>
      <c r="I2" s="25" t="s">
        <v>41</v>
      </c>
      <c r="J2" s="25" t="s">
        <v>42</v>
      </c>
      <c r="K2" s="25" t="s">
        <v>43</v>
      </c>
      <c r="L2" s="25" t="s">
        <v>44</v>
      </c>
      <c r="M2" s="25" t="s">
        <v>46</v>
      </c>
    </row>
    <row r="3" spans="1:13" x14ac:dyDescent="0.25">
      <c r="A3">
        <v>1997</v>
      </c>
      <c r="B3" s="25">
        <v>6719</v>
      </c>
      <c r="C3">
        <v>2.9</v>
      </c>
      <c r="D3">
        <v>843</v>
      </c>
      <c r="E3">
        <v>2.9</v>
      </c>
      <c r="F3">
        <v>1</v>
      </c>
      <c r="G3">
        <f>B3</f>
        <v>6719</v>
      </c>
      <c r="H3">
        <f>C3</f>
        <v>2.9</v>
      </c>
      <c r="I3">
        <v>0.6</v>
      </c>
      <c r="J3">
        <v>1034</v>
      </c>
      <c r="K3">
        <v>3783</v>
      </c>
      <c r="L3">
        <v>778</v>
      </c>
      <c r="M3">
        <v>10888</v>
      </c>
    </row>
    <row r="4" spans="1:13" x14ac:dyDescent="0.25">
      <c r="A4">
        <v>1998</v>
      </c>
      <c r="B4" s="25">
        <v>6746</v>
      </c>
      <c r="C4">
        <v>3.4</v>
      </c>
      <c r="D4">
        <v>810</v>
      </c>
      <c r="E4">
        <v>3.4</v>
      </c>
      <c r="F4">
        <v>2</v>
      </c>
      <c r="G4">
        <f>B4</f>
        <v>6746</v>
      </c>
      <c r="H4">
        <f>C4</f>
        <v>3.4</v>
      </c>
      <c r="I4">
        <v>0.4</v>
      </c>
      <c r="J4">
        <v>825</v>
      </c>
      <c r="K4">
        <v>2844</v>
      </c>
      <c r="L4">
        <v>686</v>
      </c>
      <c r="M4">
        <v>7329</v>
      </c>
    </row>
    <row r="5" spans="1:13" x14ac:dyDescent="0.25">
      <c r="A5">
        <v>1999</v>
      </c>
      <c r="B5" s="25">
        <v>7993</v>
      </c>
      <c r="C5">
        <v>2</v>
      </c>
      <c r="D5">
        <v>802</v>
      </c>
      <c r="E5">
        <v>2</v>
      </c>
      <c r="F5">
        <v>3</v>
      </c>
      <c r="G5">
        <f>B5</f>
        <v>7993</v>
      </c>
      <c r="H5">
        <f>C5</f>
        <v>2</v>
      </c>
      <c r="I5">
        <v>0.6</v>
      </c>
      <c r="J5">
        <v>484</v>
      </c>
      <c r="K5">
        <v>2015</v>
      </c>
      <c r="L5">
        <v>684</v>
      </c>
      <c r="M5">
        <v>14375</v>
      </c>
    </row>
    <row r="6" spans="1:13" x14ac:dyDescent="0.25">
      <c r="A6">
        <v>2000</v>
      </c>
      <c r="B6" s="25">
        <v>7343</v>
      </c>
      <c r="C6">
        <v>3.5</v>
      </c>
      <c r="D6">
        <v>763</v>
      </c>
      <c r="E6">
        <v>3.5</v>
      </c>
      <c r="F6">
        <v>4</v>
      </c>
      <c r="G6">
        <f>B6</f>
        <v>7343</v>
      </c>
      <c r="H6">
        <f>C6</f>
        <v>3.5</v>
      </c>
      <c r="I6">
        <v>0.5</v>
      </c>
      <c r="J6">
        <v>835</v>
      </c>
      <c r="K6">
        <v>331</v>
      </c>
      <c r="L6">
        <v>696</v>
      </c>
      <c r="M6">
        <v>7668</v>
      </c>
    </row>
    <row r="7" spans="1:13" x14ac:dyDescent="0.25">
      <c r="A7">
        <v>2001</v>
      </c>
      <c r="B7" s="25">
        <v>7136</v>
      </c>
      <c r="C7">
        <v>3.9</v>
      </c>
      <c r="D7">
        <v>802</v>
      </c>
      <c r="E7">
        <v>3.9</v>
      </c>
      <c r="F7">
        <v>5</v>
      </c>
      <c r="G7">
        <f>B7</f>
        <v>7136</v>
      </c>
      <c r="H7">
        <f>C7</f>
        <v>3.9</v>
      </c>
      <c r="I7">
        <v>0.2</v>
      </c>
      <c r="J7">
        <v>929</v>
      </c>
      <c r="K7">
        <v>2658</v>
      </c>
      <c r="L7">
        <v>646</v>
      </c>
      <c r="M7">
        <v>8144</v>
      </c>
    </row>
    <row r="8" spans="1:13" x14ac:dyDescent="0.25">
      <c r="A8">
        <v>2002</v>
      </c>
      <c r="B8" s="25">
        <v>7691</v>
      </c>
      <c r="C8">
        <v>2.2000000000000002</v>
      </c>
      <c r="D8">
        <v>887</v>
      </c>
      <c r="E8">
        <v>2.2000000000000002</v>
      </c>
      <c r="F8">
        <v>6</v>
      </c>
      <c r="G8">
        <f>B8</f>
        <v>7691</v>
      </c>
      <c r="H8">
        <f>C8</f>
        <v>2.2000000000000002</v>
      </c>
      <c r="I8">
        <v>1</v>
      </c>
      <c r="J8">
        <v>672</v>
      </c>
      <c r="K8">
        <v>2077</v>
      </c>
      <c r="L8">
        <v>718</v>
      </c>
      <c r="M8">
        <v>14545</v>
      </c>
    </row>
    <row r="9" spans="1:13" x14ac:dyDescent="0.25">
      <c r="A9">
        <v>2003</v>
      </c>
      <c r="B9" s="25">
        <v>6925</v>
      </c>
      <c r="C9">
        <v>2.5</v>
      </c>
      <c r="D9">
        <v>779</v>
      </c>
      <c r="E9">
        <v>2.5</v>
      </c>
      <c r="F9">
        <v>7</v>
      </c>
      <c r="G9">
        <f>B9</f>
        <v>6925</v>
      </c>
      <c r="H9">
        <f>C9</f>
        <v>2.5</v>
      </c>
      <c r="I9">
        <v>0.2</v>
      </c>
      <c r="J9">
        <v>836</v>
      </c>
      <c r="K9">
        <v>4068</v>
      </c>
      <c r="L9">
        <v>693</v>
      </c>
      <c r="M9">
        <v>12703</v>
      </c>
    </row>
    <row r="10" spans="1:13" x14ac:dyDescent="0.25">
      <c r="A10">
        <v>2004</v>
      </c>
      <c r="B10" s="25">
        <v>6841</v>
      </c>
      <c r="C10">
        <v>3</v>
      </c>
      <c r="D10">
        <v>719</v>
      </c>
      <c r="E10">
        <v>3</v>
      </c>
      <c r="F10">
        <v>8</v>
      </c>
      <c r="G10">
        <f>B10</f>
        <v>6841</v>
      </c>
      <c r="H10">
        <f>C10</f>
        <v>3</v>
      </c>
      <c r="I10">
        <v>0.6</v>
      </c>
      <c r="J10">
        <v>861</v>
      </c>
      <c r="K10">
        <v>5733</v>
      </c>
      <c r="L10">
        <v>696</v>
      </c>
      <c r="M10">
        <v>13781</v>
      </c>
    </row>
    <row r="11" spans="1:13" x14ac:dyDescent="0.25">
      <c r="A11">
        <v>2005</v>
      </c>
      <c r="B11" s="25">
        <v>7969</v>
      </c>
      <c r="C11">
        <v>3.4</v>
      </c>
      <c r="D11">
        <v>870</v>
      </c>
      <c r="E11">
        <v>3.4</v>
      </c>
      <c r="F11">
        <v>9</v>
      </c>
      <c r="G11">
        <f>B11</f>
        <v>7969</v>
      </c>
      <c r="H11">
        <f>C11</f>
        <v>3.4</v>
      </c>
      <c r="I11">
        <v>0.4</v>
      </c>
      <c r="J11">
        <v>546</v>
      </c>
      <c r="K11">
        <v>1787</v>
      </c>
      <c r="L11">
        <v>662</v>
      </c>
      <c r="M11">
        <v>7639</v>
      </c>
    </row>
    <row r="12" spans="1:13" x14ac:dyDescent="0.25">
      <c r="A12">
        <v>2006</v>
      </c>
      <c r="B12" s="25">
        <v>6982</v>
      </c>
      <c r="C12">
        <v>2.2000000000000002</v>
      </c>
      <c r="D12">
        <v>823</v>
      </c>
      <c r="E12">
        <v>2.2000000000000002</v>
      </c>
      <c r="F12">
        <v>10</v>
      </c>
      <c r="G12">
        <f>B12</f>
        <v>6982</v>
      </c>
      <c r="H12">
        <f>C12</f>
        <v>2.2000000000000002</v>
      </c>
      <c r="I12">
        <v>0.8</v>
      </c>
      <c r="J12">
        <v>968</v>
      </c>
      <c r="K12">
        <v>4310</v>
      </c>
      <c r="L12">
        <v>763</v>
      </c>
      <c r="M12">
        <v>14033</v>
      </c>
    </row>
    <row r="13" spans="1:13" x14ac:dyDescent="0.25">
      <c r="A13">
        <v>2007</v>
      </c>
      <c r="B13" s="25">
        <v>7005</v>
      </c>
      <c r="C13">
        <v>3.9</v>
      </c>
      <c r="D13">
        <v>976</v>
      </c>
      <c r="E13">
        <v>3.9</v>
      </c>
      <c r="F13">
        <v>11</v>
      </c>
      <c r="G13">
        <f>B13</f>
        <v>7005</v>
      </c>
      <c r="H13">
        <f>C13</f>
        <v>3.9</v>
      </c>
      <c r="I13">
        <v>1</v>
      </c>
      <c r="J13">
        <v>999</v>
      </c>
      <c r="K13">
        <v>1482</v>
      </c>
      <c r="L13">
        <v>759</v>
      </c>
      <c r="M13">
        <v>8220</v>
      </c>
    </row>
    <row r="14" spans="1:13" x14ac:dyDescent="0.25">
      <c r="A14">
        <v>2008</v>
      </c>
      <c r="B14" s="25">
        <v>7157</v>
      </c>
      <c r="C14">
        <v>2.2999999999999998</v>
      </c>
      <c r="D14">
        <v>709</v>
      </c>
      <c r="E14">
        <v>2.2999999999999998</v>
      </c>
      <c r="F14">
        <v>12</v>
      </c>
      <c r="G14">
        <f>B14</f>
        <v>7157</v>
      </c>
      <c r="H14">
        <f>C14</f>
        <v>2.2999999999999998</v>
      </c>
      <c r="I14">
        <v>0.4</v>
      </c>
      <c r="J14">
        <v>1121</v>
      </c>
      <c r="K14">
        <v>776</v>
      </c>
      <c r="L14">
        <v>772</v>
      </c>
      <c r="M14">
        <v>7233</v>
      </c>
    </row>
    <row r="15" spans="1:13" x14ac:dyDescent="0.25">
      <c r="A15">
        <v>2009</v>
      </c>
      <c r="B15" s="25">
        <v>6942</v>
      </c>
      <c r="C15">
        <v>3.8</v>
      </c>
      <c r="D15">
        <v>910</v>
      </c>
      <c r="E15">
        <v>3.8</v>
      </c>
      <c r="F15">
        <v>13</v>
      </c>
      <c r="G15">
        <f>B15</f>
        <v>6942</v>
      </c>
      <c r="H15">
        <f>C15</f>
        <v>3.8</v>
      </c>
      <c r="I15">
        <v>0.6</v>
      </c>
      <c r="J15">
        <v>1047</v>
      </c>
      <c r="K15">
        <v>5041</v>
      </c>
      <c r="L15">
        <v>642</v>
      </c>
      <c r="M15">
        <v>7032</v>
      </c>
    </row>
    <row r="16" spans="1:13" x14ac:dyDescent="0.25">
      <c r="A16">
        <v>2010</v>
      </c>
      <c r="B16" s="25">
        <v>6517</v>
      </c>
      <c r="C16">
        <v>2.5</v>
      </c>
      <c r="D16">
        <v>778</v>
      </c>
      <c r="E16">
        <v>2.5</v>
      </c>
      <c r="F16">
        <v>14</v>
      </c>
      <c r="G16">
        <f>B16</f>
        <v>6517</v>
      </c>
      <c r="H16">
        <f>C16</f>
        <v>2.5</v>
      </c>
      <c r="I16">
        <v>0.3</v>
      </c>
      <c r="J16">
        <v>958</v>
      </c>
      <c r="K16">
        <v>1287</v>
      </c>
      <c r="L16">
        <v>677</v>
      </c>
      <c r="M16">
        <v>7939</v>
      </c>
    </row>
    <row r="17" spans="1:13" x14ac:dyDescent="0.25">
      <c r="A17">
        <v>2011</v>
      </c>
      <c r="B17" s="25">
        <v>7633</v>
      </c>
      <c r="C17">
        <v>3</v>
      </c>
      <c r="D17">
        <v>836</v>
      </c>
      <c r="E17">
        <v>3</v>
      </c>
      <c r="F17">
        <v>15</v>
      </c>
      <c r="G17">
        <f>B17</f>
        <v>7633</v>
      </c>
      <c r="H17">
        <f>C17</f>
        <v>3</v>
      </c>
      <c r="I17">
        <v>0.2</v>
      </c>
      <c r="J17">
        <v>797</v>
      </c>
      <c r="K17">
        <v>1382</v>
      </c>
      <c r="L17">
        <v>628</v>
      </c>
      <c r="M17">
        <v>9675</v>
      </c>
    </row>
    <row r="18" spans="1:13" x14ac:dyDescent="0.25">
      <c r="A18">
        <v>2012</v>
      </c>
      <c r="B18" s="25">
        <v>7512</v>
      </c>
      <c r="C18">
        <v>4.0999999999999996</v>
      </c>
      <c r="D18">
        <v>926</v>
      </c>
      <c r="E18">
        <v>4.0999999999999996</v>
      </c>
      <c r="F18">
        <v>16</v>
      </c>
      <c r="G18">
        <f>B18</f>
        <v>7512</v>
      </c>
      <c r="H18">
        <f>C18</f>
        <v>4.0999999999999996</v>
      </c>
      <c r="I18">
        <v>0.3</v>
      </c>
      <c r="J18">
        <v>887</v>
      </c>
      <c r="K18">
        <v>3897</v>
      </c>
      <c r="L18">
        <v>724</v>
      </c>
      <c r="M18">
        <v>11362</v>
      </c>
    </row>
    <row r="19" spans="1:13" x14ac:dyDescent="0.25">
      <c r="A19">
        <v>2013</v>
      </c>
      <c r="B19" s="25">
        <v>7265</v>
      </c>
      <c r="C19">
        <v>2.6</v>
      </c>
      <c r="D19">
        <v>799</v>
      </c>
      <c r="E19">
        <v>2.6</v>
      </c>
      <c r="F19">
        <v>17</v>
      </c>
      <c r="G19">
        <f>B19</f>
        <v>7265</v>
      </c>
      <c r="H19">
        <f>C19</f>
        <v>2.6</v>
      </c>
      <c r="I19">
        <v>0.8</v>
      </c>
      <c r="J19">
        <v>617</v>
      </c>
      <c r="K19">
        <v>3361</v>
      </c>
      <c r="L19">
        <v>731</v>
      </c>
      <c r="M19">
        <v>14980</v>
      </c>
    </row>
    <row r="20" spans="1:13" x14ac:dyDescent="0.25">
      <c r="A20">
        <v>2014</v>
      </c>
      <c r="B20" s="25">
        <v>7425</v>
      </c>
      <c r="C20">
        <v>3.3</v>
      </c>
      <c r="D20">
        <v>988</v>
      </c>
      <c r="E20">
        <v>3.3</v>
      </c>
      <c r="F20">
        <v>18</v>
      </c>
      <c r="G20">
        <f>B20</f>
        <v>7425</v>
      </c>
      <c r="H20">
        <f>C20</f>
        <v>3.3</v>
      </c>
      <c r="I20">
        <v>0.5</v>
      </c>
      <c r="J20">
        <v>626</v>
      </c>
      <c r="K20">
        <v>805</v>
      </c>
      <c r="L20">
        <v>642</v>
      </c>
      <c r="M20">
        <v>13747</v>
      </c>
    </row>
    <row r="21" spans="1:13" x14ac:dyDescent="0.25">
      <c r="A21">
        <v>2015</v>
      </c>
      <c r="B21" s="25">
        <v>7059</v>
      </c>
      <c r="C21">
        <v>2.5</v>
      </c>
      <c r="D21">
        <v>776</v>
      </c>
      <c r="E21">
        <v>2.5</v>
      </c>
      <c r="F21">
        <v>19</v>
      </c>
      <c r="G21">
        <f>B21</f>
        <v>7059</v>
      </c>
      <c r="H21">
        <f>C21</f>
        <v>2.5</v>
      </c>
      <c r="I21">
        <v>0.4</v>
      </c>
      <c r="J21">
        <v>738</v>
      </c>
      <c r="K21">
        <v>4108</v>
      </c>
      <c r="L21">
        <v>738</v>
      </c>
      <c r="M21">
        <v>14539</v>
      </c>
    </row>
    <row r="22" spans="1:13" x14ac:dyDescent="0.25">
      <c r="A22">
        <v>2016</v>
      </c>
      <c r="B22" s="25">
        <v>7701</v>
      </c>
      <c r="C22">
        <v>3.9</v>
      </c>
      <c r="D22">
        <v>788</v>
      </c>
      <c r="E22">
        <v>3.9</v>
      </c>
      <c r="F22">
        <v>20</v>
      </c>
      <c r="G22">
        <f>B22</f>
        <v>7701</v>
      </c>
      <c r="H22">
        <f>C22</f>
        <v>3.9</v>
      </c>
      <c r="I22">
        <v>0.8</v>
      </c>
      <c r="J22">
        <v>1089</v>
      </c>
      <c r="K22">
        <v>5287</v>
      </c>
      <c r="L22">
        <v>636</v>
      </c>
      <c r="M22">
        <v>8599</v>
      </c>
    </row>
    <row r="23" spans="1:13" x14ac:dyDescent="0.25">
      <c r="B23" s="25"/>
    </row>
    <row r="33" spans="6:12" ht="15.75" thickBot="1" x14ac:dyDescent="0.3"/>
    <row r="34" spans="6:12" x14ac:dyDescent="0.25">
      <c r="F34" s="23"/>
      <c r="G34" s="23"/>
      <c r="H34" s="23"/>
      <c r="I34" s="23"/>
    </row>
    <row r="35" spans="6:12" x14ac:dyDescent="0.25">
      <c r="F35" s="21"/>
      <c r="G35" s="21"/>
      <c r="H35" s="21"/>
      <c r="I35" s="21"/>
    </row>
    <row r="36" spans="6:12" x14ac:dyDescent="0.25">
      <c r="F36" s="21"/>
      <c r="G36" s="21"/>
      <c r="H36" s="21"/>
      <c r="I36" s="21"/>
    </row>
    <row r="37" spans="6:12" ht="15.75" thickBot="1" x14ac:dyDescent="0.3">
      <c r="F37" s="22"/>
      <c r="G37" s="22"/>
      <c r="H37" s="22"/>
      <c r="I37" s="22"/>
    </row>
    <row r="38" spans="6:12" ht="15.75" thickBot="1" x14ac:dyDescent="0.3"/>
    <row r="39" spans="6:12" x14ac:dyDescent="0.25">
      <c r="F39" s="23"/>
      <c r="G39" s="23"/>
      <c r="H39" s="23"/>
      <c r="I39" s="23"/>
      <c r="J39" s="23"/>
      <c r="K39" s="23"/>
      <c r="L39" s="23"/>
    </row>
    <row r="40" spans="6:12" x14ac:dyDescent="0.25">
      <c r="F40" s="21"/>
      <c r="G40" s="21"/>
      <c r="H40" s="21"/>
      <c r="I40" s="21"/>
      <c r="J40" s="21"/>
      <c r="K40" s="21"/>
      <c r="L40" s="21"/>
    </row>
    <row r="41" spans="6:12" x14ac:dyDescent="0.25">
      <c r="F41" s="21"/>
      <c r="G41" s="21"/>
      <c r="H41" s="21"/>
      <c r="I41" s="21"/>
      <c r="J41" s="21"/>
      <c r="K41" s="21"/>
      <c r="L41" s="21"/>
    </row>
    <row r="42" spans="6:12" x14ac:dyDescent="0.25">
      <c r="F42" s="21"/>
      <c r="G42" s="21"/>
      <c r="H42" s="21"/>
      <c r="I42" s="21"/>
      <c r="J42" s="21"/>
      <c r="K42" s="21"/>
      <c r="L42" s="21"/>
    </row>
    <row r="43" spans="6:12" x14ac:dyDescent="0.25">
      <c r="F43" s="21"/>
      <c r="G43" s="21"/>
      <c r="H43" s="21"/>
      <c r="I43" s="21"/>
      <c r="J43" s="21"/>
      <c r="K43" s="21"/>
      <c r="L43" s="21"/>
    </row>
    <row r="44" spans="6:12" x14ac:dyDescent="0.25">
      <c r="F44" s="21"/>
      <c r="G44" s="21"/>
      <c r="H44" s="21"/>
      <c r="I44" s="21"/>
      <c r="J44" s="21"/>
      <c r="K44" s="21"/>
      <c r="L44" s="21"/>
    </row>
    <row r="45" spans="6:12" ht="15.75" thickBot="1" x14ac:dyDescent="0.3">
      <c r="F45" s="22"/>
      <c r="G45" s="22"/>
      <c r="H45" s="22"/>
      <c r="I45" s="22"/>
      <c r="J45" s="22"/>
      <c r="K45" s="22"/>
      <c r="L45" s="22"/>
    </row>
    <row r="50" spans="6:10" ht="15.75" thickBot="1" x14ac:dyDescent="0.3"/>
    <row r="51" spans="6:10" x14ac:dyDescent="0.25">
      <c r="F51" s="23"/>
      <c r="G51" s="23"/>
      <c r="I51" s="23"/>
      <c r="J51" s="23"/>
    </row>
    <row r="52" spans="6:10" x14ac:dyDescent="0.25">
      <c r="F52" s="21"/>
      <c r="G52" s="21"/>
      <c r="I52" s="21"/>
      <c r="J52" s="21"/>
    </row>
    <row r="53" spans="6:10" x14ac:dyDescent="0.25">
      <c r="F53" s="21"/>
      <c r="G53" s="21"/>
      <c r="I53" s="21"/>
      <c r="J53" s="21"/>
    </row>
    <row r="54" spans="6:10" x14ac:dyDescent="0.25">
      <c r="F54" s="21"/>
      <c r="G54" s="21"/>
      <c r="I54" s="21"/>
      <c r="J54" s="21"/>
    </row>
    <row r="55" spans="6:10" x14ac:dyDescent="0.25">
      <c r="F55" s="21"/>
      <c r="G55" s="21"/>
      <c r="I55" s="21"/>
      <c r="J55" s="21"/>
    </row>
    <row r="56" spans="6:10" x14ac:dyDescent="0.25">
      <c r="F56" s="21"/>
      <c r="G56" s="21"/>
      <c r="I56" s="21"/>
      <c r="J56" s="21"/>
    </row>
    <row r="57" spans="6:10" x14ac:dyDescent="0.25">
      <c r="F57" s="21"/>
      <c r="G57" s="21"/>
      <c r="I57" s="21"/>
      <c r="J57" s="21"/>
    </row>
    <row r="58" spans="6:10" x14ac:dyDescent="0.25">
      <c r="F58" s="21"/>
      <c r="G58" s="21"/>
      <c r="I58" s="21"/>
      <c r="J58" s="21"/>
    </row>
    <row r="59" spans="6:10" x14ac:dyDescent="0.25">
      <c r="F59" s="21"/>
      <c r="G59" s="21"/>
      <c r="I59" s="21"/>
      <c r="J59" s="21"/>
    </row>
    <row r="60" spans="6:10" x14ac:dyDescent="0.25">
      <c r="F60" s="21"/>
      <c r="G60" s="21"/>
      <c r="I60" s="21"/>
      <c r="J60" s="21"/>
    </row>
    <row r="61" spans="6:10" x14ac:dyDescent="0.25">
      <c r="F61" s="21"/>
      <c r="G61" s="21"/>
      <c r="I61" s="21"/>
      <c r="J61" s="21"/>
    </row>
    <row r="62" spans="6:10" x14ac:dyDescent="0.25">
      <c r="F62" s="21"/>
      <c r="G62" s="21"/>
      <c r="I62" s="21"/>
      <c r="J62" s="21"/>
    </row>
    <row r="63" spans="6:10" x14ac:dyDescent="0.25">
      <c r="F63" s="21"/>
      <c r="G63" s="21"/>
      <c r="I63" s="21"/>
      <c r="J63" s="21"/>
    </row>
    <row r="64" spans="6:10" x14ac:dyDescent="0.25">
      <c r="F64" s="21"/>
      <c r="G64" s="21"/>
      <c r="I64" s="21"/>
      <c r="J64" s="21"/>
    </row>
    <row r="65" spans="6:10" x14ac:dyDescent="0.25">
      <c r="F65" s="21"/>
      <c r="G65" s="21"/>
      <c r="I65" s="21"/>
      <c r="J65" s="21"/>
    </row>
    <row r="66" spans="6:10" x14ac:dyDescent="0.25">
      <c r="F66" s="21"/>
      <c r="G66" s="21"/>
      <c r="I66" s="21"/>
      <c r="J66" s="21"/>
    </row>
    <row r="67" spans="6:10" x14ac:dyDescent="0.25">
      <c r="F67" s="21"/>
      <c r="G67" s="21"/>
      <c r="I67" s="21"/>
      <c r="J67" s="21"/>
    </row>
    <row r="68" spans="6:10" x14ac:dyDescent="0.25">
      <c r="F68" s="21"/>
      <c r="G68" s="21"/>
      <c r="I68" s="21"/>
      <c r="J68" s="21"/>
    </row>
    <row r="69" spans="6:10" x14ac:dyDescent="0.25">
      <c r="F69" s="21"/>
      <c r="G69" s="21"/>
      <c r="I69" s="21"/>
      <c r="J69" s="21"/>
    </row>
    <row r="70" spans="6:10" x14ac:dyDescent="0.25">
      <c r="F70" s="21"/>
      <c r="G70" s="21"/>
      <c r="I70" s="21"/>
      <c r="J70" s="21"/>
    </row>
    <row r="71" spans="6:10" ht="15.75" thickBot="1" x14ac:dyDescent="0.3">
      <c r="F71" s="22"/>
      <c r="G71" s="22"/>
      <c r="I71" s="22"/>
      <c r="J71" s="22"/>
    </row>
    <row r="82" spans="6:12" ht="15.75" thickBot="1" x14ac:dyDescent="0.3"/>
    <row r="83" spans="6:12" x14ac:dyDescent="0.25">
      <c r="F83" s="23"/>
      <c r="G83" s="23"/>
      <c r="H83" s="23"/>
      <c r="I83" s="23"/>
    </row>
    <row r="84" spans="6:12" x14ac:dyDescent="0.25">
      <c r="F84" s="21"/>
      <c r="G84" s="21"/>
      <c r="H84" s="21"/>
      <c r="I84" s="21"/>
    </row>
    <row r="85" spans="6:12" x14ac:dyDescent="0.25">
      <c r="F85" s="21"/>
      <c r="G85" s="21"/>
      <c r="H85" s="21"/>
      <c r="I85" s="21"/>
    </row>
    <row r="86" spans="6:12" ht="15.75" thickBot="1" x14ac:dyDescent="0.3">
      <c r="F86" s="22"/>
      <c r="G86" s="22"/>
      <c r="H86" s="22"/>
      <c r="I86" s="22"/>
    </row>
    <row r="87" spans="6:12" ht="15.75" thickBot="1" x14ac:dyDescent="0.3"/>
    <row r="88" spans="6:12" x14ac:dyDescent="0.25">
      <c r="F88" s="23"/>
      <c r="G88" s="23"/>
      <c r="H88" s="23"/>
      <c r="I88" s="23"/>
      <c r="J88" s="23"/>
      <c r="K88" s="23"/>
      <c r="L88" s="23"/>
    </row>
    <row r="89" spans="6:12" x14ac:dyDescent="0.25">
      <c r="F89" s="21"/>
      <c r="G89" s="21"/>
      <c r="H89" s="21"/>
      <c r="I89" s="21"/>
      <c r="J89" s="21"/>
      <c r="K89" s="21"/>
      <c r="L89" s="21"/>
    </row>
    <row r="90" spans="6:12" x14ac:dyDescent="0.25">
      <c r="F90" s="21"/>
      <c r="G90" s="21"/>
      <c r="H90" s="21"/>
      <c r="I90" s="21"/>
      <c r="J90" s="21"/>
      <c r="K90" s="21"/>
      <c r="L90" s="21"/>
    </row>
    <row r="91" spans="6:12" x14ac:dyDescent="0.25">
      <c r="F91" s="21"/>
      <c r="G91" s="21"/>
      <c r="H91" s="21"/>
      <c r="I91" s="21"/>
      <c r="J91" s="21"/>
      <c r="K91" s="21"/>
      <c r="L91" s="21"/>
    </row>
    <row r="92" spans="6:12" x14ac:dyDescent="0.25">
      <c r="F92" s="21"/>
      <c r="G92" s="21"/>
      <c r="H92" s="21"/>
      <c r="I92" s="21"/>
      <c r="J92" s="21"/>
      <c r="K92" s="21"/>
      <c r="L92" s="21"/>
    </row>
    <row r="93" spans="6:12" ht="15.75" thickBot="1" x14ac:dyDescent="0.3">
      <c r="F93" s="22"/>
      <c r="G93" s="22"/>
      <c r="H93" s="22"/>
      <c r="I93" s="22"/>
      <c r="J93" s="22"/>
      <c r="K93" s="22"/>
      <c r="L93" s="22"/>
    </row>
    <row r="98" spans="6:10" ht="15.75" thickBot="1" x14ac:dyDescent="0.3"/>
    <row r="99" spans="6:10" x14ac:dyDescent="0.25">
      <c r="F99" s="23"/>
      <c r="G99" s="23"/>
      <c r="I99" s="23"/>
      <c r="J99" s="23"/>
    </row>
    <row r="100" spans="6:10" x14ac:dyDescent="0.25">
      <c r="F100" s="21"/>
      <c r="G100" s="21"/>
      <c r="I100" s="21"/>
      <c r="J100" s="21"/>
    </row>
    <row r="101" spans="6:10" x14ac:dyDescent="0.25">
      <c r="F101" s="21"/>
      <c r="G101" s="21"/>
      <c r="I101" s="21"/>
      <c r="J101" s="21"/>
    </row>
    <row r="102" spans="6:10" x14ac:dyDescent="0.25">
      <c r="F102" s="21"/>
      <c r="G102" s="21"/>
      <c r="I102" s="21"/>
      <c r="J102" s="21"/>
    </row>
    <row r="103" spans="6:10" x14ac:dyDescent="0.25">
      <c r="F103" s="21"/>
      <c r="G103" s="21"/>
      <c r="I103" s="21"/>
      <c r="J103" s="21"/>
    </row>
    <row r="104" spans="6:10" x14ac:dyDescent="0.25">
      <c r="F104" s="21"/>
      <c r="G104" s="21"/>
      <c r="I104" s="21"/>
      <c r="J104" s="21"/>
    </row>
    <row r="105" spans="6:10" x14ac:dyDescent="0.25">
      <c r="F105" s="21"/>
      <c r="G105" s="21"/>
      <c r="I105" s="21"/>
      <c r="J105" s="21"/>
    </row>
    <row r="106" spans="6:10" x14ac:dyDescent="0.25">
      <c r="F106" s="21"/>
      <c r="G106" s="21"/>
      <c r="I106" s="21"/>
      <c r="J106" s="21"/>
    </row>
    <row r="107" spans="6:10" x14ac:dyDescent="0.25">
      <c r="F107" s="21"/>
      <c r="G107" s="21"/>
      <c r="I107" s="21"/>
      <c r="J107" s="21"/>
    </row>
    <row r="108" spans="6:10" x14ac:dyDescent="0.25">
      <c r="F108" s="21"/>
      <c r="G108" s="21"/>
      <c r="I108" s="21"/>
      <c r="J108" s="21"/>
    </row>
    <row r="109" spans="6:10" x14ac:dyDescent="0.25">
      <c r="F109" s="21"/>
      <c r="G109" s="21"/>
      <c r="I109" s="21"/>
      <c r="J109" s="21"/>
    </row>
    <row r="110" spans="6:10" x14ac:dyDescent="0.25">
      <c r="F110" s="21"/>
      <c r="G110" s="21"/>
      <c r="I110" s="21"/>
      <c r="J110" s="21"/>
    </row>
    <row r="111" spans="6:10" x14ac:dyDescent="0.25">
      <c r="F111" s="21"/>
      <c r="G111" s="21"/>
      <c r="I111" s="21"/>
      <c r="J111" s="21"/>
    </row>
    <row r="112" spans="6:10" x14ac:dyDescent="0.25">
      <c r="F112" s="21"/>
      <c r="G112" s="21"/>
      <c r="I112" s="21"/>
      <c r="J112" s="21"/>
    </row>
    <row r="113" spans="6:10" x14ac:dyDescent="0.25">
      <c r="F113" s="21"/>
      <c r="G113" s="21"/>
      <c r="I113" s="21"/>
      <c r="J113" s="21"/>
    </row>
    <row r="114" spans="6:10" x14ac:dyDescent="0.25">
      <c r="F114" s="21"/>
      <c r="G114" s="21"/>
      <c r="I114" s="21"/>
      <c r="J114" s="21"/>
    </row>
    <row r="115" spans="6:10" x14ac:dyDescent="0.25">
      <c r="F115" s="21"/>
      <c r="G115" s="21"/>
      <c r="I115" s="21"/>
      <c r="J115" s="21"/>
    </row>
    <row r="116" spans="6:10" x14ac:dyDescent="0.25">
      <c r="F116" s="21"/>
      <c r="G116" s="21"/>
      <c r="I116" s="21"/>
      <c r="J116" s="21"/>
    </row>
    <row r="117" spans="6:10" x14ac:dyDescent="0.25">
      <c r="F117" s="21"/>
      <c r="G117" s="21"/>
      <c r="I117" s="21"/>
      <c r="J117" s="21"/>
    </row>
    <row r="118" spans="6:10" x14ac:dyDescent="0.25">
      <c r="F118" s="21"/>
      <c r="G118" s="21"/>
      <c r="I118" s="21"/>
      <c r="J118" s="21"/>
    </row>
    <row r="119" spans="6:10" ht="15.75" thickBot="1" x14ac:dyDescent="0.3">
      <c r="F119" s="22"/>
      <c r="G119" s="22"/>
      <c r="I119" s="22"/>
      <c r="J119" s="22"/>
    </row>
    <row r="130" spans="6:12" ht="15.75" thickBot="1" x14ac:dyDescent="0.3"/>
    <row r="131" spans="6:12" x14ac:dyDescent="0.25">
      <c r="F131" s="23"/>
      <c r="G131" s="23"/>
      <c r="H131" s="23"/>
      <c r="I131" s="23"/>
    </row>
    <row r="132" spans="6:12" x14ac:dyDescent="0.25">
      <c r="F132" s="21"/>
      <c r="G132" s="21"/>
      <c r="H132" s="21"/>
      <c r="I132" s="21"/>
    </row>
    <row r="133" spans="6:12" x14ac:dyDescent="0.25">
      <c r="F133" s="21"/>
      <c r="G133" s="21"/>
      <c r="H133" s="21"/>
      <c r="I133" s="21"/>
    </row>
    <row r="134" spans="6:12" ht="15.75" thickBot="1" x14ac:dyDescent="0.3">
      <c r="F134" s="22"/>
      <c r="G134" s="22"/>
      <c r="H134" s="22"/>
      <c r="I134" s="22"/>
    </row>
    <row r="135" spans="6:12" ht="15.75" thickBot="1" x14ac:dyDescent="0.3"/>
    <row r="136" spans="6:12" x14ac:dyDescent="0.25">
      <c r="F136" s="23"/>
      <c r="G136" s="23"/>
      <c r="H136" s="23"/>
      <c r="I136" s="23"/>
      <c r="J136" s="23"/>
      <c r="K136" s="23"/>
      <c r="L136" s="23"/>
    </row>
    <row r="137" spans="6:12" x14ac:dyDescent="0.25">
      <c r="F137" s="21"/>
      <c r="G137" s="21"/>
      <c r="H137" s="21"/>
      <c r="I137" s="21"/>
      <c r="J137" s="21"/>
      <c r="K137" s="21"/>
      <c r="L137" s="21"/>
    </row>
    <row r="138" spans="6:12" x14ac:dyDescent="0.25">
      <c r="F138" s="21"/>
      <c r="G138" s="21"/>
      <c r="H138" s="21"/>
      <c r="I138" s="21"/>
      <c r="J138" s="21"/>
      <c r="K138" s="21"/>
      <c r="L138" s="21"/>
    </row>
    <row r="139" spans="6:12" x14ac:dyDescent="0.25">
      <c r="F139" s="21"/>
      <c r="G139" s="21"/>
      <c r="H139" s="21"/>
      <c r="I139" s="21"/>
      <c r="J139" s="21"/>
      <c r="K139" s="21"/>
      <c r="L139" s="21"/>
    </row>
    <row r="140" spans="6:12" ht="15.75" thickBot="1" x14ac:dyDescent="0.3">
      <c r="F140" s="22"/>
      <c r="G140" s="22"/>
      <c r="H140" s="22"/>
      <c r="I140" s="22"/>
      <c r="J140" s="22"/>
      <c r="K140" s="22"/>
      <c r="L140" s="22"/>
    </row>
    <row r="145" spans="6:10" ht="15.75" thickBot="1" x14ac:dyDescent="0.3"/>
    <row r="146" spans="6:10" x14ac:dyDescent="0.25">
      <c r="F146" s="23"/>
      <c r="G146" s="23"/>
      <c r="I146" s="23"/>
      <c r="J146" s="23"/>
    </row>
    <row r="147" spans="6:10" x14ac:dyDescent="0.25">
      <c r="F147" s="21"/>
      <c r="G147" s="21"/>
      <c r="I147" s="21"/>
      <c r="J147" s="21"/>
    </row>
    <row r="148" spans="6:10" x14ac:dyDescent="0.25">
      <c r="F148" s="21"/>
      <c r="G148" s="21"/>
      <c r="I148" s="21"/>
      <c r="J148" s="21"/>
    </row>
    <row r="149" spans="6:10" x14ac:dyDescent="0.25">
      <c r="F149" s="21"/>
      <c r="G149" s="21"/>
      <c r="I149" s="21"/>
      <c r="J149" s="21"/>
    </row>
    <row r="150" spans="6:10" x14ac:dyDescent="0.25">
      <c r="F150" s="21"/>
      <c r="G150" s="21"/>
      <c r="I150" s="21"/>
      <c r="J150" s="21"/>
    </row>
    <row r="151" spans="6:10" x14ac:dyDescent="0.25">
      <c r="F151" s="21"/>
      <c r="G151" s="21"/>
      <c r="I151" s="21"/>
      <c r="J151" s="21"/>
    </row>
    <row r="152" spans="6:10" x14ac:dyDescent="0.25">
      <c r="F152" s="21"/>
      <c r="G152" s="21"/>
      <c r="I152" s="21"/>
      <c r="J152" s="21"/>
    </row>
    <row r="153" spans="6:10" x14ac:dyDescent="0.25">
      <c r="F153" s="21"/>
      <c r="G153" s="21"/>
      <c r="I153" s="21"/>
      <c r="J153" s="21"/>
    </row>
    <row r="154" spans="6:10" x14ac:dyDescent="0.25">
      <c r="F154" s="21"/>
      <c r="G154" s="21"/>
      <c r="I154" s="21"/>
      <c r="J154" s="21"/>
    </row>
    <row r="155" spans="6:10" x14ac:dyDescent="0.25">
      <c r="F155" s="21"/>
      <c r="G155" s="21"/>
      <c r="I155" s="21"/>
      <c r="J155" s="21"/>
    </row>
    <row r="156" spans="6:10" x14ac:dyDescent="0.25">
      <c r="F156" s="21"/>
      <c r="G156" s="21"/>
      <c r="I156" s="21"/>
      <c r="J156" s="21"/>
    </row>
    <row r="157" spans="6:10" x14ac:dyDescent="0.25">
      <c r="F157" s="21"/>
      <c r="G157" s="21"/>
      <c r="I157" s="21"/>
      <c r="J157" s="21"/>
    </row>
    <row r="158" spans="6:10" x14ac:dyDescent="0.25">
      <c r="F158" s="21"/>
      <c r="G158" s="21"/>
      <c r="I158" s="21"/>
      <c r="J158" s="21"/>
    </row>
    <row r="159" spans="6:10" x14ac:dyDescent="0.25">
      <c r="F159" s="21"/>
      <c r="G159" s="21"/>
      <c r="I159" s="21"/>
      <c r="J159" s="21"/>
    </row>
    <row r="160" spans="6:10" x14ac:dyDescent="0.25">
      <c r="F160" s="21"/>
      <c r="G160" s="21"/>
      <c r="I160" s="21"/>
      <c r="J160" s="21"/>
    </row>
    <row r="161" spans="6:10" x14ac:dyDescent="0.25">
      <c r="F161" s="21"/>
      <c r="G161" s="21"/>
      <c r="I161" s="21"/>
      <c r="J161" s="21"/>
    </row>
    <row r="162" spans="6:10" x14ac:dyDescent="0.25">
      <c r="F162" s="21"/>
      <c r="G162" s="21"/>
      <c r="I162" s="21"/>
      <c r="J162" s="21"/>
    </row>
    <row r="163" spans="6:10" x14ac:dyDescent="0.25">
      <c r="F163" s="21"/>
      <c r="G163" s="21"/>
      <c r="I163" s="21"/>
      <c r="J163" s="21"/>
    </row>
    <row r="164" spans="6:10" x14ac:dyDescent="0.25">
      <c r="F164" s="21"/>
      <c r="G164" s="21"/>
      <c r="I164" s="21"/>
      <c r="J164" s="21"/>
    </row>
    <row r="165" spans="6:10" x14ac:dyDescent="0.25">
      <c r="F165" s="21"/>
      <c r="G165" s="21"/>
      <c r="I165" s="21"/>
      <c r="J165" s="21"/>
    </row>
    <row r="166" spans="6:10" ht="15.75" thickBot="1" x14ac:dyDescent="0.3">
      <c r="F166" s="22"/>
      <c r="G166" s="22"/>
      <c r="I166" s="22"/>
      <c r="J166" s="22"/>
    </row>
  </sheetData>
  <sortState ref="J147:J166">
    <sortCondition ref="J147"/>
  </sortState>
  <mergeCells count="2">
    <mergeCell ref="B1:F1"/>
    <mergeCell ref="G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topLeftCell="A19" zoomScale="136" zoomScaleNormal="136" workbookViewId="0">
      <selection activeCell="D20" sqref="D20"/>
    </sheetView>
  </sheetViews>
  <sheetFormatPr defaultRowHeight="15" x14ac:dyDescent="0.25"/>
  <cols>
    <col min="2" max="2" width="11.28515625" bestFit="1" customWidth="1"/>
    <col min="3" max="3" width="9.5703125" bestFit="1" customWidth="1"/>
  </cols>
  <sheetData>
    <row r="2" spans="2:12" x14ac:dyDescent="0.25">
      <c r="B2" s="19" t="s">
        <v>32</v>
      </c>
      <c r="C2" s="19">
        <v>0</v>
      </c>
      <c r="D2" s="19">
        <v>0.01</v>
      </c>
      <c r="E2" s="19">
        <v>0.02</v>
      </c>
      <c r="F2" s="19">
        <v>0.03</v>
      </c>
      <c r="G2" s="19">
        <v>0.04</v>
      </c>
      <c r="H2" s="19">
        <v>0.05</v>
      </c>
      <c r="I2" s="19">
        <v>0.06</v>
      </c>
      <c r="J2">
        <v>7.0000000000000007E-2</v>
      </c>
      <c r="K2">
        <v>0.08</v>
      </c>
      <c r="L2">
        <v>0.09</v>
      </c>
    </row>
    <row r="3" spans="2:12" x14ac:dyDescent="0.25">
      <c r="B3">
        <v>-1.9</v>
      </c>
      <c r="C3" s="16">
        <f>NORMSDIST($B$3-C$2)</f>
        <v>2.87165598160018E-2</v>
      </c>
      <c r="D3" s="16">
        <f t="shared" ref="D3:L3" si="0">NORMSDIST($B$3-D$2)</f>
        <v>2.8066606659772512E-2</v>
      </c>
      <c r="E3" s="16">
        <f t="shared" si="0"/>
        <v>2.7428949703836809E-2</v>
      </c>
      <c r="F3" s="16">
        <f t="shared" si="0"/>
        <v>2.6803418877054948E-2</v>
      </c>
      <c r="G3" s="16">
        <f t="shared" si="0"/>
        <v>2.6189844940452685E-2</v>
      </c>
      <c r="H3" s="16">
        <f t="shared" si="0"/>
        <v>2.5588059521638607E-2</v>
      </c>
      <c r="I3" s="16">
        <f t="shared" si="0"/>
        <v>2.4997895148220432E-2</v>
      </c>
      <c r="J3" s="16">
        <f t="shared" si="0"/>
        <v>2.441918528022255E-2</v>
      </c>
      <c r="K3" s="16">
        <f t="shared" si="0"/>
        <v>2.3851764341508513E-2</v>
      </c>
      <c r="L3" s="16">
        <f t="shared" si="0"/>
        <v>2.329546775021182E-2</v>
      </c>
    </row>
    <row r="4" spans="2:12" x14ac:dyDescent="0.25">
      <c r="B4">
        <v>-1.6</v>
      </c>
      <c r="C4" s="16">
        <f>NORMSDIST($B$4-C$2)</f>
        <v>5.4799291699557967E-2</v>
      </c>
      <c r="D4" s="16">
        <f t="shared" ref="D4:L4" si="1">NORMSDIST($B$4-D$2)</f>
        <v>5.3698928148119669E-2</v>
      </c>
      <c r="E4" s="16">
        <f t="shared" si="1"/>
        <v>5.2616138454252052E-2</v>
      </c>
      <c r="F4" s="16">
        <f t="shared" si="1"/>
        <v>5.1550748490089351E-2</v>
      </c>
      <c r="G4" s="16">
        <f t="shared" si="1"/>
        <v>5.0502583474103704E-2</v>
      </c>
      <c r="H4" s="16">
        <f t="shared" si="1"/>
        <v>4.9471468033648082E-2</v>
      </c>
      <c r="I4" s="16">
        <f t="shared" si="1"/>
        <v>4.845722626672281E-2</v>
      </c>
      <c r="J4" s="16">
        <f t="shared" si="1"/>
        <v>4.7459681802947302E-2</v>
      </c>
      <c r="K4" s="16">
        <f t="shared" si="1"/>
        <v>4.6478657863720019E-2</v>
      </c>
      <c r="L4" s="16">
        <f t="shared" si="1"/>
        <v>4.551397732154977E-2</v>
      </c>
    </row>
    <row r="5" spans="2:12" x14ac:dyDescent="0.25">
      <c r="B5">
        <v>-1.1000000000000001</v>
      </c>
      <c r="C5" s="16">
        <f>NORMSDIST($B$5-C$2)</f>
        <v>0.13566606094638264</v>
      </c>
      <c r="D5" s="16">
        <f t="shared" ref="D5:L5" si="2">NORMSDIST($B$5-D$2)</f>
        <v>0.1334995132427472</v>
      </c>
      <c r="E5" s="16">
        <f t="shared" si="2"/>
        <v>0.13135688104273069</v>
      </c>
      <c r="F5" s="16">
        <f t="shared" si="2"/>
        <v>0.12923811224001777</v>
      </c>
      <c r="G5" s="16">
        <f t="shared" si="2"/>
        <v>0.12714315056279821</v>
      </c>
      <c r="H5" s="16">
        <f t="shared" si="2"/>
        <v>0.12507193563715019</v>
      </c>
      <c r="I5" s="16">
        <f t="shared" si="2"/>
        <v>0.12302440305134332</v>
      </c>
      <c r="J5" s="16">
        <f t="shared" si="2"/>
        <v>0.12100048442101816</v>
      </c>
      <c r="K5" s="16">
        <f t="shared" si="2"/>
        <v>0.11900010745520065</v>
      </c>
      <c r="L5" s="16">
        <f t="shared" si="2"/>
        <v>0.11702319602310868</v>
      </c>
    </row>
    <row r="6" spans="2:12" x14ac:dyDescent="0.25">
      <c r="B6">
        <v>0</v>
      </c>
      <c r="C6" s="16">
        <f>NORMSDIST($B$6+C$2)</f>
        <v>0.5</v>
      </c>
      <c r="D6" s="16">
        <f>NORMSDIST($B$6+D$2)</f>
        <v>0.5039893563146316</v>
      </c>
      <c r="E6" s="16">
        <f t="shared" ref="E6:L6" si="3">NORMSDIST($B$6+E$2)</f>
        <v>0.50797831371690205</v>
      </c>
      <c r="F6" s="16">
        <f t="shared" si="3"/>
        <v>0.51196647341411272</v>
      </c>
      <c r="G6" s="16">
        <f t="shared" si="3"/>
        <v>0.51595343685283068</v>
      </c>
      <c r="H6" s="16">
        <f t="shared" si="3"/>
        <v>0.51993880583837249</v>
      </c>
      <c r="I6" s="16">
        <f t="shared" si="3"/>
        <v>0.52392218265410684</v>
      </c>
      <c r="J6" s="16">
        <f t="shared" si="3"/>
        <v>0.52790317018052113</v>
      </c>
      <c r="K6" s="16">
        <f t="shared" si="3"/>
        <v>0.53188137201398744</v>
      </c>
      <c r="L6" s="16">
        <f t="shared" si="3"/>
        <v>0.53585639258517204</v>
      </c>
    </row>
    <row r="7" spans="2:12" x14ac:dyDescent="0.25">
      <c r="B7">
        <v>2</v>
      </c>
      <c r="C7" s="16">
        <f>NORMSDIST($B$7+C$2)</f>
        <v>0.97724986805182079</v>
      </c>
      <c r="D7" s="16">
        <f t="shared" ref="D7:L7" si="4">NORMSDIST($B$7+D$2)</f>
        <v>0.97778440557056856</v>
      </c>
      <c r="E7" s="16">
        <f t="shared" si="4"/>
        <v>0.97830830623235321</v>
      </c>
      <c r="F7" s="16">
        <f t="shared" si="4"/>
        <v>0.97882173035732778</v>
      </c>
      <c r="G7" s="16">
        <f t="shared" si="4"/>
        <v>0.97932483713392993</v>
      </c>
      <c r="H7" s="16">
        <f t="shared" si="4"/>
        <v>0.97981778459429558</v>
      </c>
      <c r="I7" s="16">
        <f t="shared" si="4"/>
        <v>0.98030072959062309</v>
      </c>
      <c r="J7" s="16">
        <f t="shared" si="4"/>
        <v>0.98077382777248268</v>
      </c>
      <c r="K7" s="16">
        <f t="shared" si="4"/>
        <v>0.98123723356506221</v>
      </c>
      <c r="L7" s="16">
        <f t="shared" si="4"/>
        <v>0.98169110014834104</v>
      </c>
    </row>
    <row r="8" spans="2:12" x14ac:dyDescent="0.25">
      <c r="B8">
        <v>6</v>
      </c>
      <c r="C8" s="16">
        <f>NORMSDIST($B$8+C$2)</f>
        <v>0.9999999990134123</v>
      </c>
      <c r="D8" s="16">
        <f t="shared" ref="D8:I8" si="5">NORMSDIST($B$8+D$2)</f>
        <v>0.99999999907238335</v>
      </c>
      <c r="E8" s="16">
        <f t="shared" si="5"/>
        <v>0.9999999991279146</v>
      </c>
      <c r="F8" s="16">
        <f t="shared" si="5"/>
        <v>0.99999999918020166</v>
      </c>
      <c r="G8" s="16">
        <f t="shared" si="5"/>
        <v>0.99999999922942884</v>
      </c>
      <c r="H8" s="16">
        <f t="shared" si="5"/>
        <v>0.99999999927577088</v>
      </c>
      <c r="I8" s="16">
        <f t="shared" si="5"/>
        <v>0.99999999931939221</v>
      </c>
      <c r="J8" s="16"/>
      <c r="K8" s="16"/>
      <c r="L8" s="16"/>
    </row>
    <row r="9" spans="2:12" x14ac:dyDescent="0.25">
      <c r="B9" t="s">
        <v>33</v>
      </c>
      <c r="C9" s="26" t="s">
        <v>34</v>
      </c>
      <c r="D9" s="26"/>
      <c r="E9" s="26"/>
      <c r="F9" s="26"/>
      <c r="G9" s="26"/>
      <c r="H9" s="26"/>
      <c r="I9" s="26"/>
      <c r="J9" s="26"/>
      <c r="K9" s="26"/>
      <c r="L9" s="26"/>
    </row>
    <row r="10" spans="2:12" x14ac:dyDescent="0.25">
      <c r="B10" t="s">
        <v>35</v>
      </c>
      <c r="C10" s="20">
        <v>9</v>
      </c>
      <c r="D10" s="20">
        <v>10</v>
      </c>
      <c r="E10" s="20">
        <v>11</v>
      </c>
      <c r="F10" s="20">
        <v>12</v>
      </c>
      <c r="G10" s="20">
        <v>13</v>
      </c>
      <c r="H10" s="20">
        <v>14</v>
      </c>
      <c r="I10" s="20">
        <v>15</v>
      </c>
      <c r="J10" s="14">
        <v>16</v>
      </c>
      <c r="K10" s="14">
        <v>17</v>
      </c>
      <c r="L10" s="17">
        <v>18</v>
      </c>
    </row>
    <row r="11" spans="2:12" x14ac:dyDescent="0.25">
      <c r="B11" s="20">
        <v>9</v>
      </c>
      <c r="C11" s="18">
        <f>FINV(0.05,C10,$B$11)</f>
        <v>3.17889310445827</v>
      </c>
      <c r="D11" s="18">
        <f t="shared" ref="D11:L11" si="6">FINV(0.05,D10,$B$11)</f>
        <v>3.1372801078886967</v>
      </c>
      <c r="E11" s="18">
        <f t="shared" si="6"/>
        <v>3.1024854075283796</v>
      </c>
      <c r="F11" s="18">
        <f t="shared" si="6"/>
        <v>3.072947121878093</v>
      </c>
      <c r="G11" s="18">
        <f t="shared" si="6"/>
        <v>3.0475493071149407</v>
      </c>
      <c r="H11" s="18">
        <f t="shared" si="6"/>
        <v>3.0254727242822126</v>
      </c>
      <c r="I11" s="18">
        <f t="shared" si="6"/>
        <v>3.006101972368878</v>
      </c>
      <c r="J11" s="18">
        <f t="shared" si="6"/>
        <v>2.9889655573087768</v>
      </c>
      <c r="K11" s="18">
        <f t="shared" si="6"/>
        <v>2.9736959957990829</v>
      </c>
      <c r="L11" s="18">
        <f t="shared" si="6"/>
        <v>2.9600025335143347</v>
      </c>
    </row>
    <row r="12" spans="2:12" x14ac:dyDescent="0.25">
      <c r="B12" s="20">
        <v>10</v>
      </c>
      <c r="C12" s="18">
        <f>FINV(0.05,C$10,$B$12)</f>
        <v>3.0203829470213761</v>
      </c>
      <c r="D12" s="18">
        <f t="shared" ref="D12:L12" si="7">FINV(0.05,D$10,$B$12)</f>
        <v>2.9782370160823217</v>
      </c>
      <c r="E12" s="18">
        <f t="shared" si="7"/>
        <v>2.9429572680064897</v>
      </c>
      <c r="F12" s="18">
        <f t="shared" si="7"/>
        <v>2.912976721582639</v>
      </c>
      <c r="G12" s="18">
        <f t="shared" si="7"/>
        <v>2.8871746930253273</v>
      </c>
      <c r="H12" s="18">
        <f t="shared" si="7"/>
        <v>2.8647276833645772</v>
      </c>
      <c r="I12" s="18">
        <f t="shared" si="7"/>
        <v>2.8450165269958458</v>
      </c>
      <c r="J12" s="18">
        <f t="shared" si="7"/>
        <v>2.8275664308079751</v>
      </c>
      <c r="K12" s="18">
        <f t="shared" si="7"/>
        <v>2.8120070310634131</v>
      </c>
      <c r="L12" s="18">
        <f t="shared" si="7"/>
        <v>2.7980450609133842</v>
      </c>
    </row>
    <row r="13" spans="2:12" x14ac:dyDescent="0.25">
      <c r="B13" s="20">
        <v>15</v>
      </c>
      <c r="C13" s="18">
        <f>FINV(0.05,C10,$B$13)</f>
        <v>2.5876264352275817</v>
      </c>
      <c r="D13" s="18">
        <f t="shared" ref="D13:L13" si="8">FINV(0.05,D10,$B$13)</f>
        <v>2.5437185496928079</v>
      </c>
      <c r="E13" s="18">
        <f t="shared" si="8"/>
        <v>2.5068057257018572</v>
      </c>
      <c r="F13" s="18">
        <f t="shared" si="8"/>
        <v>2.4753129734757695</v>
      </c>
      <c r="G13" s="18">
        <f t="shared" si="8"/>
        <v>2.4481102101394647</v>
      </c>
      <c r="H13" s="18">
        <f t="shared" si="8"/>
        <v>2.424364357106259</v>
      </c>
      <c r="I13" s="18">
        <f t="shared" si="8"/>
        <v>2.4034470714953358</v>
      </c>
      <c r="J13" s="18">
        <f t="shared" si="8"/>
        <v>2.3848750436598887</v>
      </c>
      <c r="K13" s="18">
        <f t="shared" si="8"/>
        <v>2.3682701440117375</v>
      </c>
      <c r="L13" s="18">
        <f t="shared" si="8"/>
        <v>2.3533320942369107</v>
      </c>
    </row>
    <row r="14" spans="2:12" x14ac:dyDescent="0.25">
      <c r="B14" s="14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2:12" x14ac:dyDescent="0.25">
      <c r="B15" t="s">
        <v>36</v>
      </c>
      <c r="C15" s="26" t="s">
        <v>34</v>
      </c>
      <c r="D15" s="26"/>
      <c r="E15" s="26"/>
      <c r="F15" s="26"/>
      <c r="G15" s="26"/>
      <c r="H15" s="26"/>
      <c r="I15" s="26"/>
      <c r="J15" s="26"/>
      <c r="K15" s="26"/>
      <c r="L15" s="26"/>
    </row>
    <row r="16" spans="2:12" x14ac:dyDescent="0.25">
      <c r="B16" t="s">
        <v>35</v>
      </c>
      <c r="C16" s="20">
        <v>9</v>
      </c>
      <c r="D16" s="20">
        <v>10</v>
      </c>
      <c r="E16" s="20">
        <v>11</v>
      </c>
      <c r="F16" s="20">
        <v>12</v>
      </c>
      <c r="G16" s="20">
        <v>13</v>
      </c>
      <c r="H16" s="20">
        <v>14</v>
      </c>
      <c r="I16" s="20">
        <v>15</v>
      </c>
      <c r="J16" s="14">
        <v>16</v>
      </c>
      <c r="K16" s="14">
        <v>17</v>
      </c>
      <c r="L16" s="17">
        <v>18</v>
      </c>
    </row>
    <row r="17" spans="2:12" x14ac:dyDescent="0.25">
      <c r="B17" s="20">
        <v>9</v>
      </c>
      <c r="C17" s="18">
        <f>FINV(0.01,C16,$B$11)</f>
        <v>5.3511288611485881</v>
      </c>
      <c r="D17" s="18">
        <f t="shared" ref="D17:I17" si="9">FINV(0.01,D16,$B$11)</f>
        <v>5.2565419912884597</v>
      </c>
      <c r="E17" s="18">
        <f t="shared" si="9"/>
        <v>5.1778903501165336</v>
      </c>
      <c r="F17" s="18">
        <f t="shared" si="9"/>
        <v>5.1114310168730679</v>
      </c>
      <c r="G17" s="18">
        <f t="shared" si="9"/>
        <v>5.0545142627503861</v>
      </c>
      <c r="H17" s="18">
        <f t="shared" si="9"/>
        <v>5.0052100575073037</v>
      </c>
      <c r="I17" s="18">
        <f t="shared" si="9"/>
        <v>4.9620783563999558</v>
      </c>
      <c r="J17" s="18">
        <f t="shared" ref="J17" si="10">FINV(0.05,J16,$B$11)</f>
        <v>2.9889655573087768</v>
      </c>
      <c r="K17" s="18">
        <f t="shared" ref="K17" si="11">FINV(0.05,K16,$B$11)</f>
        <v>2.9736959957990829</v>
      </c>
      <c r="L17" s="18">
        <f t="shared" ref="L17" si="12">FINV(0.05,L16,$B$11)</f>
        <v>2.9600025335143347</v>
      </c>
    </row>
    <row r="18" spans="2:12" x14ac:dyDescent="0.25">
      <c r="B18" s="20">
        <v>10</v>
      </c>
      <c r="C18" s="18">
        <f>FINV(0.01,C$10,$B$12)</f>
        <v>4.9424206520886091</v>
      </c>
      <c r="D18" s="18">
        <f t="shared" ref="D18:K18" si="13">FINV(0.01,D$10,$B$12)</f>
        <v>4.8491468020800275</v>
      </c>
      <c r="E18" s="18">
        <f t="shared" si="13"/>
        <v>4.7715180602668337</v>
      </c>
      <c r="F18" s="18">
        <f t="shared" si="13"/>
        <v>4.7058696861591525</v>
      </c>
      <c r="G18" s="18">
        <f t="shared" si="13"/>
        <v>4.6496054762748864</v>
      </c>
      <c r="H18" s="18">
        <f t="shared" si="13"/>
        <v>4.6008330780742739</v>
      </c>
      <c r="I18" s="18">
        <f t="shared" si="13"/>
        <v>4.5581396045232081</v>
      </c>
      <c r="J18" s="18">
        <f t="shared" si="13"/>
        <v>4.5204482161800881</v>
      </c>
      <c r="K18" s="18">
        <f t="shared" si="13"/>
        <v>4.4869234353220904</v>
      </c>
      <c r="L18" s="18">
        <f t="shared" ref="L18" si="14">FINV(0.05,L$10,$B$12)</f>
        <v>2.7980450609133842</v>
      </c>
    </row>
    <row r="19" spans="2:12" x14ac:dyDescent="0.25">
      <c r="B19" s="20">
        <v>15</v>
      </c>
      <c r="C19" s="18">
        <f>FINV(0.01,C16,$B$13)</f>
        <v>3.8947881071250618</v>
      </c>
      <c r="D19" s="18">
        <f t="shared" ref="D19:I19" si="15">FINV(0.01,D16,$B$13)</f>
        <v>3.8049397459502741</v>
      </c>
      <c r="E19" s="18">
        <f t="shared" si="15"/>
        <v>3.7299019123326143</v>
      </c>
      <c r="F19" s="18">
        <f t="shared" si="15"/>
        <v>3.6662397836079661</v>
      </c>
      <c r="G19" s="18">
        <f t="shared" si="15"/>
        <v>3.6115143148777937</v>
      </c>
      <c r="H19" s="18">
        <f t="shared" si="15"/>
        <v>3.5639434929861711</v>
      </c>
      <c r="I19" s="18">
        <f t="shared" si="15"/>
        <v>3.5221936767003466</v>
      </c>
      <c r="J19" s="18">
        <f t="shared" ref="J19:L19" si="16">FINV(0.05,J16,$B$13)</f>
        <v>2.3848750436598887</v>
      </c>
      <c r="K19" s="18">
        <f t="shared" si="16"/>
        <v>2.3682701440117375</v>
      </c>
      <c r="L19" s="18">
        <f t="shared" si="16"/>
        <v>2.3533320942369107</v>
      </c>
    </row>
    <row r="20" spans="2:12" x14ac:dyDescent="0.25">
      <c r="B20" s="17"/>
    </row>
  </sheetData>
  <mergeCells count="2">
    <mergeCell ref="C9:L9"/>
    <mergeCell ref="C15:L15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A1.Fitting Regresi </vt:lpstr>
      <vt:lpstr>A2. Inferensi Regresi </vt:lpstr>
      <vt:lpstr>A3. Regresi dengan matriks </vt:lpstr>
      <vt:lpstr>C. korelasi</vt:lpstr>
      <vt:lpstr>D. Regresi Berganda</vt:lpstr>
      <vt:lpstr>tabel statistik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 fitri</dc:creator>
  <cp:lastModifiedBy>BP</cp:lastModifiedBy>
  <cp:lastPrinted>2017-05-12T08:27:09Z</cp:lastPrinted>
  <dcterms:created xsi:type="dcterms:W3CDTF">2017-05-12T05:11:12Z</dcterms:created>
  <dcterms:modified xsi:type="dcterms:W3CDTF">2018-05-14T05:13:06Z</dcterms:modified>
</cp:coreProperties>
</file>