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GK LENDING CORP\Desktop\"/>
    </mc:Choice>
  </mc:AlternateContent>
  <xr:revisionPtr revIDLastSave="0" documentId="13_ncr:1_{B27C01C4-D760-448E-9F24-15E7C09FBB47}" xr6:coauthVersionLast="47" xr6:coauthVersionMax="47" xr10:uidLastSave="{00000000-0000-0000-0000-000000000000}"/>
  <bookViews>
    <workbookView xWindow="-120" yWindow="-120" windowWidth="24240" windowHeight="13290" xr2:uid="{FAEE33E5-138D-4D1D-93A7-98A93272E17A}"/>
  </bookViews>
  <sheets>
    <sheet name="Monthly" sheetId="10" r:id="rId1"/>
    <sheet name="SAVINGS" sheetId="5" r:id="rId2"/>
    <sheet name="YEARLY EXPENSES" sheetId="3" r:id="rId3"/>
    <sheet name="sketch"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8" i="5" l="1"/>
  <c r="H11" i="10"/>
  <c r="H23" i="10"/>
  <c r="M34" i="5"/>
  <c r="H34" i="10"/>
  <c r="I31" i="10" l="1"/>
  <c r="M10" i="10"/>
  <c r="N10" i="10"/>
  <c r="N2" i="10" s="1"/>
  <c r="I26" i="10"/>
  <c r="M42" i="5"/>
  <c r="O36" i="10"/>
  <c r="O17" i="10"/>
  <c r="N18" i="10"/>
  <c r="O18" i="10"/>
  <c r="O19" i="10"/>
  <c r="O20" i="10"/>
  <c r="O21" i="10"/>
  <c r="O22" i="10"/>
  <c r="O23" i="10"/>
  <c r="O24" i="10"/>
  <c r="O25" i="10"/>
  <c r="O26" i="10"/>
  <c r="O27" i="10"/>
  <c r="O28" i="10"/>
  <c r="I43" i="10"/>
  <c r="H43" i="10"/>
  <c r="G15" i="2"/>
  <c r="G19" i="2"/>
  <c r="G10" i="2"/>
  <c r="G9" i="2"/>
  <c r="F19" i="2"/>
  <c r="G2" i="2"/>
  <c r="I37" i="10"/>
  <c r="H37" i="10"/>
  <c r="H31" i="10"/>
  <c r="H26" i="10"/>
  <c r="I20" i="10"/>
  <c r="H20" i="10"/>
  <c r="H13" i="10"/>
  <c r="G20" i="2"/>
  <c r="R41" i="2"/>
  <c r="Q41" i="2"/>
  <c r="P41" i="2"/>
  <c r="O41" i="2"/>
  <c r="N41" i="2"/>
  <c r="M41" i="2"/>
  <c r="L41" i="2"/>
  <c r="K41" i="2"/>
  <c r="I39" i="2"/>
  <c r="F2" i="2"/>
  <c r="E28" i="3"/>
  <c r="N4" i="10" l="1"/>
  <c r="N33" i="10"/>
  <c r="N3" i="10"/>
  <c r="O35" i="10"/>
  <c r="I29" i="3" s="1"/>
  <c r="O34" i="10"/>
  <c r="I28" i="3" s="1"/>
  <c r="I13" i="10"/>
  <c r="O29" i="10"/>
  <c r="N37" i="10" l="1"/>
  <c r="M37" i="10"/>
  <c r="N30" i="3"/>
  <c r="M30" i="3"/>
  <c r="L30" i="3"/>
  <c r="K30" i="3"/>
  <c r="J30" i="3"/>
  <c r="O29" i="3"/>
  <c r="O28" i="3"/>
  <c r="O26" i="3"/>
  <c r="O37" i="10" l="1"/>
  <c r="O33" i="10"/>
  <c r="I27" i="3" s="1"/>
  <c r="I30" i="3" s="1"/>
  <c r="F28" i="2"/>
  <c r="B31" i="2" s="1"/>
  <c r="G6" i="2"/>
  <c r="F6" i="2"/>
  <c r="N2" i="2" s="1"/>
  <c r="K18" i="2"/>
  <c r="K27" i="2"/>
  <c r="J27" i="2"/>
  <c r="B33" i="2" s="1"/>
  <c r="J18" i="2"/>
  <c r="B32" i="2" s="1"/>
  <c r="C28" i="2"/>
  <c r="E37" i="2" s="1"/>
  <c r="J37" i="2" s="1"/>
  <c r="S37" i="2" s="1"/>
  <c r="B28" i="2"/>
  <c r="O27" i="3" l="1"/>
  <c r="O30" i="3" s="1"/>
  <c r="C32" i="2"/>
  <c r="E39" i="2"/>
  <c r="J39" i="2" s="1"/>
  <c r="S39" i="2" s="1"/>
  <c r="C33" i="2"/>
  <c r="E40" i="2"/>
  <c r="J40" i="2" s="1"/>
  <c r="S40" i="2" s="1"/>
  <c r="C30" i="2"/>
  <c r="G28" i="2"/>
  <c r="E38" i="2" s="1"/>
  <c r="J38" i="2" s="1"/>
  <c r="B30" i="2"/>
  <c r="N3" i="2"/>
  <c r="J41" i="2" l="1"/>
  <c r="S38" i="2"/>
  <c r="S41" i="2" s="1"/>
  <c r="E41" i="2"/>
  <c r="C31" i="2"/>
  <c r="N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AE3D0E-C724-46FF-8BDD-C0AD61F43549}" keepAlive="1" name="Query - Data (2)" description="Connection to the 'Data (2)' query in the workbook." type="5" refreshedVersion="8" background="1">
    <dbPr connection="Provider=Microsoft.Mashup.OleDb.1;Data Source=$Workbook$;Location=&quot;Data (2)&quot;;Extended Properties=&quot;&quot;" command="SELECT * FROM [Data (2)]"/>
  </connection>
  <connection id="2" xr16:uid="{214DA785-7792-4B8E-86E6-F5C2F713E96C}" keepAlive="1" name="Query - TblBudget" description="Connection to the 'TblBudget' query in the workbook." type="5" refreshedVersion="0" background="1">
    <dbPr connection="Provider=Microsoft.Mashup.OleDb.1;Data Source=$Workbook$;Location=TblBudget;Extended Properties=&quot;&quot;" command="SELECT * FROM [TblBudget]"/>
  </connection>
  <connection id="3" xr16:uid="{BAF76CC9-E7E7-4078-9F09-3442C7613E9D}" keepAlive="1" name="Query - TblCategories" description="Connection to the 'TblCategories' query in the workbook." type="5" refreshedVersion="0" background="1">
    <dbPr connection="Provider=Microsoft.Mashup.OleDb.1;Data Source=$Workbook$;Location=TblCategories;Extended Properties=&quot;&quot;" command="SELECT * FROM [TblCategories]"/>
  </connection>
  <connection id="4" xr16:uid="{7DFB896B-3059-4963-8BEC-F74D84D8F1F3}" keepAlive="1" name="Query - TblTransactions" description="Connection to the 'TblTransactions' query in the workbook." type="5" refreshedVersion="0" background="1">
    <dbPr connection="Provider=Microsoft.Mashup.OleDb.1;Data Source=$Workbook$;Location=TblTransactions;Extended Properties=&quot;&quot;" command="SELECT * FROM [TblTransactions]"/>
  </connection>
</connections>
</file>

<file path=xl/sharedStrings.xml><?xml version="1.0" encoding="utf-8"?>
<sst xmlns="http://schemas.openxmlformats.org/spreadsheetml/2006/main" count="240" uniqueCount="154">
  <si>
    <t>BUDGET</t>
  </si>
  <si>
    <t>ACTUAL</t>
  </si>
  <si>
    <t>TOTAL</t>
  </si>
  <si>
    <t>INCOME</t>
  </si>
  <si>
    <t>VARIABLE</t>
  </si>
  <si>
    <t>SAVINGS</t>
  </si>
  <si>
    <t>DEBT</t>
  </si>
  <si>
    <t>AVAILABLE TO SPEND</t>
  </si>
  <si>
    <t>BILLS</t>
  </si>
  <si>
    <t>FOODS</t>
  </si>
  <si>
    <t>TRANSPORT</t>
  </si>
  <si>
    <t>MEDECINE</t>
  </si>
  <si>
    <t>MOTHER</t>
  </si>
  <si>
    <t>EMERGENCY</t>
  </si>
  <si>
    <t>TUITION</t>
  </si>
  <si>
    <t>HAIRCUT</t>
  </si>
  <si>
    <t>NANAY</t>
  </si>
  <si>
    <t>WANTS</t>
  </si>
  <si>
    <t>TL DIANE</t>
  </si>
  <si>
    <t>DECEMBER</t>
  </si>
  <si>
    <t>JANUARY</t>
  </si>
  <si>
    <t>MARCH</t>
  </si>
  <si>
    <t>APRIL</t>
  </si>
  <si>
    <t>MAY</t>
  </si>
  <si>
    <t>JUNE</t>
  </si>
  <si>
    <t>JULY</t>
  </si>
  <si>
    <t>AUGUST</t>
  </si>
  <si>
    <t>SEPTEMBER</t>
  </si>
  <si>
    <t>NOVEMBER</t>
  </si>
  <si>
    <t>dec</t>
  </si>
  <si>
    <t>jan</t>
  </si>
  <si>
    <t>feb</t>
  </si>
  <si>
    <t>march</t>
  </si>
  <si>
    <t>april</t>
  </si>
  <si>
    <t>categories</t>
  </si>
  <si>
    <t>bills</t>
  </si>
  <si>
    <t>variable</t>
  </si>
  <si>
    <t>savings</t>
  </si>
  <si>
    <t>debt</t>
  </si>
  <si>
    <t>may</t>
  </si>
  <si>
    <t>june</t>
  </si>
  <si>
    <t>july</t>
  </si>
  <si>
    <t>august</t>
  </si>
  <si>
    <t>september</t>
  </si>
  <si>
    <t>november</t>
  </si>
  <si>
    <t>total</t>
  </si>
  <si>
    <t>rent</t>
  </si>
  <si>
    <t>grocery</t>
  </si>
  <si>
    <t>SIBLINGS</t>
  </si>
  <si>
    <t>BABY AYIE</t>
  </si>
  <si>
    <t>LEFT TO SPEND</t>
  </si>
  <si>
    <t>LEFT TO BUDGET</t>
  </si>
  <si>
    <t>TRANSFER FEE</t>
  </si>
  <si>
    <t>PARTY</t>
  </si>
  <si>
    <t>HYGIENE</t>
  </si>
  <si>
    <t>ACCESSORIES</t>
  </si>
  <si>
    <t>RICE</t>
  </si>
  <si>
    <t>CLOTHES</t>
  </si>
  <si>
    <t>HOTEL</t>
  </si>
  <si>
    <t>LAUNDRY</t>
  </si>
  <si>
    <t>INVESTMENT</t>
  </si>
  <si>
    <t>EDUCATION</t>
  </si>
  <si>
    <t>INSURANCE</t>
  </si>
  <si>
    <t>FEB</t>
  </si>
  <si>
    <t>GIFT</t>
  </si>
  <si>
    <t xml:space="preserve"> Savings - Actual v Goal</t>
  </si>
  <si>
    <t>Input</t>
  </si>
  <si>
    <t>Analysis</t>
  </si>
  <si>
    <t>ACCOUNT</t>
  </si>
  <si>
    <t>SAVED</t>
  </si>
  <si>
    <t>GOAL</t>
  </si>
  <si>
    <t>MONTH</t>
  </si>
  <si>
    <t>YEAR</t>
  </si>
  <si>
    <t>DEC</t>
  </si>
  <si>
    <t>JAN</t>
  </si>
  <si>
    <t>OCTOBER</t>
  </si>
  <si>
    <t>GOTYME</t>
  </si>
  <si>
    <t>PAYMAYA</t>
  </si>
  <si>
    <t>BPI</t>
  </si>
  <si>
    <t>`</t>
  </si>
  <si>
    <t>Gifts</t>
  </si>
  <si>
    <t>Clothes</t>
  </si>
  <si>
    <t>MAR</t>
  </si>
  <si>
    <t>APR</t>
  </si>
  <si>
    <t>JUN</t>
  </si>
  <si>
    <t>JUL</t>
  </si>
  <si>
    <t>AUG</t>
  </si>
  <si>
    <t>SEP</t>
  </si>
  <si>
    <t>OCT</t>
  </si>
  <si>
    <t>NOV</t>
  </si>
  <si>
    <t>Self</t>
  </si>
  <si>
    <t>Budget</t>
  </si>
  <si>
    <t>Actual</t>
  </si>
  <si>
    <t>Allowance</t>
  </si>
  <si>
    <t>Hygiene</t>
  </si>
  <si>
    <t>Wants</t>
  </si>
  <si>
    <t>Living Expenses</t>
  </si>
  <si>
    <t>Laundry</t>
  </si>
  <si>
    <t>Rice</t>
  </si>
  <si>
    <t>Siblings</t>
  </si>
  <si>
    <t>Baby</t>
  </si>
  <si>
    <t>Foodie</t>
  </si>
  <si>
    <t>Transpo</t>
  </si>
  <si>
    <t>Jeep</t>
  </si>
  <si>
    <t>Total</t>
  </si>
  <si>
    <t>Medical</t>
  </si>
  <si>
    <t>Monthly</t>
  </si>
  <si>
    <t>Mother/Father</t>
  </si>
  <si>
    <t>Total Account</t>
  </si>
  <si>
    <t>others</t>
  </si>
  <si>
    <t>mama = 640</t>
  </si>
  <si>
    <t>sir joesph = 150+57</t>
  </si>
  <si>
    <t>Debt</t>
  </si>
  <si>
    <t>Categories</t>
  </si>
  <si>
    <t>salary</t>
  </si>
  <si>
    <t>Per Cut Off 5</t>
  </si>
  <si>
    <t>Per Cut Off  20</t>
  </si>
  <si>
    <t>MONTHLY</t>
  </si>
  <si>
    <t>needs/others</t>
  </si>
  <si>
    <t>Subscription</t>
  </si>
  <si>
    <t xml:space="preserve">Vitamins </t>
  </si>
  <si>
    <t>Paracetamol</t>
  </si>
  <si>
    <t>PAYSLIP</t>
  </si>
  <si>
    <t>Employee Name</t>
  </si>
  <si>
    <t>TRISTAN RAMOS</t>
  </si>
  <si>
    <t>Designation</t>
  </si>
  <si>
    <t>Data Analyst</t>
  </si>
  <si>
    <t>PayDate:</t>
  </si>
  <si>
    <t>PayRoll Period:</t>
  </si>
  <si>
    <t>April 5, 2024</t>
  </si>
  <si>
    <t>March 16-31, 2024</t>
  </si>
  <si>
    <t>EARNINGS</t>
  </si>
  <si>
    <t>No. of</t>
  </si>
  <si>
    <t>Days</t>
  </si>
  <si>
    <t>Amount</t>
  </si>
  <si>
    <t>Basic Salary</t>
  </si>
  <si>
    <t>Overtime</t>
  </si>
  <si>
    <t>Holiday</t>
  </si>
  <si>
    <t>Performance Bonus:</t>
  </si>
  <si>
    <t>Adjustments</t>
  </si>
  <si>
    <t>Deductions</t>
  </si>
  <si>
    <t>Items</t>
  </si>
  <si>
    <t>sss</t>
  </si>
  <si>
    <t>PHIC</t>
  </si>
  <si>
    <t>HDMF</t>
  </si>
  <si>
    <t>TAX</t>
  </si>
  <si>
    <t>LATE/UT</t>
  </si>
  <si>
    <t>NET PAY</t>
  </si>
  <si>
    <t>Income Per Cut off</t>
  </si>
  <si>
    <t>YEARLY EXPENSES</t>
  </si>
  <si>
    <t>Julz</t>
  </si>
  <si>
    <t>Ray</t>
  </si>
  <si>
    <t>staycation/activities</t>
  </si>
  <si>
    <t>OutSide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</si>
</sst>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3409]* #,##0_-;\-[$₱-3409]* #,##0_-;_-[$₱-3409]* &quot;-&quot;??_-;_-@_-"/>
    <numFmt numFmtId="166" formatCode="&quot;₱&quot;#,##0"/>
  </numFmts>
  <fonts count="12" x14ac:knownFonts="1">
    <font>
      <sz val="11"/>
      <color theme="1"/>
      <name val="Calibri"/>
      <family val="2"/>
      <scheme val="minor"/>
    </font>
    <font>
      <sz val="28"/>
      <color theme="1"/>
      <name val="Calibri"/>
      <family val="2"/>
      <scheme val="minor"/>
    </font>
    <font>
      <sz val="72"/>
      <color theme="1"/>
      <name val="Calibri"/>
      <family val="2"/>
      <scheme val="minor"/>
    </font>
    <font>
      <b/>
      <sz val="11"/>
      <color theme="1"/>
      <name val="Calibri"/>
      <family val="2"/>
      <scheme val="minor"/>
    </font>
    <font>
      <sz val="11"/>
      <color theme="7"/>
      <name val="Calibri"/>
      <family val="2"/>
      <scheme val="minor"/>
    </font>
    <font>
      <sz val="26"/>
      <color theme="8" tint="-0.249977111117893"/>
      <name val="Calibri"/>
      <family val="2"/>
      <scheme val="minor"/>
    </font>
    <font>
      <sz val="11"/>
      <color theme="8" tint="-0.249977111117893"/>
      <name val="Calibri"/>
      <family val="2"/>
      <scheme val="minor"/>
    </font>
    <font>
      <sz val="16"/>
      <color theme="8" tint="-0.249977111117893"/>
      <name val="Calibri"/>
      <family val="2"/>
      <scheme val="minor"/>
    </font>
    <font>
      <sz val="8"/>
      <name val="Calibri"/>
      <family val="2"/>
      <scheme val="minor"/>
    </font>
    <font>
      <sz val="24"/>
      <color theme="9" tint="-0.499984740745262"/>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s>
  <borders count="18">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theme="6"/>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9" tint="-0.499984740745262"/>
      </bottom>
      <diagonal/>
    </border>
  </borders>
  <cellStyleXfs count="1">
    <xf numFmtId="0" fontId="0" fillId="0" borderId="0"/>
  </cellStyleXfs>
  <cellXfs count="73">
    <xf numFmtId="0" fontId="0" fillId="0" borderId="0" xfId="0"/>
    <xf numFmtId="0" fontId="0" fillId="0" borderId="5" xfId="0" applyBorder="1"/>
    <xf numFmtId="0" fontId="0" fillId="0" borderId="6" xfId="0" applyBorder="1"/>
    <xf numFmtId="0" fontId="0" fillId="2" borderId="2" xfId="0" applyFill="1" applyBorder="1"/>
    <xf numFmtId="0" fontId="0" fillId="2" borderId="3" xfId="0" applyFill="1" applyBorder="1"/>
    <xf numFmtId="0" fontId="0" fillId="2" borderId="4" xfId="0" applyFill="1" applyBorder="1"/>
    <xf numFmtId="0" fontId="0" fillId="2" borderId="7" xfId="0" applyFill="1" applyBorder="1"/>
    <xf numFmtId="0" fontId="0" fillId="2" borderId="0" xfId="0" applyFill="1"/>
    <xf numFmtId="0" fontId="0" fillId="2" borderId="9" xfId="0" applyFill="1" applyBorder="1"/>
    <xf numFmtId="164" fontId="0" fillId="0" borderId="5" xfId="0" applyNumberFormat="1" applyBorder="1"/>
    <xf numFmtId="164" fontId="0" fillId="0" borderId="0" xfId="0" applyNumberFormat="1"/>
    <xf numFmtId="164" fontId="0" fillId="0" borderId="6" xfId="0" applyNumberFormat="1" applyBorder="1"/>
    <xf numFmtId="164" fontId="0" fillId="0" borderId="1" xfId="0" applyNumberFormat="1" applyBorder="1"/>
    <xf numFmtId="164" fontId="0" fillId="0" borderId="8" xfId="0" applyNumberFormat="1" applyBorder="1"/>
    <xf numFmtId="0" fontId="0" fillId="0" borderId="10" xfId="0" applyBorder="1"/>
    <xf numFmtId="0" fontId="0" fillId="2" borderId="10" xfId="0" applyFill="1" applyBorder="1"/>
    <xf numFmtId="0" fontId="0" fillId="2" borderId="10" xfId="0" applyFill="1" applyBorder="1" applyAlignment="1">
      <alignment horizontal="center"/>
    </xf>
    <xf numFmtId="164" fontId="0" fillId="0" borderId="10" xfId="0" applyNumberFormat="1" applyBorder="1"/>
    <xf numFmtId="164" fontId="0" fillId="0" borderId="11" xfId="0" applyNumberFormat="1" applyBorder="1"/>
    <xf numFmtId="0" fontId="3" fillId="0" borderId="0" xfId="0" applyFont="1"/>
    <xf numFmtId="0" fontId="3" fillId="0" borderId="5" xfId="0" applyFont="1" applyBorder="1"/>
    <xf numFmtId="164" fontId="0" fillId="0" borderId="2" xfId="0" applyNumberFormat="1" applyBorder="1"/>
    <xf numFmtId="164" fontId="0" fillId="0" borderId="12" xfId="0" applyNumberFormat="1" applyBorder="1"/>
    <xf numFmtId="164" fontId="0" fillId="0" borderId="7" xfId="0" applyNumberFormat="1" applyBorder="1"/>
    <xf numFmtId="164" fontId="0" fillId="0" borderId="13" xfId="0" applyNumberFormat="1" applyBorder="1"/>
    <xf numFmtId="0" fontId="4" fillId="0" borderId="0" xfId="0" applyFont="1" applyAlignment="1">
      <alignment horizontal="left" vertical="center"/>
    </xf>
    <xf numFmtId="0" fontId="5" fillId="3" borderId="14" xfId="0" applyFont="1" applyFill="1" applyBorder="1" applyAlignment="1">
      <alignment horizontal="left" vertical="center" indent="7"/>
    </xf>
    <xf numFmtId="0" fontId="6" fillId="3" borderId="14" xfId="0" applyFont="1" applyFill="1" applyBorder="1"/>
    <xf numFmtId="0" fontId="7" fillId="3" borderId="0" xfId="0" applyFont="1" applyFill="1" applyAlignment="1">
      <alignment horizontal="left"/>
    </xf>
    <xf numFmtId="0" fontId="6" fillId="3" borderId="0" xfId="0" applyFont="1" applyFill="1" applyAlignment="1">
      <alignment horizontal="centerContinuous"/>
    </xf>
    <xf numFmtId="0" fontId="6" fillId="3" borderId="0" xfId="0" applyFont="1" applyFill="1"/>
    <xf numFmtId="0" fontId="0" fillId="0" borderId="9" xfId="0" applyBorder="1"/>
    <xf numFmtId="0" fontId="0" fillId="0" borderId="15" xfId="0" applyBorder="1"/>
    <xf numFmtId="0" fontId="0" fillId="0" borderId="10" xfId="0" applyBorder="1" applyAlignment="1">
      <alignment horizontal="center"/>
    </xf>
    <xf numFmtId="0" fontId="6" fillId="3" borderId="10" xfId="0" applyFont="1" applyFill="1" applyBorder="1"/>
    <xf numFmtId="0" fontId="9" fillId="4" borderId="17" xfId="0" applyFont="1" applyFill="1" applyBorder="1" applyAlignment="1">
      <alignment horizontal="left" vertical="center" indent="4"/>
    </xf>
    <xf numFmtId="0" fontId="9" fillId="4" borderId="17" xfId="0" applyFont="1" applyFill="1" applyBorder="1" applyAlignment="1">
      <alignment vertical="center"/>
    </xf>
    <xf numFmtId="0" fontId="0" fillId="4" borderId="17" xfId="0" applyFill="1" applyBorder="1"/>
    <xf numFmtId="0" fontId="0" fillId="0" borderId="7" xfId="0" applyBorder="1"/>
    <xf numFmtId="165" fontId="0" fillId="0" borderId="0" xfId="0" applyNumberFormat="1"/>
    <xf numFmtId="165" fontId="0" fillId="0" borderId="10" xfId="0" applyNumberFormat="1" applyBorder="1"/>
    <xf numFmtId="165" fontId="0" fillId="0" borderId="6" xfId="0" applyNumberFormat="1" applyBorder="1"/>
    <xf numFmtId="165" fontId="0" fillId="0" borderId="15" xfId="0" applyNumberFormat="1" applyBorder="1"/>
    <xf numFmtId="165" fontId="0" fillId="0" borderId="16" xfId="0" applyNumberFormat="1" applyBorder="1"/>
    <xf numFmtId="165" fontId="0" fillId="0" borderId="1" xfId="0" applyNumberFormat="1" applyBorder="1"/>
    <xf numFmtId="165" fontId="0" fillId="0" borderId="8" xfId="0" applyNumberFormat="1" applyBorder="1"/>
    <xf numFmtId="166" fontId="0" fillId="0" borderId="6" xfId="0" applyNumberFormat="1" applyBorder="1"/>
    <xf numFmtId="0" fontId="0" fillId="0" borderId="1" xfId="0" applyBorder="1"/>
    <xf numFmtId="0" fontId="0" fillId="0" borderId="11" xfId="0" applyBorder="1"/>
    <xf numFmtId="0" fontId="0" fillId="0" borderId="13" xfId="0" applyBorder="1"/>
    <xf numFmtId="165" fontId="0" fillId="0" borderId="11" xfId="0" applyNumberFormat="1" applyBorder="1"/>
    <xf numFmtId="0" fontId="0" fillId="0" borderId="16" xfId="0" applyBorder="1"/>
    <xf numFmtId="166" fontId="0" fillId="0" borderId="11" xfId="0" applyNumberFormat="1" applyBorder="1"/>
    <xf numFmtId="166" fontId="0" fillId="0" borderId="8" xfId="0" applyNumberFormat="1" applyBorder="1"/>
    <xf numFmtId="166" fontId="0" fillId="0" borderId="13" xfId="0" applyNumberFormat="1" applyBorder="1"/>
    <xf numFmtId="166" fontId="0" fillId="0" borderId="15" xfId="0" applyNumberFormat="1" applyBorder="1"/>
    <xf numFmtId="166" fontId="0" fillId="0" borderId="16" xfId="0" applyNumberFormat="1" applyBorder="1"/>
    <xf numFmtId="166" fontId="0" fillId="0" borderId="5" xfId="0" applyNumberFormat="1" applyBorder="1"/>
    <xf numFmtId="0" fontId="11" fillId="0" borderId="0" xfId="0" applyFont="1" applyAlignment="1">
      <alignment horizontal="center"/>
    </xf>
    <xf numFmtId="0" fontId="3" fillId="0" borderId="10" xfId="0" applyFont="1" applyBorder="1"/>
    <xf numFmtId="0" fontId="3" fillId="0" borderId="9" xfId="0" applyFont="1" applyBorder="1"/>
    <xf numFmtId="0" fontId="3" fillId="0" borderId="3" xfId="0" applyFont="1" applyBorder="1" applyAlignment="1">
      <alignment horizontal="center"/>
    </xf>
    <xf numFmtId="0" fontId="3" fillId="0" borderId="1" xfId="0" applyFont="1" applyBorder="1" applyAlignment="1">
      <alignment horizontal="center"/>
    </xf>
    <xf numFmtId="165" fontId="0" fillId="0" borderId="10" xfId="0" applyNumberFormat="1" applyBorder="1" applyAlignment="1">
      <alignment horizontal="center"/>
    </xf>
    <xf numFmtId="165" fontId="0" fillId="0" borderId="4" xfId="0" applyNumberFormat="1" applyBorder="1" applyAlignment="1">
      <alignment horizontal="center"/>
    </xf>
    <xf numFmtId="165" fontId="0" fillId="0" borderId="8" xfId="0" applyNumberFormat="1" applyBorder="1" applyAlignment="1">
      <alignment horizont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0" fillId="0" borderId="13" xfId="0"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cellXfs>
  <cellStyles count="1">
    <cellStyle name="Normal" xfId="0" builtinId="0"/>
  </cellStyles>
  <dxfs count="4">
    <dxf>
      <numFmt numFmtId="164" formatCode="&quot;₱&quot;#,##0.00"/>
    </dxf>
    <dxf>
      <numFmt numFmtId="164" formatCode="&quot;₱&quot;#,##0.00"/>
    </dxf>
    <dxf>
      <border outline="0">
        <left style="thin">
          <color indexed="64"/>
        </left>
        <right style="thin">
          <color indexed="64"/>
        </right>
        <top style="thin">
          <color indexed="64"/>
        </top>
        <bottom style="thin">
          <color indexed="64"/>
        </bottom>
      </border>
    </dxf>
    <dxf>
      <fill>
        <patternFill patternType="solid">
          <fgColor indexed="64"/>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Income</a:t>
            </a:r>
          </a:p>
        </c:rich>
      </c:tx>
      <c:layout>
        <c:manualLayout>
          <c:xMode val="edge"/>
          <c:yMode val="edge"/>
          <c:x val="1.464566929133858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5875">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15875">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6981627296588"/>
          <c:y val="0.17113480606590842"/>
          <c:w val="0.85847462817147857"/>
          <c:h val="0.64489975211431905"/>
        </c:manualLayout>
      </c:layout>
      <c:barChart>
        <c:barDir val="col"/>
        <c:grouping val="clustered"/>
        <c:varyColors val="0"/>
        <c:ser>
          <c:idx val="1"/>
          <c:order val="0"/>
          <c:tx>
            <c:strRef>
              <c:f>Monthly!$O$16</c:f>
              <c:strCache>
                <c:ptCount val="1"/>
                <c:pt idx="0">
                  <c:v>total</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Monthly!$L$17:$L$28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Monthly!$O$17:$O$28</c:f>
              <c:numCache>
                <c:formatCode>_-[$₱-3409]* #,##0_-;\-[$₱-3409]* #,##0_-;_-[$₱-3409]* "-"??_-;_-@_-</c:formatCode>
                <c:ptCount val="12"/>
                <c:pt idx="0">
                  <c:v>19476</c:v>
                </c:pt>
                <c:pt idx="1">
                  <c:v>19225</c:v>
                </c:pt>
                <c:pt idx="2">
                  <c:v>18348</c:v>
                </c:pt>
                <c:pt idx="3">
                  <c:v>22234</c:v>
                </c:pt>
                <c:pt idx="4">
                  <c:v>19287</c:v>
                </c:pt>
                <c:pt idx="5">
                  <c:v>9400</c:v>
                </c:pt>
                <c:pt idx="6">
                  <c:v>0</c:v>
                </c:pt>
                <c:pt idx="7">
                  <c:v>0</c:v>
                </c:pt>
                <c:pt idx="8">
                  <c:v>0</c:v>
                </c:pt>
                <c:pt idx="9">
                  <c:v>0</c:v>
                </c:pt>
                <c:pt idx="10">
                  <c:v>0</c:v>
                </c:pt>
                <c:pt idx="11">
                  <c:v>0</c:v>
                </c:pt>
              </c:numCache>
            </c:numRef>
          </c:val>
          <c:extLst>
            <c:ext xmlns:c16="http://schemas.microsoft.com/office/drawing/2014/chart" uri="{C3380CC4-5D6E-409C-BE32-E72D297353CC}">
              <c16:uniqueId val="{00000001-F725-4021-8B5C-E9E76574DE7A}"/>
            </c:ext>
          </c:extLst>
        </c:ser>
        <c:dLbls>
          <c:dLblPos val="outEnd"/>
          <c:showLegendKey val="0"/>
          <c:showVal val="1"/>
          <c:showCatName val="0"/>
          <c:showSerName val="0"/>
          <c:showPercent val="0"/>
          <c:showBubbleSize val="0"/>
        </c:dLbls>
        <c:gapWidth val="50"/>
        <c:overlap val="100"/>
        <c:axId val="1342516399"/>
        <c:axId val="1624870191"/>
      </c:barChart>
      <c:catAx>
        <c:axId val="134251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70191"/>
        <c:crosses val="autoZero"/>
        <c:auto val="1"/>
        <c:lblAlgn val="ctr"/>
        <c:lblOffset val="100"/>
        <c:noMultiLvlLbl val="0"/>
      </c:catAx>
      <c:valAx>
        <c:axId val="1624870191"/>
        <c:scaling>
          <c:orientation val="minMax"/>
        </c:scaling>
        <c:delete val="0"/>
        <c:axPos val="l"/>
        <c:majorGridlines>
          <c:spPr>
            <a:ln w="9525" cap="flat" cmpd="sng" algn="ctr">
              <a:solidFill>
                <a:schemeClr val="tx1">
                  <a:lumMod val="15000"/>
                  <a:lumOff val="85000"/>
                </a:schemeClr>
              </a:solidFill>
              <a:round/>
            </a:ln>
            <a:effectLst/>
          </c:spPr>
        </c:majorGridlines>
        <c:numFmt formatCode="_-[$₱-3409]* #,##0_-;\-[$₱-3409]* #,##0_-;_-[$₱-3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16399"/>
        <c:crosses val="autoZero"/>
        <c:crossBetween val="between"/>
      </c:valAx>
      <c:spPr>
        <a:noFill/>
        <a:ln>
          <a:noFill/>
        </a:ln>
        <a:effectLst/>
      </c:spPr>
    </c:plotArea>
    <c:legend>
      <c:legendPos val="t"/>
      <c:layout>
        <c:manualLayout>
          <c:xMode val="edge"/>
          <c:yMode val="edge"/>
          <c:x val="0.74494969378827647"/>
          <c:y val="3.7453703703703704E-2"/>
          <c:w val="0.2378781714785651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42016371600752"/>
          <c:y val="0.1055502657449587"/>
          <c:w val="0.78898480336737031"/>
          <c:h val="0.8466028322854317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sketch!$M$2:$M$4</c:f>
              <c:strCache>
                <c:ptCount val="3"/>
                <c:pt idx="0">
                  <c:v>AVAILABLE TO SPEND</c:v>
                </c:pt>
                <c:pt idx="1">
                  <c:v>LEFT TO BUDGET</c:v>
                </c:pt>
                <c:pt idx="2">
                  <c:v>LEFT TO SPEND</c:v>
                </c:pt>
              </c:strCache>
            </c:strRef>
          </c:cat>
          <c:val>
            <c:numRef>
              <c:f>sketch!$N$2:$N$4</c:f>
              <c:numCache>
                <c:formatCode>"₱"#,##0.00</c:formatCode>
                <c:ptCount val="3"/>
                <c:pt idx="0">
                  <c:v>8898</c:v>
                </c:pt>
                <c:pt idx="1">
                  <c:v>-202</c:v>
                </c:pt>
                <c:pt idx="2">
                  <c:v>-457</c:v>
                </c:pt>
              </c:numCache>
            </c:numRef>
          </c:val>
          <c:extLst>
            <c:ext xmlns:c16="http://schemas.microsoft.com/office/drawing/2014/chart" uri="{C3380CC4-5D6E-409C-BE32-E72D297353CC}">
              <c16:uniqueId val="{00000000-9C68-4B0E-9CF6-09AFFF353FDD}"/>
            </c:ext>
          </c:extLst>
        </c:ser>
        <c:dLbls>
          <c:dLblPos val="outEnd"/>
          <c:showLegendKey val="0"/>
          <c:showVal val="1"/>
          <c:showCatName val="0"/>
          <c:showSerName val="0"/>
          <c:showPercent val="0"/>
          <c:showBubbleSize val="0"/>
        </c:dLbls>
        <c:gapWidth val="219"/>
        <c:overlap val="-27"/>
        <c:axId val="525387688"/>
        <c:axId val="525389848"/>
      </c:barChart>
      <c:catAx>
        <c:axId val="525387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89848"/>
        <c:crosses val="autoZero"/>
        <c:auto val="1"/>
        <c:lblAlgn val="ctr"/>
        <c:lblOffset val="100"/>
        <c:noMultiLvlLbl val="0"/>
      </c:catAx>
      <c:valAx>
        <c:axId val="525389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87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sketch!$C$29</c:f>
              <c:strCache>
                <c:ptCount val="1"/>
                <c:pt idx="0">
                  <c:v>ACTUAL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BC-43B3-9BC5-366D785A35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BC-43B3-9BC5-366D785A35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BC-43B3-9BC5-366D785A35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BC-43B3-9BC5-366D785A35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sketch!$A$30:$A$33</c:f>
              <c:strCache>
                <c:ptCount val="4"/>
                <c:pt idx="0">
                  <c:v>BILLS</c:v>
                </c:pt>
                <c:pt idx="1">
                  <c:v>VARIABLE</c:v>
                </c:pt>
                <c:pt idx="2">
                  <c:v>SAVINGS</c:v>
                </c:pt>
                <c:pt idx="3">
                  <c:v>DEBT</c:v>
                </c:pt>
              </c:strCache>
            </c:strRef>
          </c:cat>
          <c:val>
            <c:numRef>
              <c:f>sketch!$C$30:$C$33</c:f>
              <c:numCache>
                <c:formatCode>"₱"#,##0.00</c:formatCode>
                <c:ptCount val="4"/>
                <c:pt idx="0">
                  <c:v>0</c:v>
                </c:pt>
                <c:pt idx="1">
                  <c:v>6355</c:v>
                </c:pt>
                <c:pt idx="2">
                  <c:v>3000</c:v>
                </c:pt>
                <c:pt idx="3">
                  <c:v>0</c:v>
                </c:pt>
              </c:numCache>
            </c:numRef>
          </c:val>
          <c:extLst>
            <c:ext xmlns:c16="http://schemas.microsoft.com/office/drawing/2014/chart" uri="{C3380CC4-5D6E-409C-BE32-E72D297353CC}">
              <c16:uniqueId val="{00000000-C1EF-4A9D-9AD7-A97E0A2747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t>
            </a:r>
            <a:r>
              <a:rPr lang="en-US"/>
              <a:t>TOTAL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Monthly!$O$32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BC-4497-A7CA-0871FE9980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BC-4497-A7CA-0871FE9980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BC-4497-A7CA-0871FE9980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BC-4497-A7CA-0871FE9980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Monthly!$L$33:$L$36</c:f>
              <c:strCache>
                <c:ptCount val="4"/>
                <c:pt idx="0">
                  <c:v>variable</c:v>
                </c:pt>
                <c:pt idx="1">
                  <c:v>savings</c:v>
                </c:pt>
                <c:pt idx="2">
                  <c:v>debt</c:v>
                </c:pt>
                <c:pt idx="3">
                  <c:v>bills</c:v>
                </c:pt>
              </c:strCache>
            </c:strRef>
          </c:cat>
          <c:val>
            <c:numRef>
              <c:f>Monthly!$O$33:$O$36</c:f>
              <c:numCache>
                <c:formatCode>"₱"#,##0</c:formatCode>
                <c:ptCount val="4"/>
                <c:pt idx="0">
                  <c:v>8237.44</c:v>
                </c:pt>
                <c:pt idx="1">
                  <c:v>3500</c:v>
                </c:pt>
                <c:pt idx="2">
                  <c:v>0</c:v>
                </c:pt>
                <c:pt idx="3">
                  <c:v>0</c:v>
                </c:pt>
              </c:numCache>
            </c:numRef>
          </c:val>
          <c:extLst>
            <c:ext xmlns:c16="http://schemas.microsoft.com/office/drawing/2014/chart" uri="{C3380CC4-5D6E-409C-BE32-E72D297353CC}">
              <c16:uniqueId val="{00000008-F9BC-4497-A7CA-0871FE9980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42016371600752"/>
          <c:y val="0.1055502657449587"/>
          <c:w val="0.78898480336737031"/>
          <c:h val="0.8466028322854317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Monthly!$M$2:$M$4</c:f>
              <c:strCache>
                <c:ptCount val="3"/>
                <c:pt idx="0">
                  <c:v>AVAILABLE TO SPEND</c:v>
                </c:pt>
                <c:pt idx="1">
                  <c:v>LEFT TO BUDGET</c:v>
                </c:pt>
                <c:pt idx="2">
                  <c:v>LEFT TO SPEND</c:v>
                </c:pt>
              </c:strCache>
            </c:strRef>
          </c:cat>
          <c:val>
            <c:numRef>
              <c:f>Monthly!$N$2:$N$4</c:f>
              <c:numCache>
                <c:formatCode>"₱"#,##0.00</c:formatCode>
                <c:ptCount val="3"/>
                <c:pt idx="0">
                  <c:v>9700</c:v>
                </c:pt>
                <c:pt idx="1">
                  <c:v>-835</c:v>
                </c:pt>
                <c:pt idx="2">
                  <c:v>9700</c:v>
                </c:pt>
              </c:numCache>
            </c:numRef>
          </c:val>
          <c:extLst>
            <c:ext xmlns:c16="http://schemas.microsoft.com/office/drawing/2014/chart" uri="{C3380CC4-5D6E-409C-BE32-E72D297353CC}">
              <c16:uniqueId val="{00000000-82FE-4311-8B22-C6739665E7D2}"/>
            </c:ext>
          </c:extLst>
        </c:ser>
        <c:dLbls>
          <c:dLblPos val="outEnd"/>
          <c:showLegendKey val="0"/>
          <c:showVal val="1"/>
          <c:showCatName val="0"/>
          <c:showSerName val="0"/>
          <c:showPercent val="0"/>
          <c:showBubbleSize val="0"/>
        </c:dLbls>
        <c:gapWidth val="219"/>
        <c:overlap val="-27"/>
        <c:axId val="525387688"/>
        <c:axId val="525389848"/>
      </c:barChart>
      <c:catAx>
        <c:axId val="525387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89848"/>
        <c:crosses val="autoZero"/>
        <c:auto val="1"/>
        <c:lblAlgn val="ctr"/>
        <c:lblOffset val="100"/>
        <c:noMultiLvlLbl val="0"/>
      </c:catAx>
      <c:valAx>
        <c:axId val="525389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87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AU" sz="1100"/>
              <a:t>Cumulative Savings vs Goal</a:t>
            </a:r>
          </a:p>
        </c:rich>
      </c:tx>
      <c:layout>
        <c:manualLayout>
          <c:xMode val="edge"/>
          <c:yMode val="edge"/>
          <c:x val="1.5520000639189513E-2"/>
          <c:y val="2.777777777777777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noFill/>
          <a:ln w="15875">
            <a:solidFill>
              <a:schemeClr val="accen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60000"/>
              <a:lumOff val="40000"/>
            </a:schemeClr>
          </a:solidFill>
          <a:ln w="6350">
            <a:noFill/>
          </a:ln>
          <a:effectLst/>
        </c:spPr>
        <c:marker>
          <c:symbol val="none"/>
        </c:marker>
        <c:dLbl>
          <c:idx val="0"/>
          <c:delete val="1"/>
          <c:extLst>
            <c:ext xmlns:c15="http://schemas.microsoft.com/office/drawing/2012/chart" uri="{CE6537A1-D6FC-4f65-9D91-7224C49458BB}"/>
          </c:extLst>
        </c:dLbl>
      </c:pivotFmt>
      <c:pivotFmt>
        <c:idx val="9"/>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1"/>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12"/>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3"/>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14"/>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5"/>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16"/>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7"/>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18"/>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9"/>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20"/>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1"/>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22"/>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3"/>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5661503850480229E-2"/>
          <c:y val="0.18039406532516766"/>
          <c:w val="0.92673127397536847"/>
          <c:h val="0.62461395450568669"/>
        </c:manualLayout>
      </c:layout>
      <c:barChart>
        <c:barDir val="col"/>
        <c:grouping val="clustered"/>
        <c:varyColors val="0"/>
        <c:ser>
          <c:idx val="0"/>
          <c:order val="0"/>
          <c:tx>
            <c:strRef>
              <c:f>SAVINGS!$M$27</c:f>
              <c:strCache>
                <c:ptCount val="1"/>
                <c:pt idx="0">
                  <c:v>SAVED</c:v>
                </c:pt>
              </c:strCache>
            </c:strRef>
          </c:tx>
          <c:spPr>
            <a:solidFill>
              <a:schemeClr val="accent4">
                <a:lumMod val="40000"/>
                <a:lumOff val="60000"/>
              </a:schemeClr>
            </a:solidFill>
            <a:ln>
              <a:noFill/>
            </a:ln>
            <a:effectLst/>
          </c:spPr>
          <c:invertIfNegative val="0"/>
          <c:cat>
            <c:multiLvlStrRef>
              <c:f>SAVINGS!$K$28:$L$41</c:f>
              <c:multiLvlStrCache>
                <c:ptCount val="14"/>
                <c:lvl>
                  <c:pt idx="0">
                    <c:v>DEC</c:v>
                  </c:pt>
                  <c:pt idx="1">
                    <c:v>JAN</c:v>
                  </c:pt>
                  <c:pt idx="2">
                    <c:v>FEB</c:v>
                  </c:pt>
                  <c:pt idx="3">
                    <c:v>MARCH</c:v>
                  </c:pt>
                  <c:pt idx="4">
                    <c:v>APRIL</c:v>
                  </c:pt>
                  <c:pt idx="5">
                    <c:v>MAY</c:v>
                  </c:pt>
                  <c:pt idx="6">
                    <c:v>JUNE</c:v>
                  </c:pt>
                  <c:pt idx="7">
                    <c:v>JULY</c:v>
                  </c:pt>
                  <c:pt idx="8">
                    <c:v>AUGUST</c:v>
                  </c:pt>
                  <c:pt idx="9">
                    <c:v>SEPTEMBER</c:v>
                  </c:pt>
                  <c:pt idx="10">
                    <c:v>OCTOBER</c:v>
                  </c:pt>
                  <c:pt idx="11">
                    <c:v>NOVEMBER</c:v>
                  </c:pt>
                  <c:pt idx="12">
                    <c:v>DECEMBER</c:v>
                  </c:pt>
                  <c:pt idx="13">
                    <c:v>JANUARY</c:v>
                  </c:pt>
                </c:lvl>
                <c:lvl>
                  <c:pt idx="0">
                    <c:v>2023</c:v>
                  </c:pt>
                  <c:pt idx="1">
                    <c:v>2024</c:v>
                  </c:pt>
                  <c:pt idx="2">
                    <c:v>2024</c:v>
                  </c:pt>
                  <c:pt idx="3">
                    <c:v>2024</c:v>
                  </c:pt>
                  <c:pt idx="4">
                    <c:v>2024</c:v>
                  </c:pt>
                  <c:pt idx="5">
                    <c:v>2024</c:v>
                  </c:pt>
                  <c:pt idx="6">
                    <c:v>2024</c:v>
                  </c:pt>
                  <c:pt idx="7">
                    <c:v>2024</c:v>
                  </c:pt>
                  <c:pt idx="8">
                    <c:v>2024</c:v>
                  </c:pt>
                  <c:pt idx="9">
                    <c:v>2024</c:v>
                  </c:pt>
                  <c:pt idx="10">
                    <c:v>2024</c:v>
                  </c:pt>
                  <c:pt idx="11">
                    <c:v>2024</c:v>
                  </c:pt>
                  <c:pt idx="12">
                    <c:v>2024</c:v>
                  </c:pt>
                  <c:pt idx="13">
                    <c:v>2024</c:v>
                  </c:pt>
                </c:lvl>
              </c:multiLvlStrCache>
            </c:multiLvlStrRef>
          </c:cat>
          <c:val>
            <c:numRef>
              <c:f>SAVINGS!$M$28:$M$41</c:f>
              <c:numCache>
                <c:formatCode>_-[$₱-3409]* #,##0_-;\-[$₱-3409]* #,##0_-;_-[$₱-3409]* "-"??_-;_-@_-</c:formatCode>
                <c:ptCount val="14"/>
                <c:pt idx="0">
                  <c:v>0</c:v>
                </c:pt>
                <c:pt idx="1">
                  <c:v>0</c:v>
                </c:pt>
                <c:pt idx="2">
                  <c:v>1600</c:v>
                </c:pt>
                <c:pt idx="3">
                  <c:v>6000</c:v>
                </c:pt>
                <c:pt idx="4">
                  <c:v>9200</c:v>
                </c:pt>
                <c:pt idx="5">
                  <c:v>6000</c:v>
                </c:pt>
                <c:pt idx="6">
                  <c:v>3500</c:v>
                </c:pt>
              </c:numCache>
            </c:numRef>
          </c:val>
          <c:extLst>
            <c:ext xmlns:c16="http://schemas.microsoft.com/office/drawing/2014/chart" uri="{C3380CC4-5D6E-409C-BE32-E72D297353CC}">
              <c16:uniqueId val="{00000000-918F-4BCE-968A-6D55A1BC59F0}"/>
            </c:ext>
          </c:extLst>
        </c:ser>
        <c:ser>
          <c:idx val="1"/>
          <c:order val="1"/>
          <c:tx>
            <c:strRef>
              <c:f>SAVINGS!$N$27</c:f>
              <c:strCache>
                <c:ptCount val="1"/>
                <c:pt idx="0">
                  <c:v>GOAL</c:v>
                </c:pt>
              </c:strCache>
            </c:strRef>
          </c:tx>
          <c:spPr>
            <a:noFill/>
            <a:ln w="22225">
              <a:solidFill>
                <a:schemeClr val="accent3"/>
              </a:solidFill>
            </a:ln>
            <a:effectLst/>
          </c:spPr>
          <c:invertIfNegative val="0"/>
          <c:cat>
            <c:multiLvlStrRef>
              <c:f>SAVINGS!$K$28:$L$41</c:f>
              <c:multiLvlStrCache>
                <c:ptCount val="14"/>
                <c:lvl>
                  <c:pt idx="0">
                    <c:v>DEC</c:v>
                  </c:pt>
                  <c:pt idx="1">
                    <c:v>JAN</c:v>
                  </c:pt>
                  <c:pt idx="2">
                    <c:v>FEB</c:v>
                  </c:pt>
                  <c:pt idx="3">
                    <c:v>MARCH</c:v>
                  </c:pt>
                  <c:pt idx="4">
                    <c:v>APRIL</c:v>
                  </c:pt>
                  <c:pt idx="5">
                    <c:v>MAY</c:v>
                  </c:pt>
                  <c:pt idx="6">
                    <c:v>JUNE</c:v>
                  </c:pt>
                  <c:pt idx="7">
                    <c:v>JULY</c:v>
                  </c:pt>
                  <c:pt idx="8">
                    <c:v>AUGUST</c:v>
                  </c:pt>
                  <c:pt idx="9">
                    <c:v>SEPTEMBER</c:v>
                  </c:pt>
                  <c:pt idx="10">
                    <c:v>OCTOBER</c:v>
                  </c:pt>
                  <c:pt idx="11">
                    <c:v>NOVEMBER</c:v>
                  </c:pt>
                  <c:pt idx="12">
                    <c:v>DECEMBER</c:v>
                  </c:pt>
                  <c:pt idx="13">
                    <c:v>JANUARY</c:v>
                  </c:pt>
                </c:lvl>
                <c:lvl>
                  <c:pt idx="0">
                    <c:v>2023</c:v>
                  </c:pt>
                  <c:pt idx="1">
                    <c:v>2024</c:v>
                  </c:pt>
                  <c:pt idx="2">
                    <c:v>2024</c:v>
                  </c:pt>
                  <c:pt idx="3">
                    <c:v>2024</c:v>
                  </c:pt>
                  <c:pt idx="4">
                    <c:v>2024</c:v>
                  </c:pt>
                  <c:pt idx="5">
                    <c:v>2024</c:v>
                  </c:pt>
                  <c:pt idx="6">
                    <c:v>2024</c:v>
                  </c:pt>
                  <c:pt idx="7">
                    <c:v>2024</c:v>
                  </c:pt>
                  <c:pt idx="8">
                    <c:v>2024</c:v>
                  </c:pt>
                  <c:pt idx="9">
                    <c:v>2024</c:v>
                  </c:pt>
                  <c:pt idx="10">
                    <c:v>2024</c:v>
                  </c:pt>
                  <c:pt idx="11">
                    <c:v>2024</c:v>
                  </c:pt>
                  <c:pt idx="12">
                    <c:v>2024</c:v>
                  </c:pt>
                  <c:pt idx="13">
                    <c:v>2024</c:v>
                  </c:pt>
                </c:lvl>
              </c:multiLvlStrCache>
            </c:multiLvlStrRef>
          </c:cat>
          <c:val>
            <c:numRef>
              <c:f>SAVINGS!$N$28:$N$41</c:f>
              <c:numCache>
                <c:formatCode>_-[$₱-3409]* #,##0_-;\-[$₱-3409]* #,##0_-;_-[$₱-3409]* "-"??_-;_-@_-</c:formatCode>
                <c:ptCount val="14"/>
                <c:pt idx="0">
                  <c:v>0</c:v>
                </c:pt>
                <c:pt idx="1">
                  <c:v>0</c:v>
                </c:pt>
                <c:pt idx="2">
                  <c:v>2000</c:v>
                </c:pt>
                <c:pt idx="3">
                  <c:v>9000</c:v>
                </c:pt>
                <c:pt idx="4">
                  <c:v>9000</c:v>
                </c:pt>
                <c:pt idx="5">
                  <c:v>9000</c:v>
                </c:pt>
                <c:pt idx="6">
                  <c:v>9000</c:v>
                </c:pt>
                <c:pt idx="7">
                  <c:v>9000</c:v>
                </c:pt>
                <c:pt idx="8">
                  <c:v>9000</c:v>
                </c:pt>
                <c:pt idx="9">
                  <c:v>9000</c:v>
                </c:pt>
                <c:pt idx="10">
                  <c:v>9000</c:v>
                </c:pt>
                <c:pt idx="11">
                  <c:v>9000</c:v>
                </c:pt>
                <c:pt idx="12">
                  <c:v>9000</c:v>
                </c:pt>
              </c:numCache>
            </c:numRef>
          </c:val>
          <c:extLst>
            <c:ext xmlns:c16="http://schemas.microsoft.com/office/drawing/2014/chart" uri="{C3380CC4-5D6E-409C-BE32-E72D297353CC}">
              <c16:uniqueId val="{00000001-918F-4BCE-968A-6D55A1BC59F0}"/>
            </c:ext>
          </c:extLst>
        </c:ser>
        <c:dLbls>
          <c:showLegendKey val="0"/>
          <c:showVal val="0"/>
          <c:showCatName val="0"/>
          <c:showSerName val="0"/>
          <c:showPercent val="0"/>
          <c:showBubbleSize val="0"/>
        </c:dLbls>
        <c:gapWidth val="50"/>
        <c:overlap val="100"/>
        <c:axId val="1749560031"/>
        <c:axId val="656882047"/>
      </c:barChart>
      <c:catAx>
        <c:axId val="174956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82047"/>
        <c:crosses val="autoZero"/>
        <c:auto val="1"/>
        <c:lblAlgn val="ctr"/>
        <c:lblOffset val="100"/>
        <c:noMultiLvlLbl val="0"/>
      </c:catAx>
      <c:valAx>
        <c:axId val="656882047"/>
        <c:scaling>
          <c:orientation val="minMax"/>
        </c:scaling>
        <c:delete val="0"/>
        <c:axPos val="l"/>
        <c:majorGridlines>
          <c:spPr>
            <a:ln w="9525" cap="flat" cmpd="sng" algn="ctr">
              <a:solidFill>
                <a:schemeClr val="tx1">
                  <a:lumMod val="15000"/>
                  <a:lumOff val="85000"/>
                </a:schemeClr>
              </a:solidFill>
              <a:round/>
            </a:ln>
            <a:effectLst/>
          </c:spPr>
        </c:majorGridlines>
        <c:numFmt formatCode="_-[$₱-3409]* #,##0_-;\-[$₱-3409]* #,##0_-;_-[$₱-3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6003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AU" sz="1100"/>
              <a:t>Savings by Account</a:t>
            </a:r>
          </a:p>
        </c:rich>
      </c:tx>
      <c:layout>
        <c:manualLayout>
          <c:xMode val="edge"/>
          <c:yMode val="edge"/>
          <c:x val="1.5520000639189513E-2"/>
          <c:y val="2.777777777777777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noFill/>
          <a:ln w="15875">
            <a:solidFill>
              <a:schemeClr val="accen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60000"/>
              <a:lumOff val="40000"/>
            </a:schemeClr>
          </a:solidFill>
          <a:ln w="6350">
            <a:noFill/>
          </a:ln>
          <a:effectLst/>
        </c:spPr>
        <c:marker>
          <c:symbol val="none"/>
        </c:marker>
        <c:dLbl>
          <c:idx val="0"/>
          <c:delete val="1"/>
          <c:extLst>
            <c:ext xmlns:c15="http://schemas.microsoft.com/office/drawing/2012/chart" uri="{CE6537A1-D6FC-4f65-9D91-7224C49458BB}"/>
          </c:extLst>
        </c:dLbl>
      </c:pivotFmt>
      <c:pivotFmt>
        <c:idx val="9"/>
        <c:spPr>
          <a:solidFill>
            <a:schemeClr val="accent4">
              <a:lumMod val="60000"/>
              <a:lumOff val="40000"/>
            </a:schemeClr>
          </a:solidFill>
          <a:ln w="6350">
            <a:noFill/>
          </a:ln>
          <a:effectLst/>
        </c:spPr>
        <c:marker>
          <c:symbol val="none"/>
        </c:marker>
        <c:dLbl>
          <c:idx val="0"/>
          <c:delete val="1"/>
          <c:extLst>
            <c:ext xmlns:c15="http://schemas.microsoft.com/office/drawing/2012/chart" uri="{CE6537A1-D6FC-4f65-9D91-7224C49458BB}"/>
          </c:extLst>
        </c:dLbl>
      </c:pivotFmt>
      <c:pivotFmt>
        <c:idx val="10"/>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11"/>
        <c:spPr>
          <a:solidFill>
            <a:schemeClr val="accent4">
              <a:lumMod val="60000"/>
              <a:lumOff val="40000"/>
            </a:schemeClr>
          </a:solidFill>
          <a:ln w="6350">
            <a:noFill/>
          </a:ln>
          <a:effectLst/>
        </c:spPr>
        <c:marker>
          <c:symbol val="none"/>
        </c:marker>
        <c:dLbl>
          <c:idx val="0"/>
          <c:delete val="1"/>
          <c:extLst>
            <c:ext xmlns:c15="http://schemas.microsoft.com/office/drawing/2012/chart" uri="{CE6537A1-D6FC-4f65-9D91-7224C49458BB}"/>
          </c:extLst>
        </c:dLbl>
      </c:pivotFmt>
      <c:pivotFmt>
        <c:idx val="12"/>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13"/>
        <c:spPr>
          <a:solidFill>
            <a:schemeClr val="accent4">
              <a:lumMod val="60000"/>
              <a:lumOff val="40000"/>
            </a:schemeClr>
          </a:solidFill>
          <a:ln w="6350">
            <a:noFill/>
          </a:ln>
          <a:effectLst/>
        </c:spPr>
        <c:marker>
          <c:symbol val="none"/>
        </c:marker>
        <c:dLbl>
          <c:idx val="0"/>
          <c:spPr>
            <a:noFill/>
            <a:ln>
              <a:noFill/>
            </a:ln>
            <a:effectLst/>
          </c:spPr>
          <c:txPr>
            <a:bodyPr wrap="square" lIns="38100" tIns="19050" rIns="38100" bIns="19050" anchor="ctr">
              <a:spAutoFit/>
            </a:bodyPr>
            <a:lstStyle/>
            <a:p>
              <a:pPr>
                <a:defRPr b="1">
                  <a:solidFill>
                    <a:schemeClr val="accent4">
                      <a:lumMod val="75000"/>
                    </a:schemeClr>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a:solidFill>
              <a:schemeClr val="accent3"/>
            </a:solidFill>
          </a:ln>
          <a:effectLst/>
        </c:spPr>
        <c:marker>
          <c:symbol val="none"/>
        </c:marker>
        <c:dLbl>
          <c:idx val="0"/>
          <c:spPr>
            <a:noFill/>
            <a:ln>
              <a:noFill/>
            </a:ln>
            <a:effectLst/>
          </c:spPr>
          <c:txPr>
            <a:bodyPr wrap="square" lIns="38100" tIns="19050" rIns="38100" bIns="19050" anchor="ctr">
              <a:spAutoFit/>
            </a:bodyPr>
            <a:lstStyle/>
            <a:p>
              <a:pPr>
                <a:defRPr b="1">
                  <a:solidFill>
                    <a:schemeClr val="accent3"/>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40000"/>
              <a:lumOff val="60000"/>
            </a:schemeClr>
          </a:solidFill>
        </c:spPr>
        <c:marker>
          <c:symbol val="none"/>
        </c:marker>
        <c:dLbl>
          <c:idx val="0"/>
          <c:spPr>
            <a:noFill/>
            <a:ln>
              <a:noFill/>
            </a:ln>
            <a:effectLst/>
          </c:spPr>
          <c:txPr>
            <a:bodyPr wrap="square" lIns="38100" tIns="19050" rIns="38100" bIns="19050" anchor="ctr">
              <a:spAutoFit/>
            </a:bodyPr>
            <a:lstStyle/>
            <a:p>
              <a:pPr>
                <a:defRPr b="1">
                  <a:solidFill>
                    <a:schemeClr val="accent4">
                      <a:lumMod val="75000"/>
                    </a:schemeClr>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40000"/>
              <a:lumOff val="60000"/>
            </a:schemeClr>
          </a:solidFill>
        </c:spPr>
        <c:marker>
          <c:symbol val="none"/>
        </c:marker>
        <c:dLbl>
          <c:idx val="0"/>
          <c:spPr>
            <a:noFill/>
            <a:ln>
              <a:noFill/>
            </a:ln>
            <a:effectLst/>
          </c:spPr>
          <c:txPr>
            <a:bodyPr wrap="square" lIns="38100" tIns="19050" rIns="38100" bIns="19050" anchor="ctr">
              <a:spAutoFit/>
            </a:bodyPr>
            <a:lstStyle/>
            <a:p>
              <a:pPr>
                <a:defRPr b="1">
                  <a:solidFill>
                    <a:schemeClr val="accent4">
                      <a:lumMod val="75000"/>
                    </a:schemeClr>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noFill/>
          <a:ln w="22225">
            <a:solidFill>
              <a:schemeClr val="accent3"/>
            </a:solidFill>
          </a:ln>
          <a:effectLst/>
        </c:spPr>
        <c:marker>
          <c:symbol val="none"/>
        </c:marker>
        <c:dLbl>
          <c:idx val="0"/>
          <c:spPr>
            <a:noFill/>
            <a:ln>
              <a:noFill/>
            </a:ln>
            <a:effectLst/>
          </c:spPr>
          <c:txPr>
            <a:bodyPr wrap="square" lIns="38100" tIns="19050" rIns="38100" bIns="19050" anchor="ctr">
              <a:spAutoFit/>
            </a:bodyPr>
            <a:lstStyle/>
            <a:p>
              <a:pPr>
                <a:defRPr b="1">
                  <a:solidFill>
                    <a:schemeClr val="accent3"/>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56596595150397E-2"/>
          <c:y val="0.18039406532516766"/>
          <c:w val="0.92452952555242518"/>
          <c:h val="0.62461395450568669"/>
        </c:manualLayout>
      </c:layout>
      <c:barChart>
        <c:barDir val="col"/>
        <c:grouping val="clustered"/>
        <c:varyColors val="0"/>
        <c:ser>
          <c:idx val="0"/>
          <c:order val="0"/>
          <c:tx>
            <c:strRef>
              <c:f>SAVINGS!$S$27</c:f>
              <c:strCache>
                <c:ptCount val="1"/>
                <c:pt idx="0">
                  <c:v>SAVED</c:v>
                </c:pt>
              </c:strCache>
            </c:strRef>
          </c:tx>
          <c:spPr>
            <a:solidFill>
              <a:schemeClr val="accent4">
                <a:lumMod val="40000"/>
                <a:lumOff val="60000"/>
              </a:schemeClr>
            </a:solidFill>
          </c:spPr>
          <c:invertIfNegative val="0"/>
          <c:dLbls>
            <c:spPr>
              <a:noFill/>
              <a:ln>
                <a:noFill/>
              </a:ln>
              <a:effectLst/>
            </c:spPr>
            <c:txPr>
              <a:bodyPr wrap="square" lIns="38100" tIns="19050" rIns="38100" bIns="19050" anchor="ctr">
                <a:spAutoFit/>
              </a:bodyPr>
              <a:lstStyle/>
              <a:p>
                <a:pPr>
                  <a:defRPr b="1">
                    <a:solidFill>
                      <a:schemeClr val="accent4">
                        <a:lumMod val="75000"/>
                      </a:schemeClr>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SAVINGS!$R$28:$R$30</c:f>
              <c:strCache>
                <c:ptCount val="3"/>
                <c:pt idx="0">
                  <c:v>GOTYME</c:v>
                </c:pt>
                <c:pt idx="1">
                  <c:v>PAYMAYA</c:v>
                </c:pt>
                <c:pt idx="2">
                  <c:v>BPI</c:v>
                </c:pt>
              </c:strCache>
            </c:strRef>
          </c:cat>
          <c:val>
            <c:numRef>
              <c:f>SAVINGS!$S$28:$S$30</c:f>
              <c:numCache>
                <c:formatCode>_-[$₱-3409]* #,##0_-;\-[$₱-3409]* #,##0_-;_-[$₱-3409]* "-"??_-;_-@_-</c:formatCode>
                <c:ptCount val="3"/>
                <c:pt idx="0">
                  <c:v>13060</c:v>
                </c:pt>
                <c:pt idx="2">
                  <c:v>0</c:v>
                </c:pt>
              </c:numCache>
            </c:numRef>
          </c:val>
          <c:extLst>
            <c:ext xmlns:c16="http://schemas.microsoft.com/office/drawing/2014/chart" uri="{C3380CC4-5D6E-409C-BE32-E72D297353CC}">
              <c16:uniqueId val="{00000000-12B7-4AB8-ACB0-3C7AA2ECDEDF}"/>
            </c:ext>
          </c:extLst>
        </c:ser>
        <c:ser>
          <c:idx val="1"/>
          <c:order val="1"/>
          <c:tx>
            <c:strRef>
              <c:f>SAVINGS!$T$27</c:f>
              <c:strCache>
                <c:ptCount val="1"/>
                <c:pt idx="0">
                  <c:v>GOAL</c:v>
                </c:pt>
              </c:strCache>
            </c:strRef>
          </c:tx>
          <c:spPr>
            <a:noFill/>
            <a:ln w="22225">
              <a:solidFill>
                <a:schemeClr val="accent3"/>
              </a:solidFill>
            </a:ln>
            <a:effectLst/>
          </c:spPr>
          <c:invertIfNegative val="0"/>
          <c:dLbls>
            <c:spPr>
              <a:noFill/>
              <a:ln>
                <a:noFill/>
              </a:ln>
              <a:effectLst/>
            </c:spPr>
            <c:txPr>
              <a:bodyPr wrap="square" lIns="38100" tIns="19050" rIns="38100" bIns="19050" anchor="ctr">
                <a:spAutoFit/>
              </a:bodyPr>
              <a:lstStyle/>
              <a:p>
                <a:pPr>
                  <a:defRPr b="1">
                    <a:solidFill>
                      <a:schemeClr val="accent3"/>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SAVINGS!$R$28:$R$30</c:f>
              <c:strCache>
                <c:ptCount val="3"/>
                <c:pt idx="0">
                  <c:v>GOTYME</c:v>
                </c:pt>
                <c:pt idx="1">
                  <c:v>PAYMAYA</c:v>
                </c:pt>
                <c:pt idx="2">
                  <c:v>BPI</c:v>
                </c:pt>
              </c:strCache>
            </c:strRef>
          </c:cat>
          <c:val>
            <c:numRef>
              <c:f>SAVINGS!$T$28:$T$30</c:f>
              <c:numCache>
                <c:formatCode>_-[$₱-3409]* #,##0_-;\-[$₱-3409]* #,##0_-;_-[$₱-3409]* "-"??_-;_-@_-</c:formatCode>
                <c:ptCount val="3"/>
                <c:pt idx="0">
                  <c:v>50000</c:v>
                </c:pt>
                <c:pt idx="1">
                  <c:v>0</c:v>
                </c:pt>
                <c:pt idx="2">
                  <c:v>30000</c:v>
                </c:pt>
              </c:numCache>
            </c:numRef>
          </c:val>
          <c:extLst>
            <c:ext xmlns:c16="http://schemas.microsoft.com/office/drawing/2014/chart" uri="{C3380CC4-5D6E-409C-BE32-E72D297353CC}">
              <c16:uniqueId val="{00000001-12B7-4AB8-ACB0-3C7AA2ECDEDF}"/>
            </c:ext>
          </c:extLst>
        </c:ser>
        <c:dLbls>
          <c:dLblPos val="outEnd"/>
          <c:showLegendKey val="0"/>
          <c:showVal val="1"/>
          <c:showCatName val="0"/>
          <c:showSerName val="0"/>
          <c:showPercent val="0"/>
          <c:showBubbleSize val="0"/>
        </c:dLbls>
        <c:gapWidth val="100"/>
        <c:overlap val="100"/>
        <c:axId val="1749560031"/>
        <c:axId val="656882047"/>
      </c:barChart>
      <c:catAx>
        <c:axId val="174956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82047"/>
        <c:crosses val="autoZero"/>
        <c:auto val="1"/>
        <c:lblAlgn val="ctr"/>
        <c:lblOffset val="100"/>
        <c:noMultiLvlLbl val="0"/>
      </c:catAx>
      <c:valAx>
        <c:axId val="656882047"/>
        <c:scaling>
          <c:orientation val="minMax"/>
        </c:scaling>
        <c:delete val="0"/>
        <c:axPos val="l"/>
        <c:numFmt formatCode="_-[$₱-3409]* #,##0_-;\-[$₱-3409]* #,##0_-;_-[$₱-3409]*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60031"/>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AU" sz="1050"/>
              <a:t>Total Savings to</a:t>
            </a:r>
            <a:r>
              <a:rPr lang="en-AU" sz="1050" baseline="0"/>
              <a:t> Date</a:t>
            </a:r>
            <a:endParaRPr lang="en-AU" sz="1050"/>
          </a:p>
        </c:rich>
      </c:tx>
      <c:layout>
        <c:manualLayout>
          <c:xMode val="edge"/>
          <c:yMode val="edge"/>
          <c:x val="6.1043444196341126E-2"/>
          <c:y val="2.78257900689243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15875">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099717592277723"/>
                  <c:h val="8.0521479953710812E-2"/>
                </c:manualLayout>
              </c15:layout>
            </c:ext>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8965930735899812"/>
                  <c:h val="0.13259259259259257"/>
                </c:manualLayout>
              </c15:layout>
            </c:ext>
          </c:extLst>
        </c:dLbl>
      </c:pivotFmt>
      <c:pivotFmt>
        <c:idx val="4"/>
        <c:spPr>
          <a:noFill/>
          <a:ln w="15875">
            <a:solidFill>
              <a:schemeClr val="accent3"/>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1905825204681"/>
                  <c:h val="0.22708234641401531"/>
                </c:manualLayout>
              </c15:layout>
            </c:ext>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41056549554730776"/>
                  <c:h val="0.13282321265743924"/>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0951055744897557"/>
                  <c:h val="0.17000362759533108"/>
                </c:manualLayout>
              </c15:layout>
            </c:ext>
          </c:extLst>
        </c:dLbl>
      </c:pivotFmt>
      <c:pivotFmt>
        <c:idx val="9"/>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0951055744897557"/>
                  <c:h val="0.17000362759533108"/>
                </c:manualLayout>
              </c15:layout>
            </c:ext>
          </c:extLst>
        </c:dLbl>
      </c:pivotFmt>
      <c:pivotFmt>
        <c:idx val="11"/>
        <c:spPr>
          <a:noFill/>
          <a:ln w="15875">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15875">
            <a:solidFill>
              <a:schemeClr val="accent3"/>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1905825204681"/>
                  <c:h val="0.22708234641401531"/>
                </c:manualLayout>
              </c15:layout>
            </c:ext>
          </c:extLst>
        </c:dLbl>
      </c:pivotFmt>
    </c:pivotFmts>
    <c:plotArea>
      <c:layout>
        <c:manualLayout>
          <c:layoutTarget val="inner"/>
          <c:xMode val="edge"/>
          <c:yMode val="edge"/>
          <c:x val="0.11668899596505661"/>
          <c:y val="0.19548044299340631"/>
          <c:w val="0.82245514705818557"/>
          <c:h val="0.60724836224740197"/>
        </c:manualLayout>
      </c:layout>
      <c:barChart>
        <c:barDir val="bar"/>
        <c:grouping val="clustered"/>
        <c:varyColors val="0"/>
        <c:ser>
          <c:idx val="0"/>
          <c:order val="0"/>
          <c:tx>
            <c:strRef>
              <c:f>SAVINGS!$H$27</c:f>
              <c:strCache>
                <c:ptCount val="1"/>
                <c:pt idx="0">
                  <c:v>SAVED</c:v>
                </c:pt>
              </c:strCache>
            </c:strRef>
          </c:tx>
          <c:spPr>
            <a:solidFill>
              <a:schemeClr val="accent4">
                <a:lumMod val="40000"/>
                <a:lumOff val="60000"/>
              </a:schemeClr>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71C1-4EF6-A4A2-C67EF8A31F3B}"/>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0951055744897557"/>
                      <c:h val="0.17000362759533108"/>
                    </c:manualLayout>
                  </c15:layout>
                </c:ext>
                <c:ext xmlns:c16="http://schemas.microsoft.com/office/drawing/2014/chart" uri="{C3380CC4-5D6E-409C-BE32-E72D297353CC}">
                  <c16:uniqueId val="{00000001-71C1-4EF6-A4A2-C67EF8A31F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SAVINGS!$H$28:$H$29</c:f>
              <c:numCache>
                <c:formatCode>_-[$₱-3409]* #,##0_-;\-[$₱-3409]* #,##0_-;_-[$₱-3409]* "-"??_-;_-@_-</c:formatCode>
                <c:ptCount val="2"/>
                <c:pt idx="0">
                  <c:v>3500</c:v>
                </c:pt>
              </c:numCache>
            </c:numRef>
          </c:val>
          <c:extLst>
            <c:ext xmlns:c16="http://schemas.microsoft.com/office/drawing/2014/chart" uri="{C3380CC4-5D6E-409C-BE32-E72D297353CC}">
              <c16:uniqueId val="{00000002-71C1-4EF6-A4A2-C67EF8A31F3B}"/>
            </c:ext>
          </c:extLst>
        </c:ser>
        <c:ser>
          <c:idx val="1"/>
          <c:order val="1"/>
          <c:tx>
            <c:strRef>
              <c:f>SAVINGS!$I$27</c:f>
              <c:strCache>
                <c:ptCount val="1"/>
                <c:pt idx="0">
                  <c:v>GOAL</c:v>
                </c:pt>
              </c:strCache>
            </c:strRef>
          </c:tx>
          <c:spPr>
            <a:noFill/>
            <a:ln w="15875">
              <a:solidFill>
                <a:schemeClr val="accent3"/>
              </a:solidFill>
            </a:ln>
            <a:effectLst/>
          </c:spPr>
          <c:invertIfNegative val="0"/>
          <c:dPt>
            <c:idx val="0"/>
            <c:invertIfNegative val="0"/>
            <c:bubble3D val="0"/>
            <c:spPr>
              <a:noFill/>
              <a:ln w="15875">
                <a:solidFill>
                  <a:schemeClr val="accent3"/>
                </a:solidFill>
              </a:ln>
              <a:effectLst/>
            </c:spPr>
            <c:extLst>
              <c:ext xmlns:c16="http://schemas.microsoft.com/office/drawing/2014/chart" uri="{C3380CC4-5D6E-409C-BE32-E72D297353CC}">
                <c16:uniqueId val="{00000004-71C1-4EF6-A4A2-C67EF8A31F3B}"/>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1905825204681"/>
                      <c:h val="0.22708234641401531"/>
                    </c:manualLayout>
                  </c15:layout>
                </c:ext>
                <c:ext xmlns:c16="http://schemas.microsoft.com/office/drawing/2014/chart" uri="{C3380CC4-5D6E-409C-BE32-E72D297353CC}">
                  <c16:uniqueId val="{00000004-71C1-4EF6-A4A2-C67EF8A31F3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SAVINGS!$I$28:$I$29</c:f>
              <c:numCache>
                <c:formatCode>_-[$₱-3409]* #,##0_-;\-[$₱-3409]* #,##0_-;_-[$₱-3409]* "-"??_-;_-@_-</c:formatCode>
                <c:ptCount val="2"/>
                <c:pt idx="0">
                  <c:v>4000</c:v>
                </c:pt>
              </c:numCache>
            </c:numRef>
          </c:val>
          <c:extLst>
            <c:ext xmlns:c16="http://schemas.microsoft.com/office/drawing/2014/chart" uri="{C3380CC4-5D6E-409C-BE32-E72D297353CC}">
              <c16:uniqueId val="{00000005-71C1-4EF6-A4A2-C67EF8A31F3B}"/>
            </c:ext>
          </c:extLst>
        </c:ser>
        <c:dLbls>
          <c:dLblPos val="outEnd"/>
          <c:showLegendKey val="0"/>
          <c:showVal val="1"/>
          <c:showCatName val="0"/>
          <c:showSerName val="0"/>
          <c:showPercent val="0"/>
          <c:showBubbleSize val="0"/>
        </c:dLbls>
        <c:gapWidth val="58"/>
        <c:overlap val="100"/>
        <c:axId val="1437760943"/>
        <c:axId val="1807085088"/>
      </c:barChart>
      <c:catAx>
        <c:axId val="1437760943"/>
        <c:scaling>
          <c:orientation val="minMax"/>
        </c:scaling>
        <c:delete val="1"/>
        <c:axPos val="l"/>
        <c:numFmt formatCode="General" sourceLinked="1"/>
        <c:majorTickMark val="none"/>
        <c:minorTickMark val="none"/>
        <c:tickLblPos val="nextTo"/>
        <c:crossAx val="1807085088"/>
        <c:crosses val="autoZero"/>
        <c:auto val="1"/>
        <c:lblAlgn val="ctr"/>
        <c:lblOffset val="100"/>
        <c:noMultiLvlLbl val="0"/>
      </c:catAx>
      <c:valAx>
        <c:axId val="180708508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_-[$₱-3409]* #,##0_-;\-[$₱-3409]* #,##0_-;_-[$₱-3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6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YEAR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'YEARLY EXPENSES'!$B$26</c:f>
              <c:strCache>
                <c:ptCount val="1"/>
                <c:pt idx="0">
                  <c:v>bills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EXPENSES'!$C$25:$N$25</c:f>
              <c:strCache>
                <c:ptCount val="12"/>
                <c:pt idx="0">
                  <c:v>dec</c:v>
                </c:pt>
                <c:pt idx="1">
                  <c:v>jan</c:v>
                </c:pt>
                <c:pt idx="2">
                  <c:v>feb</c:v>
                </c:pt>
                <c:pt idx="3">
                  <c:v>march</c:v>
                </c:pt>
                <c:pt idx="4">
                  <c:v>april</c:v>
                </c:pt>
                <c:pt idx="5">
                  <c:v>may</c:v>
                </c:pt>
                <c:pt idx="6">
                  <c:v>june</c:v>
                </c:pt>
                <c:pt idx="7">
                  <c:v>july</c:v>
                </c:pt>
                <c:pt idx="8">
                  <c:v>august</c:v>
                </c:pt>
                <c:pt idx="9">
                  <c:v>september</c:v>
                </c:pt>
                <c:pt idx="10">
                  <c:v>november</c:v>
                </c:pt>
                <c:pt idx="11">
                  <c:v>dec</c:v>
                </c:pt>
              </c:strCache>
            </c:strRef>
          </c:cat>
          <c:val>
            <c:numRef>
              <c:f>'YEARLY EXPENSES'!$C$26:$N$26</c:f>
              <c:numCache>
                <c:formatCode>"₱"#,##0.00</c:formatCode>
                <c:ptCount val="12"/>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FCEF-4125-8F75-6C3C2B29D8D5}"/>
            </c:ext>
          </c:extLst>
        </c:ser>
        <c:ser>
          <c:idx val="1"/>
          <c:order val="1"/>
          <c:tx>
            <c:strRef>
              <c:f>'YEARLY EXPENSES'!$B$27</c:f>
              <c:strCache>
                <c:ptCount val="1"/>
                <c:pt idx="0">
                  <c:v>variable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EXPENSES'!$C$25:$N$25</c:f>
              <c:strCache>
                <c:ptCount val="12"/>
                <c:pt idx="0">
                  <c:v>dec</c:v>
                </c:pt>
                <c:pt idx="1">
                  <c:v>jan</c:v>
                </c:pt>
                <c:pt idx="2">
                  <c:v>feb</c:v>
                </c:pt>
                <c:pt idx="3">
                  <c:v>march</c:v>
                </c:pt>
                <c:pt idx="4">
                  <c:v>april</c:v>
                </c:pt>
                <c:pt idx="5">
                  <c:v>may</c:v>
                </c:pt>
                <c:pt idx="6">
                  <c:v>june</c:v>
                </c:pt>
                <c:pt idx="7">
                  <c:v>july</c:v>
                </c:pt>
                <c:pt idx="8">
                  <c:v>august</c:v>
                </c:pt>
                <c:pt idx="9">
                  <c:v>september</c:v>
                </c:pt>
                <c:pt idx="10">
                  <c:v>november</c:v>
                </c:pt>
                <c:pt idx="11">
                  <c:v>dec</c:v>
                </c:pt>
              </c:strCache>
            </c:strRef>
          </c:cat>
          <c:val>
            <c:numRef>
              <c:f>'YEARLY EXPENSES'!$C$27:$N$27</c:f>
              <c:numCache>
                <c:formatCode>"₱"#,##0.00</c:formatCode>
                <c:ptCount val="12"/>
                <c:pt idx="0">
                  <c:v>8021</c:v>
                </c:pt>
                <c:pt idx="1">
                  <c:v>9862</c:v>
                </c:pt>
                <c:pt idx="2">
                  <c:v>6387</c:v>
                </c:pt>
                <c:pt idx="3">
                  <c:v>12805</c:v>
                </c:pt>
                <c:pt idx="4">
                  <c:v>12287</c:v>
                </c:pt>
                <c:pt idx="5">
                  <c:v>10759</c:v>
                </c:pt>
                <c:pt idx="6">
                  <c:v>8237.44</c:v>
                </c:pt>
              </c:numCache>
            </c:numRef>
          </c:val>
          <c:extLst>
            <c:ext xmlns:c16="http://schemas.microsoft.com/office/drawing/2014/chart" uri="{C3380CC4-5D6E-409C-BE32-E72D297353CC}">
              <c16:uniqueId val="{00000001-FCEF-4125-8F75-6C3C2B29D8D5}"/>
            </c:ext>
          </c:extLst>
        </c:ser>
        <c:ser>
          <c:idx val="2"/>
          <c:order val="2"/>
          <c:tx>
            <c:strRef>
              <c:f>'YEARLY EXPENSES'!$B$28</c:f>
              <c:strCache>
                <c:ptCount val="1"/>
                <c:pt idx="0">
                  <c:v>savings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EXPENSES'!$C$25:$N$25</c:f>
              <c:strCache>
                <c:ptCount val="12"/>
                <c:pt idx="0">
                  <c:v>dec</c:v>
                </c:pt>
                <c:pt idx="1">
                  <c:v>jan</c:v>
                </c:pt>
                <c:pt idx="2">
                  <c:v>feb</c:v>
                </c:pt>
                <c:pt idx="3">
                  <c:v>march</c:v>
                </c:pt>
                <c:pt idx="4">
                  <c:v>april</c:v>
                </c:pt>
                <c:pt idx="5">
                  <c:v>may</c:v>
                </c:pt>
                <c:pt idx="6">
                  <c:v>june</c:v>
                </c:pt>
                <c:pt idx="7">
                  <c:v>july</c:v>
                </c:pt>
                <c:pt idx="8">
                  <c:v>august</c:v>
                </c:pt>
                <c:pt idx="9">
                  <c:v>september</c:v>
                </c:pt>
                <c:pt idx="10">
                  <c:v>november</c:v>
                </c:pt>
                <c:pt idx="11">
                  <c:v>dec</c:v>
                </c:pt>
              </c:strCache>
            </c:strRef>
          </c:cat>
          <c:val>
            <c:numRef>
              <c:f>'YEARLY EXPENSES'!$C$28:$N$28</c:f>
              <c:numCache>
                <c:formatCode>"₱"#,##0.00</c:formatCode>
                <c:ptCount val="12"/>
                <c:pt idx="0">
                  <c:v>5500</c:v>
                </c:pt>
                <c:pt idx="1">
                  <c:v>6415</c:v>
                </c:pt>
                <c:pt idx="2">
                  <c:v>1600</c:v>
                </c:pt>
                <c:pt idx="3">
                  <c:v>6000</c:v>
                </c:pt>
                <c:pt idx="4">
                  <c:v>9200</c:v>
                </c:pt>
                <c:pt idx="5">
                  <c:v>6000</c:v>
                </c:pt>
                <c:pt idx="6">
                  <c:v>3500</c:v>
                </c:pt>
              </c:numCache>
            </c:numRef>
          </c:val>
          <c:extLst>
            <c:ext xmlns:c16="http://schemas.microsoft.com/office/drawing/2014/chart" uri="{C3380CC4-5D6E-409C-BE32-E72D297353CC}">
              <c16:uniqueId val="{00000002-FCEF-4125-8F75-6C3C2B29D8D5}"/>
            </c:ext>
          </c:extLst>
        </c:ser>
        <c:ser>
          <c:idx val="3"/>
          <c:order val="3"/>
          <c:tx>
            <c:strRef>
              <c:f>'YEARLY EXPENSES'!$B$29</c:f>
              <c:strCache>
                <c:ptCount val="1"/>
                <c:pt idx="0">
                  <c:v>debt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EXPENSES'!$C$25:$N$25</c:f>
              <c:strCache>
                <c:ptCount val="12"/>
                <c:pt idx="0">
                  <c:v>dec</c:v>
                </c:pt>
                <c:pt idx="1">
                  <c:v>jan</c:v>
                </c:pt>
                <c:pt idx="2">
                  <c:v>feb</c:v>
                </c:pt>
                <c:pt idx="3">
                  <c:v>march</c:v>
                </c:pt>
                <c:pt idx="4">
                  <c:v>april</c:v>
                </c:pt>
                <c:pt idx="5">
                  <c:v>may</c:v>
                </c:pt>
                <c:pt idx="6">
                  <c:v>june</c:v>
                </c:pt>
                <c:pt idx="7">
                  <c:v>july</c:v>
                </c:pt>
                <c:pt idx="8">
                  <c:v>august</c:v>
                </c:pt>
                <c:pt idx="9">
                  <c:v>september</c:v>
                </c:pt>
                <c:pt idx="10">
                  <c:v>november</c:v>
                </c:pt>
                <c:pt idx="11">
                  <c:v>dec</c:v>
                </c:pt>
              </c:strCache>
            </c:strRef>
          </c:cat>
          <c:val>
            <c:numRef>
              <c:f>'YEARLY EXPENSES'!$C$29:$N$29</c:f>
              <c:numCache>
                <c:formatCode>"₱"#,##0.00</c:formatCode>
                <c:ptCount val="12"/>
                <c:pt idx="0">
                  <c:v>680</c:v>
                </c:pt>
                <c:pt idx="1">
                  <c:v>3200</c:v>
                </c:pt>
                <c:pt idx="2">
                  <c:v>3200</c:v>
                </c:pt>
                <c:pt idx="3">
                  <c:v>0</c:v>
                </c:pt>
                <c:pt idx="4">
                  <c:v>0</c:v>
                </c:pt>
                <c:pt idx="5">
                  <c:v>289</c:v>
                </c:pt>
                <c:pt idx="6">
                  <c:v>0</c:v>
                </c:pt>
              </c:numCache>
            </c:numRef>
          </c:val>
          <c:extLst>
            <c:ext xmlns:c16="http://schemas.microsoft.com/office/drawing/2014/chart" uri="{C3380CC4-5D6E-409C-BE32-E72D297353CC}">
              <c16:uniqueId val="{00000003-FCEF-4125-8F75-6C3C2B29D8D5}"/>
            </c:ext>
          </c:extLst>
        </c:ser>
        <c:dLbls>
          <c:dLblPos val="outEnd"/>
          <c:showLegendKey val="0"/>
          <c:showVal val="1"/>
          <c:showCatName val="0"/>
          <c:showSerName val="0"/>
          <c:showPercent val="0"/>
          <c:showBubbleSize val="0"/>
        </c:dLbls>
        <c:gapWidth val="219"/>
        <c:overlap val="-27"/>
        <c:axId val="590542200"/>
        <c:axId val="590544720"/>
      </c:barChart>
      <c:catAx>
        <c:axId val="59054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44720"/>
        <c:crosses val="autoZero"/>
        <c:auto val="1"/>
        <c:lblAlgn val="ctr"/>
        <c:lblOffset val="100"/>
        <c:noMultiLvlLbl val="0"/>
      </c:catAx>
      <c:valAx>
        <c:axId val="590544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4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0.16666666666666666"/>
              <c:y val="1.3888888888888888E-2"/>
            </c:manualLayout>
          </c:layout>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0.13333333333333333"/>
              <c:y val="-6.0185185185185182E-2"/>
            </c:manualLayout>
          </c:layou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7863247863247929E-2"/>
              <c:y val="-0.132266644448647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7094017094017094"/>
              <c:y val="-6.8266655199302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752136752136751"/>
              <c:y val="6.3999989249345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7863247863247929E-2"/>
              <c:y val="-0.132266644448647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094017094017094"/>
              <c:y val="-6.8266655199302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752136752136751"/>
              <c:y val="6.3999989249345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779263703148217"/>
              <c:y val="-0.10662547950736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43705453484981044"/>
                  <c:h val="0.12805128205128205"/>
                </c:manualLayout>
              </c15:layout>
            </c:ext>
          </c:extLst>
        </c:dLbl>
      </c:pivotFmt>
      <c:pivotFmt>
        <c:idx val="12"/>
        <c:spPr>
          <a:solidFill>
            <a:schemeClr val="accent1"/>
          </a:solidFill>
          <a:ln w="19050">
            <a:solidFill>
              <a:schemeClr val="lt1"/>
            </a:solidFill>
          </a:ln>
          <a:effectLst/>
        </c:spPr>
        <c:dLbl>
          <c:idx val="0"/>
          <c:layout>
            <c:manualLayout>
              <c:x val="7.5702203891180264E-2"/>
              <c:y val="-0.145189582071471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1119304531378022E-2"/>
              <c:y val="0.15630769230769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1640211640211635"/>
                  <c:h val="0.12805128205128205"/>
                </c:manualLayout>
              </c15:layout>
            </c:ext>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1119304531378022E-2"/>
              <c:y val="0.15630769230769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1640211640211635"/>
                  <c:h val="0.12805128205128205"/>
                </c:manualLayout>
              </c15:layout>
            </c:ext>
          </c:extLst>
        </c:dLbl>
      </c:pivotFmt>
      <c:pivotFmt>
        <c:idx val="16"/>
        <c:spPr>
          <a:solidFill>
            <a:schemeClr val="accent1"/>
          </a:solidFill>
          <a:ln w="19050">
            <a:solidFill>
              <a:schemeClr val="lt1"/>
            </a:solidFill>
          </a:ln>
          <a:effectLst/>
        </c:spPr>
        <c:dLbl>
          <c:idx val="0"/>
          <c:layout>
            <c:manualLayout>
              <c:x val="-0.16779263703148217"/>
              <c:y val="-0.10662547950736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43705453484981044"/>
                  <c:h val="0.12805128205128205"/>
                </c:manualLayout>
              </c15:layout>
            </c:ext>
          </c:extLst>
        </c:dLbl>
      </c:pivotFmt>
      <c:pivotFmt>
        <c:idx val="17"/>
        <c:spPr>
          <a:solidFill>
            <a:schemeClr val="accent1"/>
          </a:solidFill>
          <a:ln w="19050">
            <a:solidFill>
              <a:schemeClr val="lt1"/>
            </a:solidFill>
          </a:ln>
          <a:effectLst/>
        </c:spPr>
        <c:dLbl>
          <c:idx val="0"/>
          <c:layout>
            <c:manualLayout>
              <c:x val="7.5702203891180264E-2"/>
              <c:y val="-0.145189582071471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'YEARLY EXPENSES'!$O$25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3F-4DD6-BD33-3D3892509E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3F-4DD6-BD33-3D3892509E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3F-4DD6-BD33-3D3892509E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E7-4703-B7C0-B569E30917D7}"/>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31640211640211635"/>
                      <c:h val="0.12805128205128205"/>
                    </c:manualLayout>
                  </c15:layout>
                </c:ext>
                <c:ext xmlns:c16="http://schemas.microsoft.com/office/drawing/2014/chart" uri="{C3380CC4-5D6E-409C-BE32-E72D297353CC}">
                  <c16:uniqueId val="{00000001-B13F-4DD6-BD33-3D3892509E54}"/>
                </c:ext>
              </c:extLst>
            </c:dLbl>
            <c:dLbl>
              <c:idx val="1"/>
              <c:showLegendKey val="0"/>
              <c:showVal val="1"/>
              <c:showCatName val="0"/>
              <c:showSerName val="0"/>
              <c:showPercent val="0"/>
              <c:showBubbleSize val="0"/>
              <c:extLst>
                <c:ext xmlns:c15="http://schemas.microsoft.com/office/drawing/2012/chart" uri="{CE6537A1-D6FC-4f65-9D91-7224C49458BB}">
                  <c15:layout>
                    <c:manualLayout>
                      <c:w val="0.43705453484981044"/>
                      <c:h val="0.12805128205128205"/>
                    </c:manualLayout>
                  </c15:layout>
                </c:ext>
                <c:ext xmlns:c16="http://schemas.microsoft.com/office/drawing/2014/chart" uri="{C3380CC4-5D6E-409C-BE32-E72D297353CC}">
                  <c16:uniqueId val="{00000003-B13F-4DD6-BD33-3D3892509E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extLst>
                <c:ext xmlns:c15="http://schemas.microsoft.com/office/drawing/2012/chart" uri="{02D57815-91ED-43cb-92C2-25804820EDAC}">
                  <c15:fullRef>
                    <c15:sqref>'YEARLY EXPENSES'!$B$26:$B$30</c15:sqref>
                  </c15:fullRef>
                </c:ext>
              </c:extLst>
              <c:f>'YEARLY EXPENSES'!$B$26:$B$29</c:f>
              <c:strCache>
                <c:ptCount val="4"/>
                <c:pt idx="0">
                  <c:v>bills</c:v>
                </c:pt>
                <c:pt idx="1">
                  <c:v>variable</c:v>
                </c:pt>
                <c:pt idx="2">
                  <c:v>savings</c:v>
                </c:pt>
                <c:pt idx="3">
                  <c:v>debt</c:v>
                </c:pt>
              </c:strCache>
            </c:strRef>
          </c:cat>
          <c:val>
            <c:numRef>
              <c:extLst>
                <c:ext xmlns:c15="http://schemas.microsoft.com/office/drawing/2012/chart" uri="{02D57815-91ED-43cb-92C2-25804820EDAC}">
                  <c15:fullRef>
                    <c15:sqref>'YEARLY EXPENSES'!$O$26:$O$30</c15:sqref>
                  </c15:fullRef>
                </c:ext>
              </c:extLst>
              <c:f>'YEARLY EXPENSES'!$O$26:$O$29</c:f>
              <c:numCache>
                <c:formatCode>"₱"#,##0.00</c:formatCode>
                <c:ptCount val="4"/>
                <c:pt idx="0">
                  <c:v>0</c:v>
                </c:pt>
                <c:pt idx="1">
                  <c:v>68358.44</c:v>
                </c:pt>
                <c:pt idx="2">
                  <c:v>38215</c:v>
                </c:pt>
                <c:pt idx="3">
                  <c:v>7369</c:v>
                </c:pt>
              </c:numCache>
            </c:numRef>
          </c:val>
          <c:extLst>
            <c:ext xmlns:c15="http://schemas.microsoft.com/office/drawing/2012/chart" uri="{02D57815-91ED-43cb-92C2-25804820EDAC}">
              <c15:categoryFilterExceptions>
                <c15:categoryFilterException>
                  <c15:sqref>'YEARLY EXPENSES'!$O$30</c15:sqref>
                  <c15:spPr xmlns:c15="http://schemas.microsoft.com/office/drawing/2012/chart">
                    <a:solidFill>
                      <a:schemeClr val="accent5"/>
                    </a:solidFill>
                    <a:ln w="19050">
                      <a:solidFill>
                        <a:schemeClr val="lt1"/>
                      </a:solidFill>
                    </a:ln>
                    <a:effectLst/>
                  </c15:spPr>
                  <c15:bubble3D val="0"/>
                </c15:categoryFilterException>
              </c15:categoryFilterExceptions>
            </c:ext>
            <c:ext xmlns:c16="http://schemas.microsoft.com/office/drawing/2014/chart" uri="{C3380CC4-5D6E-409C-BE32-E72D297353CC}">
              <c16:uniqueId val="{00000006-B13F-4DD6-BD33-3D3892509E54}"/>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'YEARLY EXPENSES'!$O$25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11-4634-81DA-9A7D48D81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11-4634-81DA-9A7D48D81F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11-4634-81DA-9A7D48D81F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11-4634-81DA-9A7D48D81F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11-4634-81DA-9A7D48D81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'YEARLY EXPENSES'!$B$26:$B$30</c:f>
              <c:strCache>
                <c:ptCount val="5"/>
                <c:pt idx="0">
                  <c:v>bills</c:v>
                </c:pt>
                <c:pt idx="1">
                  <c:v>variable</c:v>
                </c:pt>
                <c:pt idx="2">
                  <c:v>savings</c:v>
                </c:pt>
                <c:pt idx="3">
                  <c:v>debt</c:v>
                </c:pt>
                <c:pt idx="4">
                  <c:v>total</c:v>
                </c:pt>
              </c:strCache>
            </c:strRef>
          </c:cat>
          <c:val>
            <c:numRef>
              <c:f>'YEARLY EXPENSES'!$O$26:$O$30</c:f>
              <c:numCache>
                <c:formatCode>"₱"#,##0.00</c:formatCode>
                <c:ptCount val="5"/>
                <c:pt idx="0">
                  <c:v>0</c:v>
                </c:pt>
                <c:pt idx="1">
                  <c:v>68358.44</c:v>
                </c:pt>
                <c:pt idx="2">
                  <c:v>38215</c:v>
                </c:pt>
                <c:pt idx="3">
                  <c:v>7369</c:v>
                </c:pt>
                <c:pt idx="4">
                  <c:v>113942.44</c:v>
                </c:pt>
              </c:numCache>
            </c:numRef>
          </c:val>
          <c:extLst>
            <c:ext xmlns:c16="http://schemas.microsoft.com/office/drawing/2014/chart" uri="{C3380CC4-5D6E-409C-BE32-E72D297353CC}">
              <c16:uniqueId val="{00000000-5935-4D26-A399-7B2DAD0415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0.svg"/><Relationship Id="rId1" Type="http://schemas.openxmlformats.org/officeDocument/2006/relationships/image" Target="../media/image9.png"/><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7.png"/><Relationship Id="rId3" Type="http://schemas.openxmlformats.org/officeDocument/2006/relationships/image" Target="../media/image1.png"/><Relationship Id="rId7" Type="http://schemas.openxmlformats.org/officeDocument/2006/relationships/image" Target="../media/image3.png"/><Relationship Id="rId12" Type="http://schemas.openxmlformats.org/officeDocument/2006/relationships/image" Target="../media/image14.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2.svg"/><Relationship Id="rId11" Type="http://schemas.openxmlformats.org/officeDocument/2006/relationships/image" Target="../media/image13.png"/><Relationship Id="rId5" Type="http://schemas.openxmlformats.org/officeDocument/2006/relationships/image" Target="../media/image11.png"/><Relationship Id="rId15" Type="http://schemas.openxmlformats.org/officeDocument/2006/relationships/chart" Target="../charts/chart9.xml"/><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 Id="rId14" Type="http://schemas.openxmlformats.org/officeDocument/2006/relationships/image" Target="../media/image8.sv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15</xdr:col>
      <xdr:colOff>438868</xdr:colOff>
      <xdr:row>16</xdr:row>
      <xdr:rowOff>174250</xdr:rowOff>
    </xdr:from>
    <xdr:to>
      <xdr:col>22</xdr:col>
      <xdr:colOff>338576</xdr:colOff>
      <xdr:row>31</xdr:row>
      <xdr:rowOff>126625</xdr:rowOff>
    </xdr:to>
    <xdr:graphicFrame macro="">
      <xdr:nvGraphicFramePr>
        <xdr:cNvPr id="3" name="Chart 2">
          <a:extLst>
            <a:ext uri="{FF2B5EF4-FFF2-40B4-BE49-F238E27FC236}">
              <a16:creationId xmlns:a16="http://schemas.microsoft.com/office/drawing/2014/main" id="{0C21AFBE-E979-44DF-A5E0-8AD3D49BE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426944</xdr:colOff>
      <xdr:row>32</xdr:row>
      <xdr:rowOff>157923</xdr:rowOff>
    </xdr:from>
    <xdr:to>
      <xdr:col>22</xdr:col>
      <xdr:colOff>392767</xdr:colOff>
      <xdr:row>54</xdr:row>
      <xdr:rowOff>52027</xdr:rowOff>
    </xdr:to>
    <xdr:graphicFrame macro="">
      <xdr:nvGraphicFramePr>
        <xdr:cNvPr id="4" name="Chart 3">
          <a:extLst>
            <a:ext uri="{FF2B5EF4-FFF2-40B4-BE49-F238E27FC236}">
              <a16:creationId xmlns:a16="http://schemas.microsoft.com/office/drawing/2014/main" id="{DDB8436A-2948-4B91-A865-F54E65792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409814</xdr:colOff>
      <xdr:row>1</xdr:row>
      <xdr:rowOff>136071</xdr:rowOff>
    </xdr:from>
    <xdr:to>
      <xdr:col>22</xdr:col>
      <xdr:colOff>353786</xdr:colOff>
      <xdr:row>16</xdr:row>
      <xdr:rowOff>28015</xdr:rowOff>
    </xdr:to>
    <xdr:graphicFrame macro="">
      <xdr:nvGraphicFramePr>
        <xdr:cNvPr id="5" name="Chart 4">
          <a:extLst>
            <a:ext uri="{FF2B5EF4-FFF2-40B4-BE49-F238E27FC236}">
              <a16:creationId xmlns:a16="http://schemas.microsoft.com/office/drawing/2014/main" id="{3B43193F-BFCC-41F3-B55E-A0582FA7D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333375</xdr:colOff>
      <xdr:row>0</xdr:row>
      <xdr:rowOff>381000</xdr:rowOff>
    </xdr:from>
    <xdr:ext cx="1123950" cy="264560"/>
    <xdr:sp macro="" textlink="">
      <xdr:nvSpPr>
        <xdr:cNvPr id="6" name="TextBox 5">
          <a:extLst>
            <a:ext uri="{FF2B5EF4-FFF2-40B4-BE49-F238E27FC236}">
              <a16:creationId xmlns:a16="http://schemas.microsoft.com/office/drawing/2014/main" id="{C9A895A6-94E6-4ED7-9618-E0DBD3AB6FEB}"/>
            </a:ext>
          </a:extLst>
        </xdr:cNvPr>
        <xdr:cNvSpPr txBox="1"/>
      </xdr:nvSpPr>
      <xdr:spPr>
        <a:xfrm>
          <a:off x="4867275" y="381000"/>
          <a:ext cx="1123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PH" sz="1100"/>
        </a:p>
      </xdr:txBody>
    </xdr:sp>
    <xdr:clientData/>
  </xdr:oneCellAnchor>
  <xdr:oneCellAnchor>
    <xdr:from>
      <xdr:col>9</xdr:col>
      <xdr:colOff>190500</xdr:colOff>
      <xdr:row>0</xdr:row>
      <xdr:rowOff>504825</xdr:rowOff>
    </xdr:from>
    <xdr:ext cx="184731" cy="264560"/>
    <xdr:sp macro="" textlink="">
      <xdr:nvSpPr>
        <xdr:cNvPr id="7" name="TextBox 6">
          <a:extLst>
            <a:ext uri="{FF2B5EF4-FFF2-40B4-BE49-F238E27FC236}">
              <a16:creationId xmlns:a16="http://schemas.microsoft.com/office/drawing/2014/main" id="{DA4F54F3-3BFC-4496-AF57-79805429A042}"/>
            </a:ext>
          </a:extLst>
        </xdr:cNvPr>
        <xdr:cNvSpPr txBox="1"/>
      </xdr:nvSpPr>
      <xdr:spPr>
        <a:xfrm>
          <a:off x="6553200" y="50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twoCellAnchor editAs="absolute">
    <xdr:from>
      <xdr:col>9</xdr:col>
      <xdr:colOff>561975</xdr:colOff>
      <xdr:row>0</xdr:row>
      <xdr:rowOff>28575</xdr:rowOff>
    </xdr:from>
    <xdr:to>
      <xdr:col>12</xdr:col>
      <xdr:colOff>9525</xdr:colOff>
      <xdr:row>1</xdr:row>
      <xdr:rowOff>102525</xdr:rowOff>
    </xdr:to>
    <xdr:grpSp>
      <xdr:nvGrpSpPr>
        <xdr:cNvPr id="2" name="Group 1">
          <a:extLst>
            <a:ext uri="{FF2B5EF4-FFF2-40B4-BE49-F238E27FC236}">
              <a16:creationId xmlns:a16="http://schemas.microsoft.com/office/drawing/2014/main" id="{7BFB21C1-AEF6-452E-A461-DEBA43ECEC2E}"/>
            </a:ext>
          </a:extLst>
        </xdr:cNvPr>
        <xdr:cNvGrpSpPr/>
      </xdr:nvGrpSpPr>
      <xdr:grpSpPr>
        <a:xfrm>
          <a:off x="7637689" y="28575"/>
          <a:ext cx="1379765" cy="1080879"/>
          <a:chOff x="3891243" y="59400"/>
          <a:chExt cx="1427549" cy="855000"/>
        </a:xfrm>
      </xdr:grpSpPr>
      <xdr:pic>
        <xdr:nvPicPr>
          <xdr:cNvPr id="8" name="Graphic 7" descr="House outline">
            <a:extLst>
              <a:ext uri="{FF2B5EF4-FFF2-40B4-BE49-F238E27FC236}">
                <a16:creationId xmlns:a16="http://schemas.microsoft.com/office/drawing/2014/main" id="{F7120665-C6BC-4432-CE75-8D0BFDAEB56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425017" y="59400"/>
            <a:ext cx="360000" cy="360000"/>
          </a:xfrm>
          <a:prstGeom prst="rect">
            <a:avLst/>
          </a:prstGeom>
        </xdr:spPr>
      </xdr:pic>
      <xdr:sp macro="" textlink="">
        <xdr:nvSpPr>
          <xdr:cNvPr id="9" name="Rectangle 8">
            <a:extLst>
              <a:ext uri="{FF2B5EF4-FFF2-40B4-BE49-F238E27FC236}">
                <a16:creationId xmlns:a16="http://schemas.microsoft.com/office/drawing/2014/main" id="{51704A32-A8BD-FB9E-3C61-3401F1ECF88E}"/>
              </a:ext>
            </a:extLst>
          </xdr:cNvPr>
          <xdr:cNvSpPr/>
        </xdr:nvSpPr>
        <xdr:spPr>
          <a:xfrm>
            <a:off x="3891243" y="571501"/>
            <a:ext cx="1427549"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0" i="0">
                <a:solidFill>
                  <a:schemeClr val="accent6">
                    <a:lumMod val="50000"/>
                  </a:schemeClr>
                </a:solidFill>
                <a:effectLst/>
                <a:latin typeface="+mn-lt"/>
                <a:ea typeface="+mn-ea"/>
                <a:cs typeface="+mn-cs"/>
              </a:rPr>
              <a:t>BILLS</a:t>
            </a:r>
            <a:endParaRPr lang="en-AU" sz="1000">
              <a:solidFill>
                <a:schemeClr val="accent6">
                  <a:lumMod val="50000"/>
                </a:schemeClr>
              </a:solidFill>
              <a:effectLst/>
            </a:endParaRPr>
          </a:p>
        </xdr:txBody>
      </xdr:sp>
    </xdr:grpSp>
    <xdr:clientData/>
  </xdr:twoCellAnchor>
  <xdr:twoCellAnchor editAs="absolute">
    <xdr:from>
      <xdr:col>11</xdr:col>
      <xdr:colOff>733425</xdr:colOff>
      <xdr:row>0</xdr:row>
      <xdr:rowOff>47228</xdr:rowOff>
    </xdr:from>
    <xdr:to>
      <xdr:col>12</xdr:col>
      <xdr:colOff>847725</xdr:colOff>
      <xdr:row>1</xdr:row>
      <xdr:rowOff>52029</xdr:rowOff>
    </xdr:to>
    <xdr:grpSp>
      <xdr:nvGrpSpPr>
        <xdr:cNvPr id="10" name="Group 9">
          <a:extLst>
            <a:ext uri="{FF2B5EF4-FFF2-40B4-BE49-F238E27FC236}">
              <a16:creationId xmlns:a16="http://schemas.microsoft.com/office/drawing/2014/main" id="{3289BA36-D48B-4617-8B08-C54E4A805BCF}"/>
            </a:ext>
          </a:extLst>
        </xdr:cNvPr>
        <xdr:cNvGrpSpPr/>
      </xdr:nvGrpSpPr>
      <xdr:grpSpPr>
        <a:xfrm>
          <a:off x="8965746" y="47228"/>
          <a:ext cx="889908" cy="1011730"/>
          <a:chOff x="5291138" y="42824"/>
          <a:chExt cx="895350" cy="871576"/>
        </a:xfrm>
      </xdr:grpSpPr>
      <xdr:pic>
        <xdr:nvPicPr>
          <xdr:cNvPr id="11" name="Graphic 10" descr="Table setting outline">
            <a:extLst>
              <a:ext uri="{FF2B5EF4-FFF2-40B4-BE49-F238E27FC236}">
                <a16:creationId xmlns:a16="http://schemas.microsoft.com/office/drawing/2014/main" id="{71C82CDE-F185-4A68-C0E4-D591E6D3A32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58812" y="42824"/>
            <a:ext cx="386693" cy="386693"/>
          </a:xfrm>
          <a:prstGeom prst="rect">
            <a:avLst/>
          </a:prstGeom>
        </xdr:spPr>
      </xdr:pic>
      <xdr:sp macro="" textlink="">
        <xdr:nvSpPr>
          <xdr:cNvPr id="12" name="Rectangle 11">
            <a:extLst>
              <a:ext uri="{FF2B5EF4-FFF2-40B4-BE49-F238E27FC236}">
                <a16:creationId xmlns:a16="http://schemas.microsoft.com/office/drawing/2014/main" id="{6EC35035-B603-BC82-B924-13F8818BE2B7}"/>
              </a:ext>
            </a:extLst>
          </xdr:cNvPr>
          <xdr:cNvSpPr/>
        </xdr:nvSpPr>
        <xdr:spPr>
          <a:xfrm>
            <a:off x="5291138"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VARIABLE</a:t>
            </a:r>
            <a:endParaRPr lang="en-AU" sz="1050">
              <a:solidFill>
                <a:schemeClr val="accent6">
                  <a:lumMod val="50000"/>
                </a:schemeClr>
              </a:solidFill>
              <a:effectLst/>
            </a:endParaRPr>
          </a:p>
        </xdr:txBody>
      </xdr:sp>
    </xdr:grpSp>
    <xdr:clientData/>
  </xdr:twoCellAnchor>
  <xdr:twoCellAnchor editAs="absolute">
    <xdr:from>
      <xdr:col>12</xdr:col>
      <xdr:colOff>816293</xdr:colOff>
      <xdr:row>0</xdr:row>
      <xdr:rowOff>56679</xdr:rowOff>
    </xdr:from>
    <xdr:to>
      <xdr:col>13</xdr:col>
      <xdr:colOff>730568</xdr:colOff>
      <xdr:row>1</xdr:row>
      <xdr:rowOff>52029</xdr:rowOff>
    </xdr:to>
    <xdr:grpSp>
      <xdr:nvGrpSpPr>
        <xdr:cNvPr id="13" name="Group 12">
          <a:extLst>
            <a:ext uri="{FF2B5EF4-FFF2-40B4-BE49-F238E27FC236}">
              <a16:creationId xmlns:a16="http://schemas.microsoft.com/office/drawing/2014/main" id="{AF6CFBF1-58DB-4498-BFE1-B850E61FE582}"/>
            </a:ext>
          </a:extLst>
        </xdr:cNvPr>
        <xdr:cNvGrpSpPr/>
      </xdr:nvGrpSpPr>
      <xdr:grpSpPr>
        <a:xfrm>
          <a:off x="9824222" y="56679"/>
          <a:ext cx="1247775" cy="1002279"/>
          <a:chOff x="6166486" y="52275"/>
          <a:chExt cx="1247775" cy="862125"/>
        </a:xfrm>
      </xdr:grpSpPr>
      <xdr:pic>
        <xdr:nvPicPr>
          <xdr:cNvPr id="14" name="Graphic 13" descr="Credit card outline">
            <a:extLst>
              <a:ext uri="{FF2B5EF4-FFF2-40B4-BE49-F238E27FC236}">
                <a16:creationId xmlns:a16="http://schemas.microsoft.com/office/drawing/2014/main" id="{553AB0F7-146B-40DD-863E-3CF649F7ECB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616088" y="52275"/>
            <a:ext cx="360000" cy="360000"/>
          </a:xfrm>
          <a:prstGeom prst="rect">
            <a:avLst/>
          </a:prstGeom>
        </xdr:spPr>
      </xdr:pic>
      <xdr:sp macro="" textlink="">
        <xdr:nvSpPr>
          <xdr:cNvPr id="15" name="Rectangle 14">
            <a:extLst>
              <a:ext uri="{FF2B5EF4-FFF2-40B4-BE49-F238E27FC236}">
                <a16:creationId xmlns:a16="http://schemas.microsoft.com/office/drawing/2014/main" id="{5D027FF1-7465-B76D-A655-4ADDD6D578CD}"/>
              </a:ext>
            </a:extLst>
          </xdr:cNvPr>
          <xdr:cNvSpPr/>
        </xdr:nvSpPr>
        <xdr:spPr>
          <a:xfrm>
            <a:off x="6166486" y="571501"/>
            <a:ext cx="1247775"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SAVINGS</a:t>
            </a:r>
            <a:endParaRPr lang="en-AU" sz="1050">
              <a:solidFill>
                <a:schemeClr val="accent6">
                  <a:lumMod val="50000"/>
                </a:schemeClr>
              </a:solidFill>
              <a:effectLst/>
            </a:endParaRPr>
          </a:p>
        </xdr:txBody>
      </xdr:sp>
    </xdr:grpSp>
    <xdr:clientData/>
  </xdr:twoCellAnchor>
  <xdr:twoCellAnchor editAs="absolute">
    <xdr:from>
      <xdr:col>13</xdr:col>
      <xdr:colOff>621031</xdr:colOff>
      <xdr:row>0</xdr:row>
      <xdr:rowOff>66675</xdr:rowOff>
    </xdr:from>
    <xdr:to>
      <xdr:col>14</xdr:col>
      <xdr:colOff>582931</xdr:colOff>
      <xdr:row>1</xdr:row>
      <xdr:rowOff>64350</xdr:rowOff>
    </xdr:to>
    <xdr:grpSp>
      <xdr:nvGrpSpPr>
        <xdr:cNvPr id="16" name="Group 15">
          <a:extLst>
            <a:ext uri="{FF2B5EF4-FFF2-40B4-BE49-F238E27FC236}">
              <a16:creationId xmlns:a16="http://schemas.microsoft.com/office/drawing/2014/main" id="{5A646305-65AF-48CE-BA27-370764C20DBF}"/>
            </a:ext>
          </a:extLst>
        </xdr:cNvPr>
        <xdr:cNvGrpSpPr/>
      </xdr:nvGrpSpPr>
      <xdr:grpSpPr>
        <a:xfrm>
          <a:off x="10962460" y="66675"/>
          <a:ext cx="900792" cy="1004604"/>
          <a:chOff x="9253538" y="49950"/>
          <a:chExt cx="895350" cy="864450"/>
        </a:xfrm>
      </xdr:grpSpPr>
      <xdr:pic>
        <xdr:nvPicPr>
          <xdr:cNvPr id="17" name="Graphic 16" descr="Philanthropy outline">
            <a:extLst>
              <a:ext uri="{FF2B5EF4-FFF2-40B4-BE49-F238E27FC236}">
                <a16:creationId xmlns:a16="http://schemas.microsoft.com/office/drawing/2014/main" id="{7452565C-C26B-C84E-5828-084B0A09347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521213" y="49950"/>
            <a:ext cx="360000" cy="360000"/>
          </a:xfrm>
          <a:prstGeom prst="rect">
            <a:avLst/>
          </a:prstGeom>
        </xdr:spPr>
      </xdr:pic>
      <xdr:sp macro="" textlink="">
        <xdr:nvSpPr>
          <xdr:cNvPr id="18" name="Rectangle 17">
            <a:extLst>
              <a:ext uri="{FF2B5EF4-FFF2-40B4-BE49-F238E27FC236}">
                <a16:creationId xmlns:a16="http://schemas.microsoft.com/office/drawing/2014/main" id="{2FB818B1-2D43-C7E6-FBC5-F6B781137B63}"/>
              </a:ext>
            </a:extLst>
          </xdr:cNvPr>
          <xdr:cNvSpPr/>
        </xdr:nvSpPr>
        <xdr:spPr>
          <a:xfrm>
            <a:off x="9253538"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DEBT</a:t>
            </a:r>
            <a:endParaRPr lang="en-AU" sz="1050">
              <a:solidFill>
                <a:schemeClr val="accent6">
                  <a:lumMod val="50000"/>
                </a:schemeClr>
              </a:solidFill>
              <a:effectLst/>
            </a:endParaRPr>
          </a:p>
        </xdr:txBody>
      </xdr:sp>
    </xdr:grpSp>
    <xdr:clientData/>
  </xdr:twoCellAnchor>
  <xdr:oneCellAnchor>
    <xdr:from>
      <xdr:col>10</xdr:col>
      <xdr:colOff>428625</xdr:colOff>
      <xdr:row>0</xdr:row>
      <xdr:rowOff>504825</xdr:rowOff>
    </xdr:from>
    <xdr:ext cx="335669" cy="264560"/>
    <xdr:sp macro="" textlink="$O$36">
      <xdr:nvSpPr>
        <xdr:cNvPr id="19" name="TextBox 18">
          <a:extLst>
            <a:ext uri="{FF2B5EF4-FFF2-40B4-BE49-F238E27FC236}">
              <a16:creationId xmlns:a16="http://schemas.microsoft.com/office/drawing/2014/main" id="{6E5CE9B8-C7B1-3C4C-7128-A4571E911E22}"/>
            </a:ext>
          </a:extLst>
        </xdr:cNvPr>
        <xdr:cNvSpPr txBox="1"/>
      </xdr:nvSpPr>
      <xdr:spPr>
        <a:xfrm>
          <a:off x="8086725" y="504825"/>
          <a:ext cx="3356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CD37B71-43D4-4EB2-94D6-AD61374782CD}" type="TxLink">
            <a:rPr lang="en-US" sz="1100" b="0" i="0" u="none" strike="noStrike">
              <a:solidFill>
                <a:srgbClr val="000000"/>
              </a:solidFill>
              <a:latin typeface="Calibri"/>
              <a:cs typeface="Calibri"/>
            </a:rPr>
            <a:pPr/>
            <a:t>₱0</a:t>
          </a:fld>
          <a:endParaRPr lang="en-PH" sz="1100"/>
        </a:p>
      </xdr:txBody>
    </xdr:sp>
    <xdr:clientData/>
  </xdr:oneCellAnchor>
  <xdr:oneCellAnchor>
    <xdr:from>
      <xdr:col>12</xdr:col>
      <xdr:colOff>104775</xdr:colOff>
      <xdr:row>0</xdr:row>
      <xdr:rowOff>495300</xdr:rowOff>
    </xdr:from>
    <xdr:ext cx="585353" cy="264560"/>
    <xdr:sp macro="" textlink="$O$33">
      <xdr:nvSpPr>
        <xdr:cNvPr id="20" name="TextBox 19">
          <a:extLst>
            <a:ext uri="{FF2B5EF4-FFF2-40B4-BE49-F238E27FC236}">
              <a16:creationId xmlns:a16="http://schemas.microsoft.com/office/drawing/2014/main" id="{CB9A9C34-B7A6-E944-5F85-F3EC77907132}"/>
            </a:ext>
          </a:extLst>
        </xdr:cNvPr>
        <xdr:cNvSpPr txBox="1"/>
      </xdr:nvSpPr>
      <xdr:spPr>
        <a:xfrm>
          <a:off x="9112704" y="495300"/>
          <a:ext cx="5853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08B3863-3C69-45B1-9BB3-24419E85B17B}" type="TxLink">
            <a:rPr lang="en-US" sz="1100" b="0" i="0" u="none" strike="noStrike">
              <a:solidFill>
                <a:srgbClr val="000000"/>
              </a:solidFill>
              <a:latin typeface="Calibri"/>
              <a:cs typeface="Calibri"/>
            </a:rPr>
            <a:pPr/>
            <a:t>₱8,237</a:t>
          </a:fld>
          <a:endParaRPr lang="en-PH" sz="1100"/>
        </a:p>
      </xdr:txBody>
    </xdr:sp>
    <xdr:clientData/>
  </xdr:oneCellAnchor>
  <xdr:oneCellAnchor>
    <xdr:from>
      <xdr:col>12</xdr:col>
      <xdr:colOff>1114425</xdr:colOff>
      <xdr:row>0</xdr:row>
      <xdr:rowOff>476250</xdr:rowOff>
    </xdr:from>
    <xdr:ext cx="644899" cy="264560"/>
    <xdr:sp macro="" textlink="$O$34">
      <xdr:nvSpPr>
        <xdr:cNvPr id="21" name="TextBox 20">
          <a:extLst>
            <a:ext uri="{FF2B5EF4-FFF2-40B4-BE49-F238E27FC236}">
              <a16:creationId xmlns:a16="http://schemas.microsoft.com/office/drawing/2014/main" id="{498B1202-059B-8273-8EC0-466EAEB8DC4B}"/>
            </a:ext>
          </a:extLst>
        </xdr:cNvPr>
        <xdr:cNvSpPr txBox="1"/>
      </xdr:nvSpPr>
      <xdr:spPr>
        <a:xfrm>
          <a:off x="10067925" y="476250"/>
          <a:ext cx="6448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1E6C918-F67F-466A-8881-DFEA02BED697}" type="TxLink">
            <a:rPr lang="en-US" sz="1100" b="0" i="0" u="none" strike="noStrike">
              <a:solidFill>
                <a:srgbClr val="000000"/>
              </a:solidFill>
              <a:latin typeface="Calibri"/>
              <a:cs typeface="Calibri"/>
            </a:rPr>
            <a:pPr/>
            <a:t>₱3,500</a:t>
          </a:fld>
          <a:endParaRPr lang="en-PH" sz="1100"/>
        </a:p>
      </xdr:txBody>
    </xdr:sp>
    <xdr:clientData/>
  </xdr:oneCellAnchor>
  <xdr:oneCellAnchor>
    <xdr:from>
      <xdr:col>13</xdr:col>
      <xdr:colOff>876300</xdr:colOff>
      <xdr:row>0</xdr:row>
      <xdr:rowOff>476250</xdr:rowOff>
    </xdr:from>
    <xdr:ext cx="335669" cy="264560"/>
    <xdr:sp macro="" textlink="$O$35">
      <xdr:nvSpPr>
        <xdr:cNvPr id="22" name="TextBox 21">
          <a:extLst>
            <a:ext uri="{FF2B5EF4-FFF2-40B4-BE49-F238E27FC236}">
              <a16:creationId xmlns:a16="http://schemas.microsoft.com/office/drawing/2014/main" id="{AB47AD4C-6F43-2764-403A-AA95EBC4CB65}"/>
            </a:ext>
          </a:extLst>
        </xdr:cNvPr>
        <xdr:cNvSpPr txBox="1"/>
      </xdr:nvSpPr>
      <xdr:spPr>
        <a:xfrm>
          <a:off x="11217729" y="476250"/>
          <a:ext cx="3356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8317D53-1931-4633-8A6D-1D002C5AE307}" type="TxLink">
            <a:rPr lang="en-US" sz="1100" b="0" i="0" u="none" strike="noStrike">
              <a:solidFill>
                <a:srgbClr val="000000"/>
              </a:solidFill>
              <a:latin typeface="Calibri"/>
              <a:cs typeface="Calibri"/>
            </a:rPr>
            <a:pPr/>
            <a:t>₱0</a:t>
          </a:fld>
          <a:endParaRPr lang="en-PH" sz="11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38100</xdr:colOff>
      <xdr:row>0</xdr:row>
      <xdr:rowOff>914400</xdr:rowOff>
    </xdr:to>
    <xdr:pic>
      <xdr:nvPicPr>
        <xdr:cNvPr id="2" name="Graphic 1" descr="Piggy Bank outline">
          <a:extLst>
            <a:ext uri="{FF2B5EF4-FFF2-40B4-BE49-F238E27FC236}">
              <a16:creationId xmlns:a16="http://schemas.microsoft.com/office/drawing/2014/main" id="{70E456C3-22BB-4737-8E2F-44B1DDEB68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914400" cy="914400"/>
        </a:xfrm>
        <a:prstGeom prst="rect">
          <a:avLst/>
        </a:prstGeom>
      </xdr:spPr>
    </xdr:pic>
    <xdr:clientData/>
  </xdr:twoCellAnchor>
  <xdr:twoCellAnchor editAs="absolute">
    <xdr:from>
      <xdr:col>0</xdr:col>
      <xdr:colOff>142874</xdr:colOff>
      <xdr:row>7</xdr:row>
      <xdr:rowOff>114299</xdr:rowOff>
    </xdr:from>
    <xdr:to>
      <xdr:col>10</xdr:col>
      <xdr:colOff>361949</xdr:colOff>
      <xdr:row>22</xdr:row>
      <xdr:rowOff>142874</xdr:rowOff>
    </xdr:to>
    <xdr:graphicFrame macro="">
      <xdr:nvGraphicFramePr>
        <xdr:cNvPr id="8" name="Chart 7">
          <a:extLst>
            <a:ext uri="{FF2B5EF4-FFF2-40B4-BE49-F238E27FC236}">
              <a16:creationId xmlns:a16="http://schemas.microsoft.com/office/drawing/2014/main" id="{55C2E313-D9EC-4535-B1C3-6F0B26179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95250</xdr:colOff>
      <xdr:row>7</xdr:row>
      <xdr:rowOff>104774</xdr:rowOff>
    </xdr:from>
    <xdr:to>
      <xdr:col>16</xdr:col>
      <xdr:colOff>590551</xdr:colOff>
      <xdr:row>22</xdr:row>
      <xdr:rowOff>182879</xdr:rowOff>
    </xdr:to>
    <xdr:graphicFrame macro="">
      <xdr:nvGraphicFramePr>
        <xdr:cNvPr id="9" name="Chart 8">
          <a:extLst>
            <a:ext uri="{FF2B5EF4-FFF2-40B4-BE49-F238E27FC236}">
              <a16:creationId xmlns:a16="http://schemas.microsoft.com/office/drawing/2014/main" id="{A0AAB5F0-1663-4745-9B56-A55F297D9566}"/>
            </a:ext>
            <a:ext uri="{147F2762-F138-4A5C-976F-8EAC2B608ADB}">
              <a16:predDERef xmlns:a16="http://schemas.microsoft.com/office/drawing/2014/main" pred="{79118553-8E93-BF32-A6D7-266AD2C9B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95250</xdr:colOff>
      <xdr:row>1</xdr:row>
      <xdr:rowOff>104775</xdr:rowOff>
    </xdr:from>
    <xdr:to>
      <xdr:col>17</xdr:col>
      <xdr:colOff>85725</xdr:colOff>
      <xdr:row>6</xdr:row>
      <xdr:rowOff>180975</xdr:rowOff>
    </xdr:to>
    <xdr:graphicFrame macro="">
      <xdr:nvGraphicFramePr>
        <xdr:cNvPr id="15" name="Chart 14">
          <a:extLst>
            <a:ext uri="{FF2B5EF4-FFF2-40B4-BE49-F238E27FC236}">
              <a16:creationId xmlns:a16="http://schemas.microsoft.com/office/drawing/2014/main" id="{DC79019C-FF35-4BE9-A413-9EA4B1EC2B2A}"/>
            </a:ext>
            <a:ext uri="{147F2762-F138-4A5C-976F-8EAC2B608ADB}">
              <a16:predDERef xmlns:a16="http://schemas.microsoft.com/office/drawing/2014/main" pred="{2D4B0002-1645-9BB9-909E-521543196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0</xdr:colOff>
      <xdr:row>2</xdr:row>
      <xdr:rowOff>0</xdr:rowOff>
    </xdr:from>
    <xdr:to>
      <xdr:col>19</xdr:col>
      <xdr:colOff>219075</xdr:colOff>
      <xdr:row>5</xdr:row>
      <xdr:rowOff>161925</xdr:rowOff>
    </xdr:to>
    <xdr:grpSp>
      <xdr:nvGrpSpPr>
        <xdr:cNvPr id="22" name="Group 21">
          <a:extLst>
            <a:ext uri="{FF2B5EF4-FFF2-40B4-BE49-F238E27FC236}">
              <a16:creationId xmlns:a16="http://schemas.microsoft.com/office/drawing/2014/main" id="{E1281C0C-6986-44E7-8195-C62F49D4A4EF}"/>
            </a:ext>
          </a:extLst>
        </xdr:cNvPr>
        <xdr:cNvGrpSpPr/>
      </xdr:nvGrpSpPr>
      <xdr:grpSpPr>
        <a:xfrm>
          <a:off x="12401550" y="1257300"/>
          <a:ext cx="1028700" cy="733425"/>
          <a:chOff x="295275" y="1057275"/>
          <a:chExt cx="1028700" cy="733425"/>
        </a:xfrm>
      </xdr:grpSpPr>
      <xdr:sp macro="" textlink="">
        <xdr:nvSpPr>
          <xdr:cNvPr id="23" name="Rectangle 22">
            <a:extLst>
              <a:ext uri="{FF2B5EF4-FFF2-40B4-BE49-F238E27FC236}">
                <a16:creationId xmlns:a16="http://schemas.microsoft.com/office/drawing/2014/main" id="{2A74715B-F988-81C3-91E1-E11ECC74B8C0}"/>
              </a:ext>
            </a:extLst>
          </xdr:cNvPr>
          <xdr:cNvSpPr/>
        </xdr:nvSpPr>
        <xdr:spPr>
          <a:xfrm>
            <a:off x="295275" y="1057275"/>
            <a:ext cx="238125" cy="228600"/>
          </a:xfrm>
          <a:prstGeom prst="rect">
            <a:avLst/>
          </a:prstGeom>
          <a:solidFill>
            <a:schemeClr val="accent4">
              <a:lumMod val="40000"/>
              <a:lumOff val="60000"/>
            </a:schemeClr>
          </a:solidFill>
          <a:ln w="22225">
            <a:solidFill>
              <a:schemeClr val="accent4">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4" name="Rectangle 23">
            <a:extLst>
              <a:ext uri="{FF2B5EF4-FFF2-40B4-BE49-F238E27FC236}">
                <a16:creationId xmlns:a16="http://schemas.microsoft.com/office/drawing/2014/main" id="{D6689CC0-8C9C-4235-E776-179B484944CF}"/>
              </a:ext>
            </a:extLst>
          </xdr:cNvPr>
          <xdr:cNvSpPr/>
        </xdr:nvSpPr>
        <xdr:spPr>
          <a:xfrm>
            <a:off x="295275" y="1552575"/>
            <a:ext cx="238125" cy="228600"/>
          </a:xfrm>
          <a:prstGeom prst="rect">
            <a:avLst/>
          </a:prstGeom>
          <a:noFill/>
          <a:ln w="25400">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5" name="TextBox 24">
            <a:extLst>
              <a:ext uri="{FF2B5EF4-FFF2-40B4-BE49-F238E27FC236}">
                <a16:creationId xmlns:a16="http://schemas.microsoft.com/office/drawing/2014/main" id="{8469F093-7BAC-572E-A414-F8E809DD5F7F}"/>
              </a:ext>
            </a:extLst>
          </xdr:cNvPr>
          <xdr:cNvSpPr txBox="1"/>
        </xdr:nvSpPr>
        <xdr:spPr>
          <a:xfrm>
            <a:off x="561975" y="1057275"/>
            <a:ext cx="762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Saved</a:t>
            </a:r>
          </a:p>
        </xdr:txBody>
      </xdr:sp>
      <xdr:sp macro="" textlink="">
        <xdr:nvSpPr>
          <xdr:cNvPr id="26" name="TextBox 25">
            <a:extLst>
              <a:ext uri="{FF2B5EF4-FFF2-40B4-BE49-F238E27FC236}">
                <a16:creationId xmlns:a16="http://schemas.microsoft.com/office/drawing/2014/main" id="{F04E747A-08A6-1E25-6235-110B55AB28ED}"/>
              </a:ext>
            </a:extLst>
          </xdr:cNvPr>
          <xdr:cNvSpPr txBox="1"/>
        </xdr:nvSpPr>
        <xdr:spPr>
          <a:xfrm>
            <a:off x="561975" y="1552575"/>
            <a:ext cx="762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Goal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47624</xdr:rowOff>
    </xdr:from>
    <xdr:to>
      <xdr:col>10</xdr:col>
      <xdr:colOff>266700</xdr:colOff>
      <xdr:row>20</xdr:row>
      <xdr:rowOff>133349</xdr:rowOff>
    </xdr:to>
    <xdr:graphicFrame macro="">
      <xdr:nvGraphicFramePr>
        <xdr:cNvPr id="12" name="Chart 11">
          <a:extLst>
            <a:ext uri="{FF2B5EF4-FFF2-40B4-BE49-F238E27FC236}">
              <a16:creationId xmlns:a16="http://schemas.microsoft.com/office/drawing/2014/main" id="{71E47F04-8B5B-8B46-852D-236920CD6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257174</xdr:colOff>
      <xdr:row>2</xdr:row>
      <xdr:rowOff>95249</xdr:rowOff>
    </xdr:from>
    <xdr:to>
      <xdr:col>18</xdr:col>
      <xdr:colOff>142874</xdr:colOff>
      <xdr:row>18</xdr:row>
      <xdr:rowOff>66674</xdr:rowOff>
    </xdr:to>
    <xdr:graphicFrame macro="">
      <xdr:nvGraphicFramePr>
        <xdr:cNvPr id="13" name="Chart 12">
          <a:extLst>
            <a:ext uri="{FF2B5EF4-FFF2-40B4-BE49-F238E27FC236}">
              <a16:creationId xmlns:a16="http://schemas.microsoft.com/office/drawing/2014/main" id="{35BF0DD9-D074-45D9-A169-42199A6FF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333375</xdr:colOff>
      <xdr:row>0</xdr:row>
      <xdr:rowOff>381000</xdr:rowOff>
    </xdr:from>
    <xdr:ext cx="1123950" cy="264560"/>
    <xdr:sp macro="" textlink="">
      <xdr:nvSpPr>
        <xdr:cNvPr id="14" name="TextBox 13">
          <a:extLst>
            <a:ext uri="{FF2B5EF4-FFF2-40B4-BE49-F238E27FC236}">
              <a16:creationId xmlns:a16="http://schemas.microsoft.com/office/drawing/2014/main" id="{C0B4F629-C3FB-259C-E78E-F83A4CFF0A01}"/>
            </a:ext>
          </a:extLst>
        </xdr:cNvPr>
        <xdr:cNvSpPr txBox="1"/>
      </xdr:nvSpPr>
      <xdr:spPr>
        <a:xfrm>
          <a:off x="4695825" y="381000"/>
          <a:ext cx="1123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PH" sz="1100"/>
        </a:p>
      </xdr:txBody>
    </xdr:sp>
    <xdr:clientData/>
  </xdr:oneCellAnchor>
  <xdr:twoCellAnchor editAs="absolute">
    <xdr:from>
      <xdr:col>7</xdr:col>
      <xdr:colOff>438150</xdr:colOff>
      <xdr:row>0</xdr:row>
      <xdr:rowOff>0</xdr:rowOff>
    </xdr:from>
    <xdr:to>
      <xdr:col>9</xdr:col>
      <xdr:colOff>352425</xdr:colOff>
      <xdr:row>1</xdr:row>
      <xdr:rowOff>73950</xdr:rowOff>
    </xdr:to>
    <xdr:grpSp>
      <xdr:nvGrpSpPr>
        <xdr:cNvPr id="22" name="Group 21">
          <a:extLst>
            <a:ext uri="{FF2B5EF4-FFF2-40B4-BE49-F238E27FC236}">
              <a16:creationId xmlns:a16="http://schemas.microsoft.com/office/drawing/2014/main" id="{8A9E94BD-052C-472A-A8A4-6E6AF90E5FA0}"/>
            </a:ext>
          </a:extLst>
        </xdr:cNvPr>
        <xdr:cNvGrpSpPr/>
      </xdr:nvGrpSpPr>
      <xdr:grpSpPr>
        <a:xfrm>
          <a:off x="5657850" y="0"/>
          <a:ext cx="1381125" cy="1074075"/>
          <a:chOff x="3891243" y="59400"/>
          <a:chExt cx="1427549" cy="855000"/>
        </a:xfrm>
      </xdr:grpSpPr>
      <xdr:pic>
        <xdr:nvPicPr>
          <xdr:cNvPr id="24" name="Graphic 23" descr="House outline">
            <a:extLst>
              <a:ext uri="{FF2B5EF4-FFF2-40B4-BE49-F238E27FC236}">
                <a16:creationId xmlns:a16="http://schemas.microsoft.com/office/drawing/2014/main" id="{5E85979C-CB96-E417-557D-88BF28A618C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25017" y="59400"/>
            <a:ext cx="360000" cy="360000"/>
          </a:xfrm>
          <a:prstGeom prst="rect">
            <a:avLst/>
          </a:prstGeom>
        </xdr:spPr>
      </xdr:pic>
      <xdr:sp macro="" textlink="">
        <xdr:nvSpPr>
          <xdr:cNvPr id="25" name="Rectangle 24">
            <a:extLst>
              <a:ext uri="{FF2B5EF4-FFF2-40B4-BE49-F238E27FC236}">
                <a16:creationId xmlns:a16="http://schemas.microsoft.com/office/drawing/2014/main" id="{7AD938DD-2E55-0AD7-0171-5EC99F0EDF17}"/>
              </a:ext>
            </a:extLst>
          </xdr:cNvPr>
          <xdr:cNvSpPr/>
        </xdr:nvSpPr>
        <xdr:spPr>
          <a:xfrm>
            <a:off x="3891243" y="571501"/>
            <a:ext cx="1427549"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0" i="0">
                <a:solidFill>
                  <a:schemeClr val="accent6">
                    <a:lumMod val="50000"/>
                  </a:schemeClr>
                </a:solidFill>
                <a:effectLst/>
                <a:latin typeface="+mn-lt"/>
                <a:ea typeface="+mn-ea"/>
                <a:cs typeface="+mn-cs"/>
              </a:rPr>
              <a:t>BILLS</a:t>
            </a:r>
            <a:endParaRPr lang="en-AU" sz="1000">
              <a:solidFill>
                <a:schemeClr val="accent6">
                  <a:lumMod val="50000"/>
                </a:schemeClr>
              </a:solidFill>
              <a:effectLst/>
            </a:endParaRPr>
          </a:p>
        </xdr:txBody>
      </xdr:sp>
    </xdr:grpSp>
    <xdr:clientData/>
  </xdr:twoCellAnchor>
  <xdr:twoCellAnchor editAs="absolute">
    <xdr:from>
      <xdr:col>16</xdr:col>
      <xdr:colOff>306668</xdr:colOff>
      <xdr:row>0</xdr:row>
      <xdr:rowOff>75804</xdr:rowOff>
    </xdr:from>
    <xdr:to>
      <xdr:col>18</xdr:col>
      <xdr:colOff>1868</xdr:colOff>
      <xdr:row>0</xdr:row>
      <xdr:rowOff>990204</xdr:rowOff>
    </xdr:to>
    <xdr:pic>
      <xdr:nvPicPr>
        <xdr:cNvPr id="26" name="Graphic 25" descr="Dandelion outline">
          <a:extLst>
            <a:ext uri="{FF2B5EF4-FFF2-40B4-BE49-F238E27FC236}">
              <a16:creationId xmlns:a16="http://schemas.microsoft.com/office/drawing/2014/main" id="{44AE7329-C400-4D03-90BA-46DA6658BB3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784293" y="75804"/>
          <a:ext cx="914400" cy="914400"/>
        </a:xfrm>
        <a:prstGeom prst="rect">
          <a:avLst/>
        </a:prstGeom>
      </xdr:spPr>
    </xdr:pic>
    <xdr:clientData/>
  </xdr:twoCellAnchor>
  <xdr:twoCellAnchor editAs="absolute">
    <xdr:from>
      <xdr:col>9</xdr:col>
      <xdr:colOff>295275</xdr:colOff>
      <xdr:row>0</xdr:row>
      <xdr:rowOff>18653</xdr:rowOff>
    </xdr:from>
    <xdr:to>
      <xdr:col>10</xdr:col>
      <xdr:colOff>581025</xdr:colOff>
      <xdr:row>1</xdr:row>
      <xdr:rowOff>23454</xdr:rowOff>
    </xdr:to>
    <xdr:grpSp>
      <xdr:nvGrpSpPr>
        <xdr:cNvPr id="27" name="Group 26">
          <a:extLst>
            <a:ext uri="{FF2B5EF4-FFF2-40B4-BE49-F238E27FC236}">
              <a16:creationId xmlns:a16="http://schemas.microsoft.com/office/drawing/2014/main" id="{E4ED2C90-7375-40F7-9E04-0DB756C7AB10}"/>
            </a:ext>
          </a:extLst>
        </xdr:cNvPr>
        <xdr:cNvGrpSpPr/>
      </xdr:nvGrpSpPr>
      <xdr:grpSpPr>
        <a:xfrm>
          <a:off x="6981825" y="18653"/>
          <a:ext cx="895350" cy="1004926"/>
          <a:chOff x="5291138" y="42824"/>
          <a:chExt cx="895350" cy="871576"/>
        </a:xfrm>
      </xdr:grpSpPr>
      <xdr:pic>
        <xdr:nvPicPr>
          <xdr:cNvPr id="28" name="Graphic 27" descr="Table setting outline">
            <a:extLst>
              <a:ext uri="{FF2B5EF4-FFF2-40B4-BE49-F238E27FC236}">
                <a16:creationId xmlns:a16="http://schemas.microsoft.com/office/drawing/2014/main" id="{2FEF11B1-BED4-AF60-56C6-7B2438F98B1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558812" y="42824"/>
            <a:ext cx="386693" cy="386693"/>
          </a:xfrm>
          <a:prstGeom prst="rect">
            <a:avLst/>
          </a:prstGeom>
        </xdr:spPr>
      </xdr:pic>
      <xdr:sp macro="" textlink="">
        <xdr:nvSpPr>
          <xdr:cNvPr id="30" name="Rectangle 29">
            <a:extLst>
              <a:ext uri="{FF2B5EF4-FFF2-40B4-BE49-F238E27FC236}">
                <a16:creationId xmlns:a16="http://schemas.microsoft.com/office/drawing/2014/main" id="{E6386655-8D54-A113-BF91-A8FD1F45746D}"/>
              </a:ext>
            </a:extLst>
          </xdr:cNvPr>
          <xdr:cNvSpPr/>
        </xdr:nvSpPr>
        <xdr:spPr>
          <a:xfrm>
            <a:off x="5291138"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VARIABLE</a:t>
            </a:r>
            <a:endParaRPr lang="en-AU" sz="1050">
              <a:solidFill>
                <a:schemeClr val="accent6">
                  <a:lumMod val="50000"/>
                </a:schemeClr>
              </a:solidFill>
              <a:effectLst/>
            </a:endParaRPr>
          </a:p>
        </xdr:txBody>
      </xdr:sp>
    </xdr:grpSp>
    <xdr:clientData/>
  </xdr:twoCellAnchor>
  <xdr:twoCellAnchor editAs="absolute">
    <xdr:from>
      <xdr:col>10</xdr:col>
      <xdr:colOff>549593</xdr:colOff>
      <xdr:row>0</xdr:row>
      <xdr:rowOff>28104</xdr:rowOff>
    </xdr:from>
    <xdr:to>
      <xdr:col>12</xdr:col>
      <xdr:colOff>578168</xdr:colOff>
      <xdr:row>1</xdr:row>
      <xdr:rowOff>23454</xdr:rowOff>
    </xdr:to>
    <xdr:grpSp>
      <xdr:nvGrpSpPr>
        <xdr:cNvPr id="31" name="Group 30">
          <a:extLst>
            <a:ext uri="{FF2B5EF4-FFF2-40B4-BE49-F238E27FC236}">
              <a16:creationId xmlns:a16="http://schemas.microsoft.com/office/drawing/2014/main" id="{B031A46D-DBEE-45C1-852D-25D78DCE5A26}"/>
            </a:ext>
          </a:extLst>
        </xdr:cNvPr>
        <xdr:cNvGrpSpPr/>
      </xdr:nvGrpSpPr>
      <xdr:grpSpPr>
        <a:xfrm>
          <a:off x="7845743" y="28104"/>
          <a:ext cx="1247775" cy="995475"/>
          <a:chOff x="6166486" y="52275"/>
          <a:chExt cx="1247775" cy="862125"/>
        </a:xfrm>
      </xdr:grpSpPr>
      <xdr:pic>
        <xdr:nvPicPr>
          <xdr:cNvPr id="32" name="Graphic 31" descr="Credit card outline">
            <a:extLst>
              <a:ext uri="{FF2B5EF4-FFF2-40B4-BE49-F238E27FC236}">
                <a16:creationId xmlns:a16="http://schemas.microsoft.com/office/drawing/2014/main" id="{621C5E91-271B-4893-67BB-B701DF5BECD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616088" y="52275"/>
            <a:ext cx="360000" cy="360000"/>
          </a:xfrm>
          <a:prstGeom prst="rect">
            <a:avLst/>
          </a:prstGeom>
        </xdr:spPr>
      </xdr:pic>
      <xdr:sp macro="" textlink="">
        <xdr:nvSpPr>
          <xdr:cNvPr id="34" name="Rectangle 33">
            <a:extLst>
              <a:ext uri="{FF2B5EF4-FFF2-40B4-BE49-F238E27FC236}">
                <a16:creationId xmlns:a16="http://schemas.microsoft.com/office/drawing/2014/main" id="{387EC3B2-E12D-D3BE-8136-8431186B1709}"/>
              </a:ext>
            </a:extLst>
          </xdr:cNvPr>
          <xdr:cNvSpPr/>
        </xdr:nvSpPr>
        <xdr:spPr>
          <a:xfrm>
            <a:off x="6166486" y="571501"/>
            <a:ext cx="1247775"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SAVINGS</a:t>
            </a:r>
            <a:endParaRPr lang="en-AU" sz="1050">
              <a:solidFill>
                <a:schemeClr val="accent6">
                  <a:lumMod val="50000"/>
                </a:schemeClr>
              </a:solidFill>
              <a:effectLst/>
            </a:endParaRPr>
          </a:p>
        </xdr:txBody>
      </xdr:sp>
    </xdr:grpSp>
    <xdr:clientData/>
  </xdr:twoCellAnchor>
  <xdr:twoCellAnchor editAs="absolute">
    <xdr:from>
      <xdr:col>12</xdr:col>
      <xdr:colOff>475297</xdr:colOff>
      <xdr:row>0</xdr:row>
      <xdr:rowOff>19050</xdr:rowOff>
    </xdr:from>
    <xdr:to>
      <xdr:col>13</xdr:col>
      <xdr:colOff>589597</xdr:colOff>
      <xdr:row>1</xdr:row>
      <xdr:rowOff>19125</xdr:rowOff>
    </xdr:to>
    <xdr:grpSp>
      <xdr:nvGrpSpPr>
        <xdr:cNvPr id="35" name="Group 34">
          <a:extLst>
            <a:ext uri="{FF2B5EF4-FFF2-40B4-BE49-F238E27FC236}">
              <a16:creationId xmlns:a16="http://schemas.microsoft.com/office/drawing/2014/main" id="{86ED8E6B-C590-47D0-9383-2F50F797B4E3}"/>
            </a:ext>
          </a:extLst>
        </xdr:cNvPr>
        <xdr:cNvGrpSpPr/>
      </xdr:nvGrpSpPr>
      <xdr:grpSpPr>
        <a:xfrm>
          <a:off x="8990647" y="19050"/>
          <a:ext cx="895350" cy="1000200"/>
          <a:chOff x="8291513" y="46292"/>
          <a:chExt cx="895350" cy="868108"/>
        </a:xfrm>
      </xdr:grpSpPr>
      <xdr:pic>
        <xdr:nvPicPr>
          <xdr:cNvPr id="36" name="Graphic 35" descr="Stethoscope outline">
            <a:extLst>
              <a:ext uri="{FF2B5EF4-FFF2-40B4-BE49-F238E27FC236}">
                <a16:creationId xmlns:a16="http://schemas.microsoft.com/office/drawing/2014/main" id="{085692CE-0ED2-5E5E-AAAC-6B39194B3CB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559188" y="46292"/>
            <a:ext cx="360000" cy="360000"/>
          </a:xfrm>
          <a:prstGeom prst="rect">
            <a:avLst/>
          </a:prstGeom>
        </xdr:spPr>
      </xdr:pic>
      <xdr:sp macro="" textlink="">
        <xdr:nvSpPr>
          <xdr:cNvPr id="38" name="Rectangle 37">
            <a:extLst>
              <a:ext uri="{FF2B5EF4-FFF2-40B4-BE49-F238E27FC236}">
                <a16:creationId xmlns:a16="http://schemas.microsoft.com/office/drawing/2014/main" id="{8335ED70-8960-C349-1D2D-93A455F1305B}"/>
              </a:ext>
            </a:extLst>
          </xdr:cNvPr>
          <xdr:cNvSpPr/>
        </xdr:nvSpPr>
        <xdr:spPr>
          <a:xfrm>
            <a:off x="8291513"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DEBT</a:t>
            </a:r>
            <a:endParaRPr lang="en-AU" sz="1050">
              <a:solidFill>
                <a:schemeClr val="accent6">
                  <a:lumMod val="50000"/>
                </a:schemeClr>
              </a:solidFill>
              <a:effectLst/>
            </a:endParaRPr>
          </a:p>
        </xdr:txBody>
      </xdr:sp>
    </xdr:grpSp>
    <xdr:clientData/>
  </xdr:twoCellAnchor>
  <xdr:twoCellAnchor editAs="absolute">
    <xdr:from>
      <xdr:col>13</xdr:col>
      <xdr:colOff>582931</xdr:colOff>
      <xdr:row>0</xdr:row>
      <xdr:rowOff>0</xdr:rowOff>
    </xdr:from>
    <xdr:to>
      <xdr:col>14</xdr:col>
      <xdr:colOff>659131</xdr:colOff>
      <xdr:row>0</xdr:row>
      <xdr:rowOff>997800</xdr:rowOff>
    </xdr:to>
    <xdr:grpSp>
      <xdr:nvGrpSpPr>
        <xdr:cNvPr id="43" name="Group 42">
          <a:extLst>
            <a:ext uri="{FF2B5EF4-FFF2-40B4-BE49-F238E27FC236}">
              <a16:creationId xmlns:a16="http://schemas.microsoft.com/office/drawing/2014/main" id="{A6AC8DD2-CCA0-4515-A819-7003DD46A17B}"/>
            </a:ext>
          </a:extLst>
        </xdr:cNvPr>
        <xdr:cNvGrpSpPr/>
      </xdr:nvGrpSpPr>
      <xdr:grpSpPr>
        <a:xfrm>
          <a:off x="9879331" y="0"/>
          <a:ext cx="895350" cy="997800"/>
          <a:chOff x="9253538" y="49950"/>
          <a:chExt cx="895350" cy="864450"/>
        </a:xfrm>
      </xdr:grpSpPr>
      <xdr:pic>
        <xdr:nvPicPr>
          <xdr:cNvPr id="44" name="Graphic 43" descr="Philanthropy outline">
            <a:extLst>
              <a:ext uri="{FF2B5EF4-FFF2-40B4-BE49-F238E27FC236}">
                <a16:creationId xmlns:a16="http://schemas.microsoft.com/office/drawing/2014/main" id="{1E0DB634-9B69-B96B-6709-C997506841C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521213" y="49950"/>
            <a:ext cx="360000" cy="360000"/>
          </a:xfrm>
          <a:prstGeom prst="rect">
            <a:avLst/>
          </a:prstGeom>
        </xdr:spPr>
      </xdr:pic>
      <xdr:sp macro="" textlink="">
        <xdr:nvSpPr>
          <xdr:cNvPr id="46" name="Rectangle 45">
            <a:extLst>
              <a:ext uri="{FF2B5EF4-FFF2-40B4-BE49-F238E27FC236}">
                <a16:creationId xmlns:a16="http://schemas.microsoft.com/office/drawing/2014/main" id="{43D8B63F-79CE-5697-5DA7-4C7276CE1F00}"/>
              </a:ext>
            </a:extLst>
          </xdr:cNvPr>
          <xdr:cNvSpPr/>
        </xdr:nvSpPr>
        <xdr:spPr>
          <a:xfrm>
            <a:off x="9253538"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TOTAL</a:t>
            </a:r>
            <a:endParaRPr lang="en-AU" sz="1050">
              <a:solidFill>
                <a:schemeClr val="accent6">
                  <a:lumMod val="50000"/>
                </a:schemeClr>
              </a:solidFill>
              <a:effectLst/>
            </a:endParaRPr>
          </a:p>
        </xdr:txBody>
      </xdr:sp>
    </xdr:grpSp>
    <xdr:clientData/>
  </xdr:twoCellAnchor>
  <xdr:oneCellAnchor>
    <xdr:from>
      <xdr:col>9</xdr:col>
      <xdr:colOff>190500</xdr:colOff>
      <xdr:row>0</xdr:row>
      <xdr:rowOff>504825</xdr:rowOff>
    </xdr:from>
    <xdr:ext cx="184731" cy="264560"/>
    <xdr:sp macro="" textlink="">
      <xdr:nvSpPr>
        <xdr:cNvPr id="47" name="TextBox 46">
          <a:extLst>
            <a:ext uri="{FF2B5EF4-FFF2-40B4-BE49-F238E27FC236}">
              <a16:creationId xmlns:a16="http://schemas.microsoft.com/office/drawing/2014/main" id="{A08DCCCB-4455-ADA4-9BF7-C5AB66A45237}"/>
            </a:ext>
          </a:extLst>
        </xdr:cNvPr>
        <xdr:cNvSpPr txBox="1"/>
      </xdr:nvSpPr>
      <xdr:spPr>
        <a:xfrm>
          <a:off x="6381750" y="50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twoCellAnchor>
    <xdr:from>
      <xdr:col>18</xdr:col>
      <xdr:colOff>428625</xdr:colOff>
      <xdr:row>2</xdr:row>
      <xdr:rowOff>71437</xdr:rowOff>
    </xdr:from>
    <xdr:to>
      <xdr:col>26</xdr:col>
      <xdr:colOff>123825</xdr:colOff>
      <xdr:row>18</xdr:row>
      <xdr:rowOff>85725</xdr:rowOff>
    </xdr:to>
    <xdr:graphicFrame macro="">
      <xdr:nvGraphicFramePr>
        <xdr:cNvPr id="2" name="Chart 1">
          <a:extLst>
            <a:ext uri="{FF2B5EF4-FFF2-40B4-BE49-F238E27FC236}">
              <a16:creationId xmlns:a16="http://schemas.microsoft.com/office/drawing/2014/main" id="{4B154070-0F8E-C261-FDFA-7A7A2B7D0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8</xdr:col>
      <xdr:colOff>238125</xdr:colOff>
      <xdr:row>0</xdr:row>
      <xdr:rowOff>466724</xdr:rowOff>
    </xdr:from>
    <xdr:ext cx="609600" cy="264560"/>
    <xdr:sp macro="" textlink="$O$26">
      <xdr:nvSpPr>
        <xdr:cNvPr id="3" name="TextBox 2">
          <a:extLst>
            <a:ext uri="{FF2B5EF4-FFF2-40B4-BE49-F238E27FC236}">
              <a16:creationId xmlns:a16="http://schemas.microsoft.com/office/drawing/2014/main" id="{057FFD4A-ED9B-9819-16DA-FC716CBC3F1F}"/>
            </a:ext>
          </a:extLst>
        </xdr:cNvPr>
        <xdr:cNvSpPr txBox="1"/>
      </xdr:nvSpPr>
      <xdr:spPr>
        <a:xfrm>
          <a:off x="6067425" y="466724"/>
          <a:ext cx="609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E491D95-1D06-4CB0-80CC-0A9474CC0056}" type="TxLink">
            <a:rPr lang="en-US" sz="1100" b="0" i="0" u="none" strike="noStrike">
              <a:solidFill>
                <a:srgbClr val="000000"/>
              </a:solidFill>
              <a:latin typeface="Calibri"/>
              <a:cs typeface="Calibri"/>
            </a:rPr>
            <a:pPr/>
            <a:t>₱0.00</a:t>
          </a:fld>
          <a:endParaRPr lang="en-PH" sz="1100"/>
        </a:p>
      </xdr:txBody>
    </xdr:sp>
    <xdr:clientData/>
  </xdr:oneCellAnchor>
  <xdr:oneCellAnchor>
    <xdr:from>
      <xdr:col>9</xdr:col>
      <xdr:colOff>590550</xdr:colOff>
      <xdr:row>0</xdr:row>
      <xdr:rowOff>447675</xdr:rowOff>
    </xdr:from>
    <xdr:ext cx="835422" cy="264560"/>
    <xdr:sp macro="" textlink="$O$27">
      <xdr:nvSpPr>
        <xdr:cNvPr id="4" name="TextBox 3">
          <a:extLst>
            <a:ext uri="{FF2B5EF4-FFF2-40B4-BE49-F238E27FC236}">
              <a16:creationId xmlns:a16="http://schemas.microsoft.com/office/drawing/2014/main" id="{C6D6CD27-39EA-9AF3-BDF2-FA20636EB76D}"/>
            </a:ext>
          </a:extLst>
        </xdr:cNvPr>
        <xdr:cNvSpPr txBox="1"/>
      </xdr:nvSpPr>
      <xdr:spPr>
        <a:xfrm>
          <a:off x="7029450" y="447675"/>
          <a:ext cx="8354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48E7DB4-588A-4D08-B3B6-E2E151F6970D}" type="TxLink">
            <a:rPr lang="en-US" sz="1100" b="0" i="0" u="none" strike="noStrike">
              <a:solidFill>
                <a:srgbClr val="000000"/>
              </a:solidFill>
              <a:latin typeface="Calibri"/>
              <a:cs typeface="Calibri"/>
            </a:rPr>
            <a:pPr/>
            <a:t>₱68,358.44</a:t>
          </a:fld>
          <a:endParaRPr lang="en-PH" sz="1100"/>
        </a:p>
      </xdr:txBody>
    </xdr:sp>
    <xdr:clientData/>
  </xdr:oneCellAnchor>
  <xdr:oneCellAnchor>
    <xdr:from>
      <xdr:col>11</xdr:col>
      <xdr:colOff>409575</xdr:colOff>
      <xdr:row>0</xdr:row>
      <xdr:rowOff>457200</xdr:rowOff>
    </xdr:from>
    <xdr:ext cx="835422" cy="264560"/>
    <xdr:sp macro="" textlink="$O$28">
      <xdr:nvSpPr>
        <xdr:cNvPr id="5" name="TextBox 4">
          <a:extLst>
            <a:ext uri="{FF2B5EF4-FFF2-40B4-BE49-F238E27FC236}">
              <a16:creationId xmlns:a16="http://schemas.microsoft.com/office/drawing/2014/main" id="{10E58FCB-C1E1-321F-0BEC-535D4EDDFA03}"/>
            </a:ext>
          </a:extLst>
        </xdr:cNvPr>
        <xdr:cNvSpPr txBox="1"/>
      </xdr:nvSpPr>
      <xdr:spPr>
        <a:xfrm>
          <a:off x="8067675" y="457200"/>
          <a:ext cx="8354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9F524A2-517C-40C9-83D0-14EDD1F70117}" type="TxLink">
            <a:rPr lang="en-US" sz="1100" b="0" i="0" u="none" strike="noStrike">
              <a:solidFill>
                <a:srgbClr val="000000"/>
              </a:solidFill>
              <a:latin typeface="Calibri"/>
              <a:cs typeface="Calibri"/>
            </a:rPr>
            <a:pPr/>
            <a:t>₱38,215.00</a:t>
          </a:fld>
          <a:endParaRPr lang="en-PH" sz="1100"/>
        </a:p>
      </xdr:txBody>
    </xdr:sp>
    <xdr:clientData/>
  </xdr:oneCellAnchor>
  <xdr:oneCellAnchor>
    <xdr:from>
      <xdr:col>12</xdr:col>
      <xdr:colOff>752475</xdr:colOff>
      <xdr:row>0</xdr:row>
      <xdr:rowOff>457200</xdr:rowOff>
    </xdr:from>
    <xdr:ext cx="763927" cy="264560"/>
    <xdr:sp macro="" textlink="$O$29">
      <xdr:nvSpPr>
        <xdr:cNvPr id="6" name="TextBox 5">
          <a:extLst>
            <a:ext uri="{FF2B5EF4-FFF2-40B4-BE49-F238E27FC236}">
              <a16:creationId xmlns:a16="http://schemas.microsoft.com/office/drawing/2014/main" id="{C83A19F6-1418-7F68-2055-325321253942}"/>
            </a:ext>
          </a:extLst>
        </xdr:cNvPr>
        <xdr:cNvSpPr txBox="1"/>
      </xdr:nvSpPr>
      <xdr:spPr>
        <a:xfrm>
          <a:off x="9020175" y="457200"/>
          <a:ext cx="7639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A977E41-F441-4210-8290-FDC4E0069D9B}" type="TxLink">
            <a:rPr lang="en-US" sz="1100" b="0" i="0" u="none" strike="noStrike">
              <a:solidFill>
                <a:srgbClr val="000000"/>
              </a:solidFill>
              <a:latin typeface="Calibri"/>
              <a:cs typeface="Calibri"/>
            </a:rPr>
            <a:pPr/>
            <a:t>₱7,369.00</a:t>
          </a:fld>
          <a:endParaRPr lang="en-PH" sz="1100"/>
        </a:p>
      </xdr:txBody>
    </xdr:sp>
    <xdr:clientData/>
  </xdr:oneCellAnchor>
  <xdr:oneCellAnchor>
    <xdr:from>
      <xdr:col>14</xdr:col>
      <xdr:colOff>0</xdr:colOff>
      <xdr:row>0</xdr:row>
      <xdr:rowOff>457200</xdr:rowOff>
    </xdr:from>
    <xdr:ext cx="906915" cy="264560"/>
    <xdr:sp macro="" textlink="$O$30">
      <xdr:nvSpPr>
        <xdr:cNvPr id="7" name="TextBox 6">
          <a:extLst>
            <a:ext uri="{FF2B5EF4-FFF2-40B4-BE49-F238E27FC236}">
              <a16:creationId xmlns:a16="http://schemas.microsoft.com/office/drawing/2014/main" id="{052403F5-2D5F-86E5-39A0-DFD5823D3C16}"/>
            </a:ext>
          </a:extLst>
        </xdr:cNvPr>
        <xdr:cNvSpPr txBox="1"/>
      </xdr:nvSpPr>
      <xdr:spPr>
        <a:xfrm>
          <a:off x="10001250" y="457200"/>
          <a:ext cx="9069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1E2FD70-7E61-4515-8851-F0211613D493}" type="TxLink">
            <a:rPr lang="en-US" sz="1100" b="0" i="0" u="none" strike="noStrike">
              <a:solidFill>
                <a:srgbClr val="000000"/>
              </a:solidFill>
              <a:latin typeface="Calibri"/>
              <a:cs typeface="Calibri"/>
            </a:rPr>
            <a:pPr/>
            <a:t>₱113,942.44</a:t>
          </a:fld>
          <a:endParaRPr lang="en-PH"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17</xdr:col>
      <xdr:colOff>94129</xdr:colOff>
      <xdr:row>6</xdr:row>
      <xdr:rowOff>77882</xdr:rowOff>
    </xdr:from>
    <xdr:to>
      <xdr:col>22</xdr:col>
      <xdr:colOff>472327</xdr:colOff>
      <xdr:row>27</xdr:row>
      <xdr:rowOff>58831</xdr:rowOff>
    </xdr:to>
    <xdr:graphicFrame macro="">
      <xdr:nvGraphicFramePr>
        <xdr:cNvPr id="2" name="Chart 1">
          <a:extLst>
            <a:ext uri="{FF2B5EF4-FFF2-40B4-BE49-F238E27FC236}">
              <a16:creationId xmlns:a16="http://schemas.microsoft.com/office/drawing/2014/main" id="{DE3D2E86-51C8-AB16-D9CF-3B1F99C1D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428624</xdr:colOff>
      <xdr:row>6</xdr:row>
      <xdr:rowOff>90486</xdr:rowOff>
    </xdr:from>
    <xdr:to>
      <xdr:col>16</xdr:col>
      <xdr:colOff>381000</xdr:colOff>
      <xdr:row>27</xdr:row>
      <xdr:rowOff>76200</xdr:rowOff>
    </xdr:to>
    <xdr:graphicFrame macro="">
      <xdr:nvGraphicFramePr>
        <xdr:cNvPr id="3" name="Chart 2">
          <a:extLst>
            <a:ext uri="{FF2B5EF4-FFF2-40B4-BE49-F238E27FC236}">
              <a16:creationId xmlns:a16="http://schemas.microsoft.com/office/drawing/2014/main" id="{64146463-F16D-DC6C-391A-614F4FB7C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134469</xdr:colOff>
      <xdr:row>52</xdr:row>
      <xdr:rowOff>134471</xdr:rowOff>
    </xdr:from>
    <xdr:to>
      <xdr:col>6</xdr:col>
      <xdr:colOff>1128912</xdr:colOff>
      <xdr:row>58</xdr:row>
      <xdr:rowOff>156491</xdr:rowOff>
    </xdr:to>
    <xdr:pic>
      <xdr:nvPicPr>
        <xdr:cNvPr id="5" name="Picture 4">
          <a:extLst>
            <a:ext uri="{FF2B5EF4-FFF2-40B4-BE49-F238E27FC236}">
              <a16:creationId xmlns:a16="http://schemas.microsoft.com/office/drawing/2014/main" id="{2E814F8B-3FB9-F7D4-9ACD-2FF9877FA3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29734" y="10040471"/>
          <a:ext cx="3448531" cy="120984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79FB4C-2525-4D19-9099-5A977C6B9148}" name="Table2" displayName="Table2" ref="E8:G28" totalsRowShown="0" headerRowDxfId="3" tableBorderDxfId="2">
  <autoFilter ref="E8:G28" xr:uid="{E079FB4C-2525-4D19-9099-5A977C6B9148}"/>
  <tableColumns count="3">
    <tableColumn id="1" xr3:uid="{B0C4925A-D472-4ED9-85ED-24BB43E00427}" name="VARIABLE"/>
    <tableColumn id="2" xr3:uid="{C08F2A63-B01F-46C8-B39E-6E049737149B}" name="BUDGET" dataDxfId="1"/>
    <tableColumn id="3" xr3:uid="{7D59B764-1686-4060-8F93-DBCB836853C5}" name="ACTUA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6010A-BF1E-45D5-B31C-DFAE936CD9B2}">
  <dimension ref="B1:O43"/>
  <sheetViews>
    <sheetView showGridLines="0" tabSelected="1" topLeftCell="A4" zoomScale="70" zoomScaleNormal="70" workbookViewId="0">
      <selection activeCell="AA24" sqref="AA24"/>
    </sheetView>
  </sheetViews>
  <sheetFormatPr defaultRowHeight="15" x14ac:dyDescent="0.25"/>
  <cols>
    <col min="7" max="7" width="16.28515625" customWidth="1"/>
    <col min="8" max="9" width="17.28515625" customWidth="1"/>
    <col min="11" max="11" width="8.140625" customWidth="1"/>
    <col min="12" max="12" width="11.7109375" customWidth="1"/>
    <col min="13" max="13" width="20" customWidth="1"/>
    <col min="14" max="14" width="14" customWidth="1"/>
    <col min="15" max="15" width="13.7109375" customWidth="1"/>
    <col min="16" max="17" width="20.5703125" customWidth="1"/>
  </cols>
  <sheetData>
    <row r="1" spans="2:15" s="37" customFormat="1" ht="78.75" customHeight="1" thickBot="1" x14ac:dyDescent="0.3">
      <c r="B1" s="35" t="s">
        <v>117</v>
      </c>
      <c r="C1" s="36"/>
    </row>
    <row r="2" spans="2:15" ht="15.75" thickTop="1" x14ac:dyDescent="0.25">
      <c r="M2" s="7" t="s">
        <v>7</v>
      </c>
      <c r="N2" s="10">
        <f>N10</f>
        <v>9700</v>
      </c>
    </row>
    <row r="3" spans="2:15" x14ac:dyDescent="0.25">
      <c r="M3" s="7" t="s">
        <v>51</v>
      </c>
      <c r="N3" s="10">
        <f>M7-H13-H20-H26-H31-H37-H43-SAVINGS!I33</f>
        <v>-835</v>
      </c>
    </row>
    <row r="4" spans="2:15" x14ac:dyDescent="0.25">
      <c r="M4" s="7" t="s">
        <v>50</v>
      </c>
      <c r="N4" s="10">
        <f>SUM(N10-I13-I20-I26-I31-I37-I43-SAVINGS!H33)</f>
        <v>9700</v>
      </c>
    </row>
    <row r="6" spans="2:15" x14ac:dyDescent="0.25">
      <c r="G6" s="14" t="s">
        <v>90</v>
      </c>
      <c r="H6" s="14" t="s">
        <v>91</v>
      </c>
      <c r="I6" s="14" t="s">
        <v>92</v>
      </c>
      <c r="L6" s="14" t="s">
        <v>114</v>
      </c>
      <c r="M6" s="40" t="s">
        <v>91</v>
      </c>
      <c r="N6" s="40" t="s">
        <v>92</v>
      </c>
    </row>
    <row r="7" spans="2:15" x14ac:dyDescent="0.25">
      <c r="G7" s="1" t="s">
        <v>93</v>
      </c>
      <c r="H7" s="39">
        <v>1000</v>
      </c>
      <c r="I7" s="41"/>
      <c r="L7" s="57">
        <v>0</v>
      </c>
      <c r="M7" s="39">
        <v>9700</v>
      </c>
      <c r="N7" s="41">
        <v>9700</v>
      </c>
    </row>
    <row r="8" spans="2:15" x14ac:dyDescent="0.25">
      <c r="G8" s="1" t="s">
        <v>119</v>
      </c>
      <c r="H8" s="39">
        <v>75</v>
      </c>
      <c r="I8" s="41"/>
      <c r="L8" s="1"/>
      <c r="M8" s="39"/>
      <c r="N8" s="41"/>
    </row>
    <row r="9" spans="2:15" x14ac:dyDescent="0.25">
      <c r="G9" s="1" t="s">
        <v>94</v>
      </c>
      <c r="H9" s="39">
        <v>0</v>
      </c>
      <c r="I9" s="41"/>
      <c r="L9" s="1"/>
      <c r="M9" s="39"/>
      <c r="N9" s="41"/>
    </row>
    <row r="10" spans="2:15" x14ac:dyDescent="0.25">
      <c r="G10" s="1" t="s">
        <v>81</v>
      </c>
      <c r="H10" s="39"/>
      <c r="I10" s="41"/>
      <c r="L10" s="14" t="s">
        <v>104</v>
      </c>
      <c r="M10" s="40">
        <f>SUM(M7:M9)</f>
        <v>9700</v>
      </c>
      <c r="N10" s="40">
        <f>SUM(N7:N9)</f>
        <v>9700</v>
      </c>
    </row>
    <row r="11" spans="2:15" x14ac:dyDescent="0.25">
      <c r="G11" s="1" t="s">
        <v>95</v>
      </c>
      <c r="H11" s="39">
        <f>1000</f>
        <v>1000</v>
      </c>
      <c r="I11" s="41"/>
    </row>
    <row r="12" spans="2:15" x14ac:dyDescent="0.25">
      <c r="G12" s="1" t="s">
        <v>118</v>
      </c>
      <c r="H12" s="39"/>
      <c r="I12" s="41"/>
    </row>
    <row r="13" spans="2:15" x14ac:dyDescent="0.25">
      <c r="G13" s="31" t="s">
        <v>104</v>
      </c>
      <c r="H13" s="42">
        <f>SUM(H7:H12)</f>
        <v>2075</v>
      </c>
      <c r="I13" s="43">
        <f>SUM(I7:I12)</f>
        <v>0</v>
      </c>
    </row>
    <row r="14" spans="2:15" x14ac:dyDescent="0.25">
      <c r="H14" s="39"/>
      <c r="I14" s="39"/>
    </row>
    <row r="15" spans="2:15" x14ac:dyDescent="0.25">
      <c r="G15" s="14" t="s">
        <v>96</v>
      </c>
      <c r="H15" s="40" t="s">
        <v>91</v>
      </c>
      <c r="I15" s="40" t="s">
        <v>92</v>
      </c>
      <c r="L15" t="s">
        <v>148</v>
      </c>
    </row>
    <row r="16" spans="2:15" x14ac:dyDescent="0.25">
      <c r="G16" s="1" t="s">
        <v>107</v>
      </c>
      <c r="H16" s="39">
        <v>1000</v>
      </c>
      <c r="I16" s="41"/>
      <c r="L16" s="14" t="s">
        <v>106</v>
      </c>
      <c r="M16" s="14">
        <v>5</v>
      </c>
      <c r="N16" s="14">
        <v>20</v>
      </c>
      <c r="O16" s="14" t="s">
        <v>45</v>
      </c>
    </row>
    <row r="17" spans="7:15" x14ac:dyDescent="0.25">
      <c r="G17" s="1" t="s">
        <v>97</v>
      </c>
      <c r="H17" s="39">
        <v>250</v>
      </c>
      <c r="I17" s="41"/>
      <c r="L17" s="1" t="s">
        <v>74</v>
      </c>
      <c r="M17" s="39">
        <v>10577</v>
      </c>
      <c r="N17" s="41">
        <v>8899</v>
      </c>
      <c r="O17" s="50">
        <f>SUM(M17:N17)</f>
        <v>19476</v>
      </c>
    </row>
    <row r="18" spans="7:15" x14ac:dyDescent="0.25">
      <c r="G18" s="1" t="s">
        <v>98</v>
      </c>
      <c r="H18" s="39">
        <v>250</v>
      </c>
      <c r="I18" s="41"/>
      <c r="L18" s="1" t="s">
        <v>63</v>
      </c>
      <c r="M18" s="39">
        <v>9587</v>
      </c>
      <c r="N18" s="41">
        <f>9638</f>
        <v>9638</v>
      </c>
      <c r="O18" s="50">
        <f>M18+N18</f>
        <v>19225</v>
      </c>
    </row>
    <row r="19" spans="7:15" x14ac:dyDescent="0.25">
      <c r="G19" s="1" t="s">
        <v>99</v>
      </c>
      <c r="H19" s="39">
        <v>0</v>
      </c>
      <c r="I19" s="41"/>
      <c r="L19" s="1" t="s">
        <v>82</v>
      </c>
      <c r="M19" s="39">
        <v>8898</v>
      </c>
      <c r="N19" s="41">
        <v>9450</v>
      </c>
      <c r="O19" s="50">
        <f t="shared" ref="O19:O28" si="0">M19+N19</f>
        <v>18348</v>
      </c>
    </row>
    <row r="20" spans="7:15" x14ac:dyDescent="0.25">
      <c r="G20" s="31" t="s">
        <v>104</v>
      </c>
      <c r="H20" s="42">
        <f>SUM(H16:H19)</f>
        <v>1500</v>
      </c>
      <c r="I20" s="43">
        <f>SUM(I16:I19)</f>
        <v>0</v>
      </c>
      <c r="L20" s="1" t="s">
        <v>83</v>
      </c>
      <c r="M20" s="39">
        <v>11594</v>
      </c>
      <c r="N20" s="41">
        <v>10640</v>
      </c>
      <c r="O20" s="50">
        <f t="shared" si="0"/>
        <v>22234</v>
      </c>
    </row>
    <row r="21" spans="7:15" x14ac:dyDescent="0.25">
      <c r="H21" s="39"/>
      <c r="I21" s="39"/>
      <c r="L21" s="1" t="s">
        <v>23</v>
      </c>
      <c r="M21" s="39">
        <v>9487</v>
      </c>
      <c r="N21" s="41">
        <v>9800</v>
      </c>
      <c r="O21" s="50">
        <f t="shared" si="0"/>
        <v>19287</v>
      </c>
    </row>
    <row r="22" spans="7:15" x14ac:dyDescent="0.25">
      <c r="G22" s="14" t="s">
        <v>100</v>
      </c>
      <c r="H22" s="40" t="s">
        <v>91</v>
      </c>
      <c r="I22" s="40" t="s">
        <v>92</v>
      </c>
      <c r="L22" s="1" t="s">
        <v>84</v>
      </c>
      <c r="M22" s="39">
        <v>9400</v>
      </c>
      <c r="N22" s="41">
        <v>0</v>
      </c>
      <c r="O22" s="50">
        <f t="shared" si="0"/>
        <v>9400</v>
      </c>
    </row>
    <row r="23" spans="7:15" x14ac:dyDescent="0.25">
      <c r="G23" s="1" t="s">
        <v>152</v>
      </c>
      <c r="H23" s="39">
        <f>0</f>
        <v>0</v>
      </c>
      <c r="I23" s="41"/>
      <c r="L23" s="1" t="s">
        <v>85</v>
      </c>
      <c r="M23" s="39">
        <v>0</v>
      </c>
      <c r="N23" s="41">
        <v>0</v>
      </c>
      <c r="O23" s="50">
        <f t="shared" si="0"/>
        <v>0</v>
      </c>
    </row>
    <row r="24" spans="7:15" x14ac:dyDescent="0.25">
      <c r="G24" s="1" t="s">
        <v>80</v>
      </c>
      <c r="H24" s="39">
        <v>0</v>
      </c>
      <c r="I24" s="41"/>
      <c r="L24" s="1" t="s">
        <v>86</v>
      </c>
      <c r="M24" s="39">
        <v>0</v>
      </c>
      <c r="N24" s="41">
        <v>0</v>
      </c>
      <c r="O24" s="50">
        <f t="shared" si="0"/>
        <v>0</v>
      </c>
    </row>
    <row r="25" spans="7:15" x14ac:dyDescent="0.25">
      <c r="G25" s="1" t="s">
        <v>101</v>
      </c>
      <c r="H25" s="39">
        <v>1000</v>
      </c>
      <c r="I25" s="41"/>
      <c r="L25" s="1" t="s">
        <v>87</v>
      </c>
      <c r="M25" s="39">
        <v>0</v>
      </c>
      <c r="N25" s="41">
        <v>0</v>
      </c>
      <c r="O25" s="50">
        <f t="shared" si="0"/>
        <v>0</v>
      </c>
    </row>
    <row r="26" spans="7:15" x14ac:dyDescent="0.25">
      <c r="G26" s="31" t="s">
        <v>104</v>
      </c>
      <c r="H26" s="42">
        <f>SUM(H23:H25)</f>
        <v>1000</v>
      </c>
      <c r="I26" s="43">
        <f>SUM(I23:I25)</f>
        <v>0</v>
      </c>
      <c r="L26" s="1" t="s">
        <v>88</v>
      </c>
      <c r="M26" s="39">
        <v>0</v>
      </c>
      <c r="N26" s="41">
        <v>0</v>
      </c>
      <c r="O26" s="50">
        <f t="shared" si="0"/>
        <v>0</v>
      </c>
    </row>
    <row r="27" spans="7:15" x14ac:dyDescent="0.25">
      <c r="H27" s="39"/>
      <c r="I27" s="39"/>
      <c r="L27" s="1" t="s">
        <v>89</v>
      </c>
      <c r="M27" s="39">
        <v>0</v>
      </c>
      <c r="N27" s="41">
        <v>0</v>
      </c>
      <c r="O27" s="50">
        <f t="shared" si="0"/>
        <v>0</v>
      </c>
    </row>
    <row r="28" spans="7:15" x14ac:dyDescent="0.25">
      <c r="G28" s="14" t="s">
        <v>102</v>
      </c>
      <c r="H28" s="40" t="s">
        <v>91</v>
      </c>
      <c r="I28" s="40" t="s">
        <v>92</v>
      </c>
      <c r="L28" s="38" t="s">
        <v>73</v>
      </c>
      <c r="M28" s="44">
        <v>0</v>
      </c>
      <c r="N28" s="45">
        <v>0</v>
      </c>
      <c r="O28" s="50">
        <f t="shared" si="0"/>
        <v>0</v>
      </c>
    </row>
    <row r="29" spans="7:15" x14ac:dyDescent="0.25">
      <c r="G29" s="1" t="s">
        <v>103</v>
      </c>
      <c r="H29" s="39">
        <v>360</v>
      </c>
      <c r="I29" s="41"/>
      <c r="L29" s="31" t="s">
        <v>104</v>
      </c>
      <c r="M29" s="32"/>
      <c r="N29" s="32"/>
      <c r="O29" s="43">
        <f>SUM(O17:O28)</f>
        <v>107970</v>
      </c>
    </row>
    <row r="30" spans="7:15" x14ac:dyDescent="0.25">
      <c r="G30" s="1" t="s">
        <v>153</v>
      </c>
      <c r="H30" s="39"/>
      <c r="I30" s="41"/>
    </row>
    <row r="31" spans="7:15" x14ac:dyDescent="0.25">
      <c r="G31" s="31" t="s">
        <v>104</v>
      </c>
      <c r="H31" s="42">
        <f>SUM(H29:H30)</f>
        <v>360</v>
      </c>
      <c r="I31" s="43">
        <f>SUM(I29:I30)</f>
        <v>0</v>
      </c>
    </row>
    <row r="32" spans="7:15" x14ac:dyDescent="0.25">
      <c r="H32" s="39"/>
      <c r="I32" s="39"/>
      <c r="L32" s="14" t="s">
        <v>113</v>
      </c>
      <c r="M32" s="51">
        <v>5</v>
      </c>
      <c r="N32" s="14">
        <v>20</v>
      </c>
      <c r="O32" s="51" t="s">
        <v>2</v>
      </c>
    </row>
    <row r="33" spans="7:15" x14ac:dyDescent="0.25">
      <c r="G33" s="14" t="s">
        <v>105</v>
      </c>
      <c r="H33" s="40" t="s">
        <v>91</v>
      </c>
      <c r="I33" s="40" t="s">
        <v>92</v>
      </c>
      <c r="L33" s="48" t="s">
        <v>36</v>
      </c>
      <c r="M33" s="46">
        <v>8237.44</v>
      </c>
      <c r="N33" s="52">
        <f>I13+I20+I26+I31+I37</f>
        <v>0</v>
      </c>
      <c r="O33" s="46">
        <f>SUM(M33:N33)</f>
        <v>8237.44</v>
      </c>
    </row>
    <row r="34" spans="7:15" x14ac:dyDescent="0.25">
      <c r="G34" s="1" t="s">
        <v>120</v>
      </c>
      <c r="H34" s="39">
        <f>0</f>
        <v>0</v>
      </c>
      <c r="I34" s="41"/>
      <c r="L34" s="48" t="s">
        <v>37</v>
      </c>
      <c r="M34" s="46">
        <v>3500</v>
      </c>
      <c r="N34" s="52"/>
      <c r="O34" s="46">
        <f t="shared" ref="O34:O36" si="1">SUM(M34:N34)</f>
        <v>3500</v>
      </c>
    </row>
    <row r="35" spans="7:15" x14ac:dyDescent="0.25">
      <c r="G35" s="1" t="s">
        <v>121</v>
      </c>
      <c r="H35" s="39">
        <v>0</v>
      </c>
      <c r="I35" s="41"/>
      <c r="L35" s="48" t="s">
        <v>38</v>
      </c>
      <c r="M35" s="46">
        <v>0</v>
      </c>
      <c r="N35" s="52"/>
      <c r="O35" s="46">
        <f t="shared" si="1"/>
        <v>0</v>
      </c>
    </row>
    <row r="36" spans="7:15" x14ac:dyDescent="0.25">
      <c r="G36" s="1"/>
      <c r="H36" s="39"/>
      <c r="I36" s="41"/>
      <c r="L36" s="49" t="s">
        <v>35</v>
      </c>
      <c r="M36" s="53"/>
      <c r="N36" s="54"/>
      <c r="O36" s="46">
        <f t="shared" si="1"/>
        <v>0</v>
      </c>
    </row>
    <row r="37" spans="7:15" x14ac:dyDescent="0.25">
      <c r="G37" s="14" t="s">
        <v>104</v>
      </c>
      <c r="H37" s="40">
        <f>SUM(H34:H36)</f>
        <v>0</v>
      </c>
      <c r="I37" s="40">
        <f>SUM(I34:I36)</f>
        <v>0</v>
      </c>
      <c r="L37" s="31" t="s">
        <v>45</v>
      </c>
      <c r="M37" s="55">
        <f>SUM(M33:M36)</f>
        <v>11737.44</v>
      </c>
      <c r="N37" s="55">
        <f>SUM(N33:N36)</f>
        <v>0</v>
      </c>
      <c r="O37" s="56">
        <f>SUM(M37:N37)</f>
        <v>11737.44</v>
      </c>
    </row>
    <row r="39" spans="7:15" x14ac:dyDescent="0.25">
      <c r="G39" s="14" t="s">
        <v>112</v>
      </c>
      <c r="H39" s="40" t="s">
        <v>91</v>
      </c>
      <c r="I39" s="40" t="s">
        <v>92</v>
      </c>
    </row>
    <row r="40" spans="7:15" x14ac:dyDescent="0.25">
      <c r="G40" s="1" t="s">
        <v>150</v>
      </c>
      <c r="H40" s="39">
        <v>0</v>
      </c>
      <c r="I40" s="41"/>
    </row>
    <row r="41" spans="7:15" x14ac:dyDescent="0.25">
      <c r="G41" s="1" t="s">
        <v>151</v>
      </c>
      <c r="H41" s="39">
        <v>0</v>
      </c>
      <c r="I41" s="41"/>
    </row>
    <row r="42" spans="7:15" x14ac:dyDescent="0.25">
      <c r="G42" s="1"/>
      <c r="H42" s="39"/>
      <c r="I42" s="41"/>
    </row>
    <row r="43" spans="7:15" x14ac:dyDescent="0.25">
      <c r="G43" s="14" t="s">
        <v>104</v>
      </c>
      <c r="H43" s="40">
        <f>SUM(H40:H42)</f>
        <v>0</v>
      </c>
      <c r="I43" s="40">
        <f>SUM(I40:I42)</f>
        <v>0</v>
      </c>
    </row>
  </sheetData>
  <dataValidations disablePrompts="1" count="1">
    <dataValidation allowBlank="1" showInputMessage="1" showErrorMessage="1" promptTitle="Step 4: Review Report" prompt="Click Refresh All on the Data tab to update report. Use the Date Timeline Slicer to filter the report for the periods you want to review. For detailed transactions, refer to the Transactions table. Deselect this cell to close this message." sqref="A1" xr:uid="{37C75CC8-44E7-473F-80BE-F7F3F9AF5641}"/>
  </dataValidation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C4FD2-8AD5-479D-8A98-A22C92722605}">
  <dimension ref="B1:T57"/>
  <sheetViews>
    <sheetView showGridLines="0" topLeftCell="A19" workbookViewId="0">
      <selection activeCell="S28" sqref="S28"/>
    </sheetView>
  </sheetViews>
  <sheetFormatPr defaultRowHeight="15" x14ac:dyDescent="0.25"/>
  <cols>
    <col min="1" max="1" width="3.7109375" customWidth="1"/>
    <col min="2" max="2" width="9.42578125" bestFit="1" customWidth="1"/>
    <col min="3" max="3" width="19.28515625" customWidth="1"/>
    <col min="4" max="4" width="10.140625" customWidth="1"/>
    <col min="6" max="6" width="6.28515625" customWidth="1"/>
    <col min="7" max="7" width="11.5703125" customWidth="1"/>
    <col min="8" max="8" width="13" customWidth="1"/>
    <col min="9" max="9" width="11.140625" customWidth="1"/>
    <col min="10" max="10" width="10" customWidth="1"/>
    <col min="11" max="11" width="9.85546875" customWidth="1"/>
    <col min="12" max="12" width="11.85546875" customWidth="1"/>
    <col min="13" max="14" width="11.42578125" customWidth="1"/>
    <col min="15" max="15" width="8.42578125" bestFit="1" customWidth="1"/>
    <col min="16" max="16" width="7.5703125" bestFit="1" customWidth="1"/>
    <col min="18" max="18" width="12.5703125" customWidth="1"/>
    <col min="19" max="19" width="12.140625" customWidth="1"/>
    <col min="20" max="20" width="12" customWidth="1"/>
  </cols>
  <sheetData>
    <row r="1" spans="2:2" s="27" customFormat="1" ht="72.75" customHeight="1" thickBot="1" x14ac:dyDescent="0.3">
      <c r="B1" s="26" t="s">
        <v>65</v>
      </c>
    </row>
    <row r="2" spans="2:2" ht="26.25" customHeight="1" thickTop="1" x14ac:dyDescent="0.25"/>
    <row r="24" spans="2:20" s="30" customFormat="1" ht="21" x14ac:dyDescent="0.35">
      <c r="B24" s="28" t="s">
        <v>66</v>
      </c>
      <c r="C24" s="29"/>
      <c r="D24" s="29"/>
      <c r="E24" s="29"/>
      <c r="F24" s="29"/>
      <c r="G24" s="28" t="s">
        <v>67</v>
      </c>
      <c r="H24" s="29"/>
      <c r="I24" s="29"/>
      <c r="J24" s="29"/>
      <c r="K24" s="29"/>
      <c r="L24" s="29"/>
      <c r="M24" s="29"/>
      <c r="N24" s="29"/>
      <c r="O24" s="29"/>
      <c r="P24" s="29"/>
    </row>
    <row r="26" spans="2:20" ht="26.25" customHeight="1" x14ac:dyDescent="0.25">
      <c r="G26" s="25"/>
      <c r="H26" t="s">
        <v>115</v>
      </c>
      <c r="J26" s="25"/>
      <c r="K26" t="s">
        <v>108</v>
      </c>
      <c r="N26" s="25"/>
      <c r="R26" t="s">
        <v>104</v>
      </c>
    </row>
    <row r="27" spans="2:20" x14ac:dyDescent="0.25">
      <c r="H27" s="34" t="s">
        <v>69</v>
      </c>
      <c r="I27" s="34" t="s">
        <v>70</v>
      </c>
      <c r="K27" s="34" t="s">
        <v>72</v>
      </c>
      <c r="L27" s="34" t="s">
        <v>71</v>
      </c>
      <c r="M27" s="34" t="s">
        <v>69</v>
      </c>
      <c r="N27" s="34" t="s">
        <v>70</v>
      </c>
      <c r="R27" s="34" t="s">
        <v>68</v>
      </c>
      <c r="S27" s="34" t="s">
        <v>69</v>
      </c>
      <c r="T27" s="34" t="s">
        <v>70</v>
      </c>
    </row>
    <row r="28" spans="2:20" x14ac:dyDescent="0.25">
      <c r="H28" s="63">
        <v>3500</v>
      </c>
      <c r="I28" s="64">
        <v>4000</v>
      </c>
      <c r="K28" s="33">
        <v>2023</v>
      </c>
      <c r="L28" s="14" t="s">
        <v>73</v>
      </c>
      <c r="M28" s="40">
        <v>0</v>
      </c>
      <c r="N28" s="40">
        <v>0</v>
      </c>
      <c r="R28" s="14" t="s">
        <v>76</v>
      </c>
      <c r="S28" s="40">
        <f>1400+3000+3000-200+5200+4000-4500-3000-400+4000-500-220+2000+280-300-700+3500-2500-1000</f>
        <v>13060</v>
      </c>
      <c r="T28" s="40">
        <v>50000</v>
      </c>
    </row>
    <row r="29" spans="2:20" x14ac:dyDescent="0.25">
      <c r="H29" s="63"/>
      <c r="I29" s="65"/>
      <c r="K29" s="33">
        <v>2024</v>
      </c>
      <c r="L29" s="14" t="s">
        <v>74</v>
      </c>
      <c r="M29" s="40">
        <v>0</v>
      </c>
      <c r="N29" s="40">
        <v>0</v>
      </c>
      <c r="R29" s="14" t="s">
        <v>77</v>
      </c>
      <c r="S29" s="40"/>
      <c r="T29" s="40">
        <v>0</v>
      </c>
    </row>
    <row r="30" spans="2:20" x14ac:dyDescent="0.25">
      <c r="K30" s="33">
        <v>2024</v>
      </c>
      <c r="L30" s="14" t="s">
        <v>63</v>
      </c>
      <c r="M30" s="40">
        <v>1600</v>
      </c>
      <c r="N30" s="40">
        <v>2000</v>
      </c>
      <c r="R30" s="14" t="s">
        <v>78</v>
      </c>
      <c r="S30" s="40">
        <v>0</v>
      </c>
      <c r="T30" s="40">
        <v>30000</v>
      </c>
    </row>
    <row r="31" spans="2:20" x14ac:dyDescent="0.25">
      <c r="H31" t="s">
        <v>116</v>
      </c>
      <c r="K31" s="33">
        <v>2024</v>
      </c>
      <c r="L31" s="14" t="s">
        <v>21</v>
      </c>
      <c r="M31" s="40">
        <v>6000</v>
      </c>
      <c r="N31" s="40">
        <v>9000</v>
      </c>
    </row>
    <row r="32" spans="2:20" x14ac:dyDescent="0.25">
      <c r="H32" s="34" t="s">
        <v>69</v>
      </c>
      <c r="I32" s="34" t="s">
        <v>70</v>
      </c>
      <c r="K32" s="33">
        <v>2024</v>
      </c>
      <c r="L32" s="14" t="s">
        <v>22</v>
      </c>
      <c r="M32" s="40">
        <v>9200</v>
      </c>
      <c r="N32" s="40">
        <v>9000</v>
      </c>
    </row>
    <row r="33" spans="8:14" x14ac:dyDescent="0.25">
      <c r="H33" s="63">
        <v>0</v>
      </c>
      <c r="I33" s="64">
        <v>5600</v>
      </c>
      <c r="K33" s="33">
        <v>2024</v>
      </c>
      <c r="L33" s="14" t="s">
        <v>23</v>
      </c>
      <c r="M33" s="40">
        <v>6000</v>
      </c>
      <c r="N33" s="40">
        <v>9000</v>
      </c>
    </row>
    <row r="34" spans="8:14" x14ac:dyDescent="0.25">
      <c r="H34" s="63"/>
      <c r="I34" s="65"/>
      <c r="K34" s="33">
        <v>2024</v>
      </c>
      <c r="L34" s="14" t="s">
        <v>24</v>
      </c>
      <c r="M34" s="40">
        <f>H28+H33</f>
        <v>3500</v>
      </c>
      <c r="N34" s="40">
        <v>9000</v>
      </c>
    </row>
    <row r="35" spans="8:14" x14ac:dyDescent="0.25">
      <c r="K35" s="33">
        <v>2024</v>
      </c>
      <c r="L35" s="14" t="s">
        <v>25</v>
      </c>
      <c r="M35" s="40"/>
      <c r="N35" s="40">
        <v>9000</v>
      </c>
    </row>
    <row r="36" spans="8:14" x14ac:dyDescent="0.25">
      <c r="K36" s="33">
        <v>2024</v>
      </c>
      <c r="L36" s="14" t="s">
        <v>26</v>
      </c>
      <c r="M36" s="40"/>
      <c r="N36" s="40">
        <v>9000</v>
      </c>
    </row>
    <row r="37" spans="8:14" x14ac:dyDescent="0.25">
      <c r="K37" s="33">
        <v>2024</v>
      </c>
      <c r="L37" s="14" t="s">
        <v>27</v>
      </c>
      <c r="M37" s="40"/>
      <c r="N37" s="40">
        <v>9000</v>
      </c>
    </row>
    <row r="38" spans="8:14" x14ac:dyDescent="0.25">
      <c r="K38" s="33">
        <v>2024</v>
      </c>
      <c r="L38" s="14" t="s">
        <v>75</v>
      </c>
      <c r="M38" s="40"/>
      <c r="N38" s="40">
        <v>9000</v>
      </c>
    </row>
    <row r="39" spans="8:14" x14ac:dyDescent="0.25">
      <c r="K39" s="33">
        <v>2024</v>
      </c>
      <c r="L39" s="14" t="s">
        <v>28</v>
      </c>
      <c r="M39" s="40"/>
      <c r="N39" s="40">
        <v>9000</v>
      </c>
    </row>
    <row r="40" spans="8:14" x14ac:dyDescent="0.25">
      <c r="K40" s="33">
        <v>2024</v>
      </c>
      <c r="L40" s="14" t="s">
        <v>19</v>
      </c>
      <c r="M40" s="40"/>
      <c r="N40" s="40">
        <v>9000</v>
      </c>
    </row>
    <row r="41" spans="8:14" x14ac:dyDescent="0.25">
      <c r="K41" s="33">
        <v>2024</v>
      </c>
      <c r="L41" s="14" t="s">
        <v>20</v>
      </c>
      <c r="M41" s="40"/>
      <c r="N41" s="40"/>
    </row>
    <row r="42" spans="8:14" x14ac:dyDescent="0.25">
      <c r="M42" s="39">
        <f>SUM(M30:M41)</f>
        <v>26300</v>
      </c>
    </row>
    <row r="57" spans="8:8" x14ac:dyDescent="0.25">
      <c r="H57" t="s">
        <v>79</v>
      </c>
    </row>
  </sheetData>
  <mergeCells count="4">
    <mergeCell ref="H33:H34"/>
    <mergeCell ref="I33:I34"/>
    <mergeCell ref="H28:H29"/>
    <mergeCell ref="I28:I29"/>
  </mergeCells>
  <phoneticPr fontId="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D9D7-73DF-405E-AF4F-8A86B0C65182}">
  <dimension ref="B1:P30"/>
  <sheetViews>
    <sheetView showGridLines="0" topLeftCell="A4" workbookViewId="0">
      <selection activeCell="K16" sqref="K16"/>
    </sheetView>
  </sheetViews>
  <sheetFormatPr defaultRowHeight="15" x14ac:dyDescent="0.25"/>
  <cols>
    <col min="2" max="2" width="12.140625" customWidth="1"/>
    <col min="3" max="3" width="11.7109375" customWidth="1"/>
    <col min="4" max="4" width="10.5703125" customWidth="1"/>
    <col min="5" max="5" width="12.5703125" customWidth="1"/>
    <col min="6" max="6" width="11.85546875" customWidth="1"/>
    <col min="7" max="7" width="10.28515625" bestFit="1" customWidth="1"/>
    <col min="8" max="8" width="11.140625" customWidth="1"/>
    <col min="9" max="9" width="10.85546875" customWidth="1"/>
    <col min="13" max="13" width="11.7109375" customWidth="1"/>
    <col min="14" max="14" width="12.28515625" customWidth="1"/>
    <col min="15" max="15" width="11.28515625" customWidth="1"/>
    <col min="17" max="17" width="9.140625" customWidth="1"/>
  </cols>
  <sheetData>
    <row r="1" spans="2:3" s="37" customFormat="1" ht="78.75" customHeight="1" thickBot="1" x14ac:dyDescent="0.3">
      <c r="B1" s="35" t="s">
        <v>149</v>
      </c>
      <c r="C1" s="36"/>
    </row>
    <row r="2" spans="2:3" ht="15.75" thickTop="1" x14ac:dyDescent="0.25"/>
    <row r="22" spans="2:16" s="30" customFormat="1" ht="21" x14ac:dyDescent="0.35">
      <c r="B22" s="28" t="s">
        <v>66</v>
      </c>
      <c r="C22" s="29"/>
      <c r="D22" s="29"/>
      <c r="E22" s="29"/>
      <c r="F22" s="29"/>
      <c r="G22" s="28" t="s">
        <v>67</v>
      </c>
      <c r="H22" s="29"/>
      <c r="I22" s="29"/>
      <c r="J22" s="29"/>
      <c r="K22" s="29"/>
      <c r="L22" s="29"/>
      <c r="M22" s="29"/>
      <c r="N22" s="29"/>
      <c r="O22" s="29"/>
      <c r="P22" s="29"/>
    </row>
    <row r="25" spans="2:16" x14ac:dyDescent="0.25">
      <c r="B25" s="16" t="s">
        <v>34</v>
      </c>
      <c r="C25" s="16" t="s">
        <v>29</v>
      </c>
      <c r="D25" s="16" t="s">
        <v>30</v>
      </c>
      <c r="E25" s="16" t="s">
        <v>31</v>
      </c>
      <c r="F25" s="16" t="s">
        <v>32</v>
      </c>
      <c r="G25" s="16" t="s">
        <v>33</v>
      </c>
      <c r="H25" s="16" t="s">
        <v>39</v>
      </c>
      <c r="I25" s="16" t="s">
        <v>40</v>
      </c>
      <c r="J25" s="16" t="s">
        <v>41</v>
      </c>
      <c r="K25" s="16" t="s">
        <v>42</v>
      </c>
      <c r="L25" s="16" t="s">
        <v>43</v>
      </c>
      <c r="M25" s="16" t="s">
        <v>44</v>
      </c>
      <c r="N25" s="16" t="s">
        <v>29</v>
      </c>
      <c r="O25" s="15" t="s">
        <v>45</v>
      </c>
    </row>
    <row r="26" spans="2:16" x14ac:dyDescent="0.25">
      <c r="B26" s="17" t="s">
        <v>35</v>
      </c>
      <c r="C26" s="17">
        <v>0</v>
      </c>
      <c r="D26" s="17">
        <v>0</v>
      </c>
      <c r="E26" s="17">
        <v>0</v>
      </c>
      <c r="F26" s="17">
        <v>0</v>
      </c>
      <c r="G26" s="17">
        <v>0</v>
      </c>
      <c r="H26" s="17">
        <v>0</v>
      </c>
      <c r="I26" s="17">
        <v>0</v>
      </c>
      <c r="J26" s="17"/>
      <c r="K26" s="17"/>
      <c r="L26" s="17"/>
      <c r="M26" s="17"/>
      <c r="N26" s="17"/>
      <c r="O26" s="17">
        <f>SUM(C26:N26)</f>
        <v>0</v>
      </c>
    </row>
    <row r="27" spans="2:16" x14ac:dyDescent="0.25">
      <c r="B27" s="17" t="s">
        <v>36</v>
      </c>
      <c r="C27" s="17">
        <v>8021</v>
      </c>
      <c r="D27" s="17">
        <v>9862</v>
      </c>
      <c r="E27" s="17">
        <v>6387</v>
      </c>
      <c r="F27" s="17">
        <v>12805</v>
      </c>
      <c r="G27" s="17">
        <v>12287</v>
      </c>
      <c r="H27" s="17">
        <v>10759</v>
      </c>
      <c r="I27" s="17">
        <f>Monthly!O33</f>
        <v>8237.44</v>
      </c>
      <c r="J27" s="17"/>
      <c r="K27" s="17"/>
      <c r="L27" s="17"/>
      <c r="M27" s="17"/>
      <c r="N27" s="17"/>
      <c r="O27" s="17">
        <f t="shared" ref="O27:O29" si="0">SUM(C27:N27)</f>
        <v>68358.44</v>
      </c>
    </row>
    <row r="28" spans="2:16" x14ac:dyDescent="0.25">
      <c r="B28" s="17" t="s">
        <v>37</v>
      </c>
      <c r="C28" s="17">
        <v>5500</v>
      </c>
      <c r="D28" s="17">
        <v>6415</v>
      </c>
      <c r="E28" s="17">
        <f>SAVINGS!M30</f>
        <v>1600</v>
      </c>
      <c r="F28" s="17">
        <v>6000</v>
      </c>
      <c r="G28" s="17">
        <v>9200</v>
      </c>
      <c r="H28" s="17">
        <v>6000</v>
      </c>
      <c r="I28" s="17">
        <f>Monthly!O34</f>
        <v>3500</v>
      </c>
      <c r="J28" s="17"/>
      <c r="K28" s="17"/>
      <c r="L28" s="17"/>
      <c r="M28" s="17"/>
      <c r="N28" s="17"/>
      <c r="O28" s="17">
        <f t="shared" si="0"/>
        <v>38215</v>
      </c>
    </row>
    <row r="29" spans="2:16" x14ac:dyDescent="0.25">
      <c r="B29" s="17" t="s">
        <v>38</v>
      </c>
      <c r="C29" s="17">
        <v>680</v>
      </c>
      <c r="D29" s="17">
        <v>3200</v>
      </c>
      <c r="E29" s="17">
        <v>3200</v>
      </c>
      <c r="F29" s="17">
        <v>0</v>
      </c>
      <c r="G29" s="17">
        <v>0</v>
      </c>
      <c r="H29" s="17">
        <v>289</v>
      </c>
      <c r="I29" s="17">
        <f>Monthly!O35</f>
        <v>0</v>
      </c>
      <c r="J29" s="17"/>
      <c r="K29" s="17"/>
      <c r="L29" s="17"/>
      <c r="M29" s="17"/>
      <c r="N29" s="17"/>
      <c r="O29" s="17">
        <f t="shared" si="0"/>
        <v>7369</v>
      </c>
    </row>
    <row r="30" spans="2:16" x14ac:dyDescent="0.25">
      <c r="B30" s="17" t="s">
        <v>45</v>
      </c>
      <c r="C30" s="17">
        <v>14201</v>
      </c>
      <c r="D30" s="17">
        <v>19477</v>
      </c>
      <c r="E30" s="17">
        <v>9587</v>
      </c>
      <c r="F30" s="17">
        <v>18805</v>
      </c>
      <c r="G30" s="17">
        <v>21487</v>
      </c>
      <c r="H30" s="17">
        <v>17048</v>
      </c>
      <c r="I30" s="17">
        <f t="shared" ref="I30:O30" si="1">SUM(I26:I29)</f>
        <v>11737.44</v>
      </c>
      <c r="J30" s="17">
        <f t="shared" si="1"/>
        <v>0</v>
      </c>
      <c r="K30" s="17">
        <f t="shared" si="1"/>
        <v>0</v>
      </c>
      <c r="L30" s="17">
        <f t="shared" si="1"/>
        <v>0</v>
      </c>
      <c r="M30" s="17">
        <f t="shared" si="1"/>
        <v>0</v>
      </c>
      <c r="N30" s="17">
        <f t="shared" si="1"/>
        <v>0</v>
      </c>
      <c r="O30" s="17">
        <f t="shared" si="1"/>
        <v>113942.44</v>
      </c>
    </row>
  </sheetData>
  <dataValidations disablePrompts="1" count="1">
    <dataValidation allowBlank="1" showInputMessage="1" showErrorMessage="1" promptTitle="Step 4: Review Report" prompt="Click Refresh All on the Data tab to update report. Use the Date Timeline Slicer to filter the report for the periods you want to review. For detailed transactions, refer to the Transactions table. Deselect this cell to close this message." sqref="A1" xr:uid="{94308449-F1BA-4039-B182-7AA21D6E5B6C}"/>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63C5C-97DE-413F-BDB0-3F62D157FFAD}">
  <dimension ref="A1:T75"/>
  <sheetViews>
    <sheetView topLeftCell="E1" zoomScale="85" zoomScaleNormal="85" workbookViewId="0">
      <selection activeCell="M31" sqref="M31"/>
    </sheetView>
  </sheetViews>
  <sheetFormatPr defaultRowHeight="15" x14ac:dyDescent="0.25"/>
  <cols>
    <col min="1" max="1" width="26.140625" customWidth="1"/>
    <col min="2" max="2" width="17.85546875" customWidth="1"/>
    <col min="3" max="3" width="15" customWidth="1"/>
    <col min="4" max="4" width="11.42578125" customWidth="1"/>
    <col min="5" max="5" width="16.140625" customWidth="1"/>
    <col min="6" max="6" width="20.7109375" customWidth="1"/>
    <col min="7" max="7" width="17" customWidth="1"/>
    <col min="8" max="8" width="12.5703125" bestFit="1" customWidth="1"/>
    <col min="9" max="9" width="18.42578125" customWidth="1"/>
    <col min="10" max="10" width="16.28515625" customWidth="1"/>
    <col min="11" max="11" width="13.140625" customWidth="1"/>
    <col min="12" max="12" width="12.5703125" bestFit="1" customWidth="1"/>
    <col min="13" max="13" width="21" customWidth="1"/>
    <col min="14" max="14" width="13.140625" customWidth="1"/>
    <col min="15" max="15" width="16.28515625" customWidth="1"/>
    <col min="16" max="16" width="12.5703125" customWidth="1"/>
    <col min="17" max="17" width="12.5703125" bestFit="1" customWidth="1"/>
    <col min="18" max="18" width="13.85546875" bestFit="1" customWidth="1"/>
    <col min="19" max="19" width="14.140625" customWidth="1"/>
  </cols>
  <sheetData>
    <row r="1" spans="1:14" x14ac:dyDescent="0.25">
      <c r="A1" s="68" t="s">
        <v>63</v>
      </c>
      <c r="B1" s="69"/>
      <c r="C1" s="69"/>
      <c r="E1" s="3" t="s">
        <v>3</v>
      </c>
      <c r="F1" s="4" t="s">
        <v>0</v>
      </c>
      <c r="G1" s="5" t="s">
        <v>1</v>
      </c>
    </row>
    <row r="2" spans="1:14" x14ac:dyDescent="0.25">
      <c r="A2" s="69"/>
      <c r="B2" s="69"/>
      <c r="C2" s="69"/>
      <c r="E2" s="9">
        <v>8898</v>
      </c>
      <c r="F2" s="9">
        <f>E2</f>
        <v>8898</v>
      </c>
      <c r="G2" s="17">
        <f>E2+800+300</f>
        <v>9998</v>
      </c>
      <c r="J2" s="10"/>
      <c r="K2" s="10"/>
      <c r="M2" s="7" t="s">
        <v>7</v>
      </c>
      <c r="N2" s="10">
        <f>F6</f>
        <v>8898</v>
      </c>
    </row>
    <row r="3" spans="1:14" x14ac:dyDescent="0.25">
      <c r="A3" s="69"/>
      <c r="B3" s="69"/>
      <c r="C3" s="69"/>
      <c r="E3" s="9"/>
      <c r="F3" s="21"/>
      <c r="G3" s="22"/>
      <c r="J3" s="10"/>
      <c r="K3" s="10"/>
      <c r="M3" s="7" t="s">
        <v>51</v>
      </c>
      <c r="N3" s="10">
        <f>SUM(F6-F28-J18-J27)</f>
        <v>-202</v>
      </c>
    </row>
    <row r="4" spans="1:14" x14ac:dyDescent="0.25">
      <c r="A4" s="69"/>
      <c r="B4" s="69"/>
      <c r="C4" s="69"/>
      <c r="E4" s="9"/>
      <c r="F4" s="18"/>
      <c r="G4" s="11"/>
      <c r="J4" s="10"/>
      <c r="K4" s="10"/>
      <c r="M4" s="7" t="s">
        <v>50</v>
      </c>
      <c r="N4" s="10">
        <f>SUM(N2-C28-G28-K18-K27)</f>
        <v>-457</v>
      </c>
    </row>
    <row r="5" spans="1:14" x14ac:dyDescent="0.25">
      <c r="A5" s="69"/>
      <c r="B5" s="69"/>
      <c r="C5" s="69"/>
      <c r="E5" s="9"/>
      <c r="F5" s="18"/>
      <c r="G5" s="11"/>
      <c r="J5" s="10"/>
      <c r="K5" s="10"/>
    </row>
    <row r="6" spans="1:14" x14ac:dyDescent="0.25">
      <c r="A6" s="69"/>
      <c r="B6" s="69"/>
      <c r="C6" s="69"/>
      <c r="E6" s="8" t="s">
        <v>2</v>
      </c>
      <c r="F6" s="23">
        <f>F2</f>
        <v>8898</v>
      </c>
      <c r="G6" s="24">
        <f>G2</f>
        <v>9998</v>
      </c>
    </row>
    <row r="7" spans="1:14" x14ac:dyDescent="0.25">
      <c r="A7" s="69"/>
      <c r="B7" s="69"/>
      <c r="C7" s="69"/>
    </row>
    <row r="8" spans="1:14" x14ac:dyDescent="0.25">
      <c r="A8" s="3" t="s">
        <v>8</v>
      </c>
      <c r="B8" s="4" t="s">
        <v>0</v>
      </c>
      <c r="C8" s="5" t="s">
        <v>1</v>
      </c>
      <c r="E8" s="7" t="s">
        <v>4</v>
      </c>
      <c r="F8" s="7" t="s">
        <v>0</v>
      </c>
      <c r="G8" s="7" t="s">
        <v>1</v>
      </c>
      <c r="I8" s="3" t="s">
        <v>5</v>
      </c>
      <c r="J8" s="4" t="s">
        <v>0</v>
      </c>
      <c r="K8" s="5" t="s">
        <v>1</v>
      </c>
    </row>
    <row r="9" spans="1:14" x14ac:dyDescent="0.25">
      <c r="A9" s="1" t="s">
        <v>46</v>
      </c>
      <c r="B9" s="10">
        <v>0</v>
      </c>
      <c r="C9" s="2"/>
      <c r="E9" s="19" t="s">
        <v>9</v>
      </c>
      <c r="F9" s="10">
        <v>1140</v>
      </c>
      <c r="G9" s="10">
        <f>15+50+20+15+15+85+15+15+40+55+17+15+15+56+12+15+15+57+15+55+60+47+15+15</f>
        <v>734</v>
      </c>
      <c r="I9" s="20" t="s">
        <v>13</v>
      </c>
      <c r="J9" s="10">
        <v>3000</v>
      </c>
      <c r="K9" s="11">
        <v>3000</v>
      </c>
    </row>
    <row r="10" spans="1:14" x14ac:dyDescent="0.25">
      <c r="A10" s="1"/>
      <c r="B10" s="10"/>
      <c r="C10" s="2"/>
      <c r="E10" s="19" t="s">
        <v>10</v>
      </c>
      <c r="F10" s="10">
        <v>310</v>
      </c>
      <c r="G10" s="10">
        <f>15+13+13+15+15+15+15+13+13+13+15+13+15+15+13+13+13+13+13+13</f>
        <v>276</v>
      </c>
      <c r="I10" s="20" t="s">
        <v>5</v>
      </c>
      <c r="J10" s="10"/>
      <c r="K10" s="11"/>
    </row>
    <row r="11" spans="1:14" x14ac:dyDescent="0.25">
      <c r="A11" s="1"/>
      <c r="B11" s="10"/>
      <c r="C11" s="2"/>
      <c r="E11" s="19" t="s">
        <v>11</v>
      </c>
      <c r="F11" s="10"/>
      <c r="G11" s="10"/>
      <c r="I11" s="20" t="s">
        <v>61</v>
      </c>
      <c r="J11" s="10">
        <v>0</v>
      </c>
      <c r="K11" s="11"/>
    </row>
    <row r="12" spans="1:14" x14ac:dyDescent="0.25">
      <c r="A12" s="1"/>
      <c r="B12" s="10"/>
      <c r="C12" s="2"/>
      <c r="E12" s="19" t="s">
        <v>12</v>
      </c>
      <c r="F12" s="10">
        <v>1500</v>
      </c>
      <c r="G12" s="10">
        <v>1500</v>
      </c>
      <c r="I12" s="20" t="s">
        <v>60</v>
      </c>
      <c r="J12" s="10"/>
      <c r="K12" s="11"/>
    </row>
    <row r="13" spans="1:14" x14ac:dyDescent="0.25">
      <c r="A13" s="1"/>
      <c r="B13" s="10"/>
      <c r="C13" s="2"/>
      <c r="E13" s="19" t="s">
        <v>48</v>
      </c>
      <c r="F13" s="10"/>
      <c r="G13" s="10"/>
      <c r="I13" s="20" t="s">
        <v>62</v>
      </c>
      <c r="J13" s="10"/>
      <c r="K13" s="11"/>
    </row>
    <row r="14" spans="1:14" x14ac:dyDescent="0.25">
      <c r="A14" s="1"/>
      <c r="B14" s="10"/>
      <c r="C14" s="2"/>
      <c r="E14" s="19" t="s">
        <v>15</v>
      </c>
      <c r="F14" s="10"/>
      <c r="G14" s="10"/>
      <c r="I14" s="1"/>
      <c r="J14" s="10"/>
      <c r="K14" s="11"/>
    </row>
    <row r="15" spans="1:14" x14ac:dyDescent="0.25">
      <c r="A15" s="1"/>
      <c r="B15" s="10"/>
      <c r="C15" s="2"/>
      <c r="E15" s="19" t="s">
        <v>17</v>
      </c>
      <c r="F15" s="10">
        <v>1300</v>
      </c>
      <c r="G15" s="10">
        <f>301+285+110+330+99+78+100+199</f>
        <v>1502</v>
      </c>
      <c r="I15" s="1">
        <v>21470</v>
      </c>
      <c r="J15" s="10"/>
      <c r="K15" s="11"/>
    </row>
    <row r="16" spans="1:14" x14ac:dyDescent="0.25">
      <c r="A16" s="1"/>
      <c r="B16" s="10"/>
      <c r="C16" s="2"/>
      <c r="E16" s="19" t="s">
        <v>58</v>
      </c>
      <c r="F16" s="10"/>
      <c r="G16" s="10">
        <v>900</v>
      </c>
      <c r="I16" s="1"/>
      <c r="J16" s="10"/>
      <c r="K16" s="11"/>
    </row>
    <row r="17" spans="1:11" x14ac:dyDescent="0.25">
      <c r="A17" s="1"/>
      <c r="B17" s="10"/>
      <c r="C17" s="2"/>
      <c r="E17" s="19" t="s">
        <v>59</v>
      </c>
      <c r="F17" s="10">
        <v>250</v>
      </c>
      <c r="G17" s="10">
        <v>250</v>
      </c>
      <c r="I17" s="1"/>
      <c r="J17" s="10"/>
      <c r="K17" s="11"/>
    </row>
    <row r="18" spans="1:11" x14ac:dyDescent="0.25">
      <c r="A18" s="1"/>
      <c r="B18" s="10"/>
      <c r="C18" s="2"/>
      <c r="E18" s="19" t="s">
        <v>47</v>
      </c>
      <c r="F18" s="10">
        <v>0</v>
      </c>
      <c r="G18" s="10"/>
      <c r="I18" s="6" t="s">
        <v>2</v>
      </c>
      <c r="J18" s="12">
        <f>SUM(J9:J17)</f>
        <v>3000</v>
      </c>
      <c r="K18" s="13">
        <f>SUM(K9:K17)</f>
        <v>3000</v>
      </c>
    </row>
    <row r="19" spans="1:11" x14ac:dyDescent="0.25">
      <c r="A19" s="1"/>
      <c r="B19" s="10"/>
      <c r="C19" s="2"/>
      <c r="E19" s="19" t="s">
        <v>49</v>
      </c>
      <c r="F19" s="10">
        <f>1000+300</f>
        <v>1300</v>
      </c>
      <c r="G19" s="10">
        <f>301+110+99+99+50+199</f>
        <v>858</v>
      </c>
    </row>
    <row r="20" spans="1:11" x14ac:dyDescent="0.25">
      <c r="A20" s="1"/>
      <c r="B20" s="10"/>
      <c r="C20" s="2"/>
      <c r="E20" s="19" t="s">
        <v>52</v>
      </c>
      <c r="F20" s="10"/>
      <c r="G20" s="10">
        <f>25+10</f>
        <v>35</v>
      </c>
      <c r="I20" s="3" t="s">
        <v>6</v>
      </c>
      <c r="J20" s="4" t="s">
        <v>0</v>
      </c>
      <c r="K20" s="5" t="s">
        <v>1</v>
      </c>
    </row>
    <row r="21" spans="1:11" x14ac:dyDescent="0.25">
      <c r="A21" s="1"/>
      <c r="B21" s="10"/>
      <c r="C21" s="2"/>
      <c r="E21" s="19" t="s">
        <v>53</v>
      </c>
      <c r="F21" s="10"/>
      <c r="G21" s="10"/>
      <c r="I21" s="20" t="s">
        <v>16</v>
      </c>
      <c r="J21" s="10"/>
      <c r="K21" s="11"/>
    </row>
    <row r="22" spans="1:11" x14ac:dyDescent="0.25">
      <c r="A22" s="1"/>
      <c r="B22" s="10"/>
      <c r="C22" s="2"/>
      <c r="E22" s="19" t="s">
        <v>54</v>
      </c>
      <c r="F22" s="10"/>
      <c r="G22" s="10"/>
      <c r="I22" s="20" t="s">
        <v>18</v>
      </c>
      <c r="J22" s="10"/>
      <c r="K22" s="11"/>
    </row>
    <row r="23" spans="1:11" x14ac:dyDescent="0.25">
      <c r="A23" s="1"/>
      <c r="B23" s="10"/>
      <c r="C23" s="2"/>
      <c r="E23" s="19" t="s">
        <v>55</v>
      </c>
      <c r="F23" s="10"/>
      <c r="G23" s="10"/>
      <c r="I23" s="20" t="s">
        <v>14</v>
      </c>
      <c r="J23" s="11">
        <v>0</v>
      </c>
      <c r="K23" s="11">
        <v>0</v>
      </c>
    </row>
    <row r="24" spans="1:11" x14ac:dyDescent="0.25">
      <c r="A24" s="1"/>
      <c r="B24" s="10"/>
      <c r="C24" s="2"/>
      <c r="E24" s="19" t="s">
        <v>56</v>
      </c>
      <c r="F24" s="10"/>
      <c r="G24" s="10"/>
      <c r="I24" s="1" t="s">
        <v>110</v>
      </c>
      <c r="J24" s="10"/>
      <c r="K24" s="11"/>
    </row>
    <row r="25" spans="1:11" x14ac:dyDescent="0.25">
      <c r="A25" s="1"/>
      <c r="B25" s="10"/>
      <c r="C25" s="2"/>
      <c r="E25" s="19" t="s">
        <v>57</v>
      </c>
      <c r="F25" s="10"/>
      <c r="G25" s="10">
        <v>0</v>
      </c>
      <c r="I25" s="1" t="s">
        <v>111</v>
      </c>
      <c r="J25" s="10"/>
      <c r="K25" s="11"/>
    </row>
    <row r="26" spans="1:11" x14ac:dyDescent="0.25">
      <c r="A26" s="1"/>
      <c r="B26" s="10"/>
      <c r="C26" s="2"/>
      <c r="E26" s="19" t="s">
        <v>64</v>
      </c>
      <c r="F26" s="10"/>
      <c r="G26" s="10"/>
      <c r="I26" s="1"/>
      <c r="J26" s="10"/>
      <c r="K26" s="11"/>
    </row>
    <row r="27" spans="1:11" x14ac:dyDescent="0.25">
      <c r="A27" s="1"/>
      <c r="B27" s="10"/>
      <c r="C27" s="2"/>
      <c r="E27" t="s">
        <v>109</v>
      </c>
      <c r="F27" s="10">
        <v>300</v>
      </c>
      <c r="G27" s="10">
        <v>300</v>
      </c>
      <c r="I27" s="6" t="s">
        <v>2</v>
      </c>
      <c r="J27" s="12">
        <f>SUM(J21:J26)</f>
        <v>0</v>
      </c>
      <c r="K27" s="13">
        <f>SUM(K21:K26)</f>
        <v>0</v>
      </c>
    </row>
    <row r="28" spans="1:11" x14ac:dyDescent="0.25">
      <c r="A28" s="6" t="s">
        <v>2</v>
      </c>
      <c r="B28" s="12">
        <f>SUM(B9:B27)</f>
        <v>0</v>
      </c>
      <c r="C28" s="13">
        <f>SUM(C9:C27)</f>
        <v>0</v>
      </c>
      <c r="E28" s="7" t="s">
        <v>2</v>
      </c>
      <c r="F28" s="10">
        <f>SUM(F9:F27)</f>
        <v>6100</v>
      </c>
      <c r="G28" s="10">
        <f>SUM(G9:G27)</f>
        <v>6355</v>
      </c>
    </row>
    <row r="29" spans="1:11" x14ac:dyDescent="0.25">
      <c r="B29" t="s">
        <v>0</v>
      </c>
      <c r="C29" t="s">
        <v>1</v>
      </c>
    </row>
    <row r="30" spans="1:11" x14ac:dyDescent="0.25">
      <c r="A30" t="s">
        <v>8</v>
      </c>
      <c r="B30" s="10">
        <f>B28</f>
        <v>0</v>
      </c>
      <c r="C30" s="10">
        <f>C28</f>
        <v>0</v>
      </c>
    </row>
    <row r="31" spans="1:11" x14ac:dyDescent="0.25">
      <c r="A31" t="s">
        <v>4</v>
      </c>
      <c r="B31" s="10">
        <f>F28</f>
        <v>6100</v>
      </c>
      <c r="C31" s="10">
        <f>G28</f>
        <v>6355</v>
      </c>
    </row>
    <row r="32" spans="1:11" x14ac:dyDescent="0.25">
      <c r="A32" t="s">
        <v>5</v>
      </c>
      <c r="B32" s="10">
        <f>J18</f>
        <v>3000</v>
      </c>
      <c r="C32" s="10">
        <f>K18</f>
        <v>3000</v>
      </c>
    </row>
    <row r="33" spans="1:20" x14ac:dyDescent="0.25">
      <c r="A33" t="s">
        <v>6</v>
      </c>
      <c r="B33" s="10">
        <f>J27</f>
        <v>0</v>
      </c>
      <c r="C33" s="10">
        <f>K27</f>
        <v>0</v>
      </c>
    </row>
    <row r="36" spans="1:20" x14ac:dyDescent="0.25">
      <c r="D36" s="16" t="s">
        <v>34</v>
      </c>
      <c r="E36" s="16">
        <v>5</v>
      </c>
      <c r="F36" s="16">
        <v>20</v>
      </c>
      <c r="G36" s="16" t="s">
        <v>29</v>
      </c>
      <c r="H36" s="16" t="s">
        <v>30</v>
      </c>
      <c r="I36" s="16" t="s">
        <v>31</v>
      </c>
      <c r="J36" s="16" t="s">
        <v>32</v>
      </c>
      <c r="K36" s="16" t="s">
        <v>33</v>
      </c>
      <c r="L36" s="16" t="s">
        <v>39</v>
      </c>
      <c r="M36" s="16" t="s">
        <v>40</v>
      </c>
      <c r="N36" s="16" t="s">
        <v>41</v>
      </c>
      <c r="O36" s="16" t="s">
        <v>42</v>
      </c>
      <c r="P36" s="16" t="s">
        <v>43</v>
      </c>
      <c r="Q36" s="16" t="s">
        <v>44</v>
      </c>
      <c r="R36" s="16" t="s">
        <v>29</v>
      </c>
      <c r="S36" s="15" t="s">
        <v>45</v>
      </c>
    </row>
    <row r="37" spans="1:20" x14ac:dyDescent="0.25">
      <c r="D37" s="17" t="s">
        <v>35</v>
      </c>
      <c r="E37" s="17">
        <f>C28</f>
        <v>0</v>
      </c>
      <c r="F37" s="17"/>
      <c r="G37" s="17">
        <v>0</v>
      </c>
      <c r="H37" s="17">
        <v>0</v>
      </c>
      <c r="I37" s="17">
        <v>0</v>
      </c>
      <c r="J37" s="17">
        <f>E37+F37</f>
        <v>0</v>
      </c>
      <c r="K37" s="17"/>
      <c r="L37" s="17"/>
      <c r="M37" s="17"/>
      <c r="N37" s="17"/>
      <c r="O37" s="17"/>
      <c r="P37" s="17"/>
      <c r="Q37" s="17"/>
      <c r="R37" s="17"/>
      <c r="S37" s="17">
        <f>SUM(G37:R37)</f>
        <v>0</v>
      </c>
    </row>
    <row r="38" spans="1:20" x14ac:dyDescent="0.25">
      <c r="D38" s="17" t="s">
        <v>36</v>
      </c>
      <c r="E38" s="17">
        <f>G28</f>
        <v>6355</v>
      </c>
      <c r="F38" s="17"/>
      <c r="G38" s="17">
        <v>8021</v>
      </c>
      <c r="H38" s="17">
        <v>9862</v>
      </c>
      <c r="I38" s="17">
        <v>6387</v>
      </c>
      <c r="J38" s="17">
        <f t="shared" ref="J38:J40" si="0">E38+F38</f>
        <v>6355</v>
      </c>
      <c r="K38" s="17"/>
      <c r="L38" s="17"/>
      <c r="M38" s="17"/>
      <c r="N38" s="17"/>
      <c r="O38" s="17"/>
      <c r="P38" s="17"/>
      <c r="Q38" s="17"/>
      <c r="R38" s="17"/>
      <c r="S38" s="17">
        <f t="shared" ref="S38:S40" si="1">SUM(G38:R38)</f>
        <v>30625</v>
      </c>
    </row>
    <row r="39" spans="1:20" x14ac:dyDescent="0.25">
      <c r="D39" s="17" t="s">
        <v>37</v>
      </c>
      <c r="E39" s="17">
        <f>K18</f>
        <v>3000</v>
      </c>
      <c r="F39" s="17"/>
      <c r="G39" s="17">
        <v>5500</v>
      </c>
      <c r="H39" s="17">
        <v>6415</v>
      </c>
      <c r="I39" s="17">
        <f>SAVINGS!Q41</f>
        <v>0</v>
      </c>
      <c r="J39" s="17">
        <f t="shared" si="0"/>
        <v>3000</v>
      </c>
      <c r="K39" s="17"/>
      <c r="L39" s="17"/>
      <c r="M39" s="17"/>
      <c r="N39" s="17"/>
      <c r="O39" s="17"/>
      <c r="P39" s="17"/>
      <c r="Q39" s="17"/>
      <c r="R39" s="17"/>
      <c r="S39" s="17">
        <f t="shared" si="1"/>
        <v>14915</v>
      </c>
    </row>
    <row r="40" spans="1:20" x14ac:dyDescent="0.25">
      <c r="D40" s="17" t="s">
        <v>38</v>
      </c>
      <c r="E40" s="17">
        <f>K27</f>
        <v>0</v>
      </c>
      <c r="F40" s="17"/>
      <c r="G40" s="17">
        <v>680</v>
      </c>
      <c r="H40" s="17">
        <v>3200</v>
      </c>
      <c r="I40" s="17">
        <v>3200</v>
      </c>
      <c r="J40" s="17">
        <f t="shared" si="0"/>
        <v>0</v>
      </c>
      <c r="K40" s="17"/>
      <c r="L40" s="17"/>
      <c r="M40" s="17"/>
      <c r="N40" s="17"/>
      <c r="O40" s="17"/>
      <c r="P40" s="17"/>
      <c r="Q40" s="17"/>
      <c r="R40" s="17"/>
      <c r="S40" s="17">
        <f t="shared" si="1"/>
        <v>7080</v>
      </c>
    </row>
    <row r="41" spans="1:20" x14ac:dyDescent="0.25">
      <c r="D41" s="17" t="s">
        <v>45</v>
      </c>
      <c r="E41" s="17">
        <f>SUM(E37:E40)</f>
        <v>9355</v>
      </c>
      <c r="F41" s="17"/>
      <c r="G41" s="17">
        <v>14201</v>
      </c>
      <c r="H41" s="17">
        <v>19477</v>
      </c>
      <c r="I41" s="17">
        <v>9587</v>
      </c>
      <c r="J41" s="17">
        <f t="shared" ref="J41:S41" si="2">SUM(J37:J40)</f>
        <v>9355</v>
      </c>
      <c r="K41" s="17">
        <f t="shared" si="2"/>
        <v>0</v>
      </c>
      <c r="L41" s="17">
        <f t="shared" si="2"/>
        <v>0</v>
      </c>
      <c r="M41" s="17">
        <f t="shared" si="2"/>
        <v>0</v>
      </c>
      <c r="N41" s="17">
        <f t="shared" si="2"/>
        <v>0</v>
      </c>
      <c r="O41" s="17">
        <f t="shared" si="2"/>
        <v>0</v>
      </c>
      <c r="P41" s="17">
        <f t="shared" si="2"/>
        <v>0</v>
      </c>
      <c r="Q41" s="17">
        <f t="shared" si="2"/>
        <v>0</v>
      </c>
      <c r="R41" s="17">
        <f t="shared" si="2"/>
        <v>0</v>
      </c>
      <c r="S41" s="17">
        <f t="shared" si="2"/>
        <v>52620</v>
      </c>
    </row>
    <row r="43" spans="1:20" x14ac:dyDescent="0.25">
      <c r="D43" s="47"/>
      <c r="E43" s="47"/>
      <c r="F43" s="47"/>
      <c r="G43" s="47"/>
      <c r="H43" s="47"/>
      <c r="I43" s="47"/>
      <c r="J43" s="47"/>
      <c r="K43" s="47"/>
      <c r="L43" s="47"/>
      <c r="M43" s="47"/>
      <c r="N43" s="47"/>
      <c r="O43" s="47"/>
      <c r="P43" s="47"/>
      <c r="Q43" s="47"/>
      <c r="R43" s="47"/>
      <c r="S43" s="47"/>
      <c r="T43" s="47"/>
    </row>
    <row r="55" spans="6:12" ht="18.75" x14ac:dyDescent="0.3">
      <c r="I55" s="58" t="s">
        <v>122</v>
      </c>
    </row>
    <row r="58" spans="6:12" x14ac:dyDescent="0.25">
      <c r="K58" s="19" t="s">
        <v>127</v>
      </c>
      <c r="L58" t="s">
        <v>129</v>
      </c>
    </row>
    <row r="59" spans="6:12" x14ac:dyDescent="0.25">
      <c r="K59" s="19" t="s">
        <v>128</v>
      </c>
      <c r="L59" t="s">
        <v>130</v>
      </c>
    </row>
    <row r="61" spans="6:12" x14ac:dyDescent="0.25">
      <c r="F61" s="19" t="s">
        <v>123</v>
      </c>
      <c r="G61" s="19" t="s">
        <v>124</v>
      </c>
    </row>
    <row r="62" spans="6:12" x14ac:dyDescent="0.25">
      <c r="K62" s="19" t="s">
        <v>125</v>
      </c>
      <c r="L62" s="19" t="s">
        <v>126</v>
      </c>
    </row>
    <row r="65" spans="6:10" x14ac:dyDescent="0.25">
      <c r="F65" s="60" t="s">
        <v>131</v>
      </c>
      <c r="G65" s="32"/>
      <c r="H65" s="51"/>
      <c r="I65" s="59" t="s">
        <v>140</v>
      </c>
      <c r="J65" s="14"/>
    </row>
    <row r="66" spans="6:10" ht="15.75" customHeight="1" x14ac:dyDescent="0.25">
      <c r="F66" s="66" t="s">
        <v>141</v>
      </c>
      <c r="G66" s="61" t="s">
        <v>132</v>
      </c>
      <c r="H66" s="66" t="s">
        <v>134</v>
      </c>
      <c r="I66" s="71" t="s">
        <v>141</v>
      </c>
      <c r="J66" s="66" t="s">
        <v>134</v>
      </c>
    </row>
    <row r="67" spans="6:10" x14ac:dyDescent="0.25">
      <c r="F67" s="70"/>
      <c r="G67" s="62" t="s">
        <v>133</v>
      </c>
      <c r="H67" s="67"/>
      <c r="I67" s="72"/>
      <c r="J67" s="67"/>
    </row>
    <row r="68" spans="6:10" x14ac:dyDescent="0.25">
      <c r="F68" s="1" t="s">
        <v>135</v>
      </c>
      <c r="G68">
        <v>14</v>
      </c>
      <c r="H68">
        <v>7500</v>
      </c>
      <c r="I68" s="48" t="s">
        <v>142</v>
      </c>
      <c r="J68" s="48"/>
    </row>
    <row r="69" spans="6:10" x14ac:dyDescent="0.25">
      <c r="F69" s="1" t="s">
        <v>136</v>
      </c>
      <c r="G69">
        <v>5</v>
      </c>
      <c r="H69">
        <v>500</v>
      </c>
      <c r="I69" s="48" t="s">
        <v>143</v>
      </c>
      <c r="J69" s="48">
        <v>425</v>
      </c>
    </row>
    <row r="70" spans="6:10" x14ac:dyDescent="0.25">
      <c r="F70" s="1" t="s">
        <v>137</v>
      </c>
      <c r="I70" s="48" t="s">
        <v>144</v>
      </c>
      <c r="J70" s="48">
        <v>200</v>
      </c>
    </row>
    <row r="71" spans="6:10" x14ac:dyDescent="0.25">
      <c r="F71" s="1" t="s">
        <v>138</v>
      </c>
      <c r="I71" s="48" t="s">
        <v>145</v>
      </c>
      <c r="J71" s="48"/>
    </row>
    <row r="72" spans="6:10" x14ac:dyDescent="0.25">
      <c r="F72" s="1" t="s">
        <v>139</v>
      </c>
      <c r="I72" s="48" t="s">
        <v>146</v>
      </c>
      <c r="J72" s="48"/>
    </row>
    <row r="73" spans="6:10" x14ac:dyDescent="0.25">
      <c r="F73" s="1"/>
      <c r="I73" s="48"/>
      <c r="J73" s="48"/>
    </row>
    <row r="74" spans="6:10" x14ac:dyDescent="0.25">
      <c r="F74" s="38" t="s">
        <v>104</v>
      </c>
      <c r="G74" s="47"/>
      <c r="H74" s="47">
        <v>8000</v>
      </c>
      <c r="I74" s="49"/>
      <c r="J74" s="49">
        <v>625</v>
      </c>
    </row>
    <row r="75" spans="6:10" x14ac:dyDescent="0.25">
      <c r="F75" s="31"/>
      <c r="G75" s="32"/>
      <c r="H75" s="32"/>
      <c r="I75" s="59" t="s">
        <v>147</v>
      </c>
      <c r="J75" s="14">
        <v>7495</v>
      </c>
    </row>
  </sheetData>
  <mergeCells count="5">
    <mergeCell ref="J66:J67"/>
    <mergeCell ref="A1:C7"/>
    <mergeCell ref="F66:F67"/>
    <mergeCell ref="H66:H67"/>
    <mergeCell ref="I66:I67"/>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M F A A B Q S w M E F A A C A A g A D 1 Z S W B 6 M f 2 C m A A A A 9 g A A A B I A H A B D b 2 5 m a W c v U G F j a 2 F n Z S 5 4 b W w g o h g A K K A U A A A A A A A A A A A A A A A A A A A A A A A A A A A A h Y + x D o I w G I R f h X S n L d U Y Q k o Z X B w k I T E x r k 2 p 0 A g / h h b L u z n 4 S L 6 C G E X d H O / u u + T u f r 3 x b G y b 4 K J 7 a z p I U Y Q p C j S o r j R Q p W h w x z B G m e C F V C d Z 6 W C C w S a j N S m q n T s n h H j v s V / g r q 8 I o z Q i h 3 y 7 U 7 V u Z W j A O g l K o 0 + r / N 9 C g u 9 f Y w T D E V v i F Y s x 5 W Q 2 e W 7 g C 7 B p 7 z P 9 M f l 6 a N z Q a 6 E h L D a c z J K T 9 w f x A F B L A w Q U A A I A C A A P V l 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Z S W A J v H X P r A g A A W w o A A B M A H A B G b 3 J t d W x h c y 9 T Z W N 0 a W 9 u M S 5 t I K I Y A C i g F A A A A A A A A A A A A A A A A A A A A A A A A A A A A K 1 W T W / i M B C 9 I / E f o u w l S A F t p d V e V j 3 Q 0 J X K L l R d a F c r x M F J p h A 1 s S P H r o p Q / v u O n e 9 g i l S V C 2 Z m / O a N / W Z M B o G I G L V W x f f V j + F g O M j 2 h E N o r f 1 4 z Q n N i H Z l 1 r U V g x g O L P y s m O Q B o O X 2 L Y B 4 4 k n O g Y q / j L / 4 j L 0 4 o + N m S R K 4 t n s Q 9 j b f e I w K j N 2 6 B d I X 2 9 s T u l P p D i n Y C L k m f g w T v e 2 Z 8 c R j s U y o c m Z O k d Y 9 H u 1 p E D B J h e 1 a A j 2 W g D e R u 9 b R n h E B l T H E d W G E L O B R q i i c b g A / q m G o T H z g 2 u 7 h C R g d K + m P A 0 T e M X 7 o o O W j u q Q / k M Y k w J q e S C x b R Z V 2 b X V 6 l b t U x r H 7 1 S 1 j e C f Y b Y h W z F r p p m G I K J 7 M B E u a Z G g t z s 4 5 I Y Q o 0 0 B I E u M K S L C 3 N g X o 1 h p b G 5 1 o 2 y m 8 X V n C X l U y j Z y 1 S 1 O O 0 u z 0 O B n p D w c R P Q f b k + G N D H c g P i j A Y v P n S W 9 O q E E W / 4 B w N N 9 R 8 f 3 b R G 1 5 X y z K + R N 8 A 9 B C 4 / S t 0 9 R k X Z C D w T q X J o J z G Z t w 5 c 6 k c U g N 1 v v A 1 A 9 L 9 m q w z i D o W V t 6 f a R p 9 M o E H v y 9 2 A M / F V M Z o L 2 N p L r t 0 p x 5 9 5 R z J W 4 h e O R L P Q r s Q v J N 9 g X w n U n B H k v 8 i N Y S f k c L 5 y t A V j W t 1 m R A F k D H 0 0 d k c e y S 0 7 G 5 W + b m F Y k 1 b r s 5 z C C O k k g A d + w x B j 9 I z L g S B 6 S 1 Z B R G b j H t R k Y 5 X 1 3 Q 8 8 k 5 K G m f T M / O T K P Y U c b O V w 7 z N V 1 p 2 H r o l K 2 Y 9 5 u / i 9 x u f m R E j H 3 f u T P n 2 H t o 3 G Z q 5 C c 3 / y C B R 9 C q Y A k Z X u W c R b R q 8 3 7 r 5 h r Q K 3 7 i X l O A 3 Y n A c h X g r 4 i G k 9 / w L O 7 x w l t z 9 P Y t J T Q s p t v s q a F S 2 P W 6 H t 4 9 2 o Z M + F w 1 Q 6 Z e F 4 2 S X 3 A 3 n O 5 o B l x p W o v S + I 7 0 a F c C L l 8 R J Z + J M j g b t d y O 2 v P Q k G e B 8 3 h v T t T l g n m K 2 H Y i b W k y 1 e 1 m 7 o e L 7 d B j p X R b 5 W w N 9 a 5 y O w l 6 b 1 Z z Q R 9 8 t 1 o 3 / G l v 1 7 v v k X f J U U 3 e 9 n + e 8 8 f x H 1 B L A Q I t A B Q A A g A I A A 9 W U l g e j H 9 g p g A A A P Y A A A A S A A A A A A A A A A A A A A A A A A A A A A B D b 2 5 m a W c v U G F j a 2 F n Z S 5 4 b W x Q S w E C L Q A U A A I A C A A P V l J Y D 8 r p q 6 Q A A A D p A A A A E w A A A A A A A A A A A A A A A A D y A A A A W 0 N v b n R l b n R f V H l w Z X N d L n h t b F B L A Q I t A B Q A A g A I A A 9 W U l g C b x 1 z 6 w I A A F s K A A A T A A A A A A A A A A A A A A A A A O M B A A B G b 3 J t d W x h c y 9 T Z W N 0 a W 9 u M S 5 t U E s F B g A A A A A D A A M A w g A A A B s 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U g A A A A A A A A s y 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i b F R y Y W 5 z Y W N 0 a W 9 u c z w v S X R l b V B h d G g + P C 9 J d G V t T G 9 j Y X R p b 2 4 + P F N 0 Y W J s Z U V u d H J p Z X M + P E V u d H J 5 I F R 5 c G U 9 I k l z U H J p d m F 0 Z S I g V m F s d W U 9 I m w w I i A v P j x F b n R y e S B U e X B l P S J G a W x s R W 5 h Y m x l Z C I g V m F s d W U 9 I m w w I i A v P j x F b n R y e S B U e X B l P S J G a W x s V G 9 E Y X R h T W 9 k Z W x F b m F i b G V k I i B W Y W x 1 Z T 0 i b D A 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R d W V y e U l E I i B W Y W x 1 Z T 0 i c z A 5 M G E 0 N j g 0 L T I w Y m U t N G M 0 Y y 0 5 Z m I 2 L T F l M m Y 4 O D I z Z W M w Y S I g L z 4 8 R W 5 0 c n k g V H l w Z T 0 i Q n V m Z m V y T m V 4 d F J l Z n J l c 2 g i I F Z h b H V l P S J s M S I g L z 4 8 R W 5 0 c n k g V H l w Z T 0 i R m l s b E V y c m 9 y Q 2 9 k Z S I g V m F s d W U 9 I n N V b m t u b 3 d u I i A v P j x F b n R y e S B U e X B l P S J B Z G R l Z F R v R G F 0 Y U 1 v Z G V s I i B W Y W x 1 Z T 0 i b D A i I C 8 + P E V u d H J 5 I F R 5 c G U 9 I k Z p b G x T d G F 0 d X M i I F Z h b H V l P S J z Q 2 9 t c G x l d G U i I C 8 + P E V u d H J 5 I F R 5 c G U 9 I k Z p b G x M Y X N 0 V X B k Y X R l Z C I g V m F s d W U 9 I m Q y M D I 0 L T A y L T E 4 V D A y O j Q x O j A 4 L j A 1 M z Y 4 M D J a I i A v P j x F b n R y e S B U e X B l P S J G a W x s T 2 J q Z W N 0 V H l w Z S I g V m F s d W U 9 I n N D b 2 5 u Z W N 0 a W 9 u T 2 5 s e S I g L z 4 8 L 1 N 0 Y W J s Z U V u d H J p Z X M + P C 9 J d G V t P j x J d G V t P j x J d G V t T G 9 j Y X R p b 2 4 + P E l 0 Z W 1 U e X B l P k Z v c m 1 1 b G E 8 L 0 l 0 Z W 1 U e X B l P j x J d G V t U G F 0 a D 5 T Z W N 0 a W 9 u M S 9 U Y m x U c m F u c 2 F j d G l v b n M v U 2 9 1 c m N l P C 9 J d G V t U G F 0 a D 4 8 L 0 l 0 Z W 1 M b 2 N h d G l v b j 4 8 U 3 R h Y m x l R W 5 0 c m l l c y A v P j w v S X R l b T 4 8 S X R l b T 4 8 S X R l b U x v Y 2 F 0 a W 9 u P j x J d G V t V H l w Z T 5 G b 3 J t d W x h P C 9 J d G V t V H l w Z T 4 8 S X R l b V B h d G g + U 2 V j d G l v b j E v V G J s V H J h b n N h Y 3 R p b 2 5 z L 0 N o Y W 5 n Z W Q l M j B U e X B l P C 9 J d G V t U G F 0 a D 4 8 L 0 l 0 Z W 1 M b 2 N h d G l v b j 4 8 U 3 R h Y m x l R W 5 0 c m l l c y A v P j w v S X R l b T 4 8 S X R l b T 4 8 S X R l b U x v Y 2 F 0 a W 9 u P j x J d G V t V H l w Z T 5 G b 3 J t d W x h P C 9 J d G V t V H l w Z T 4 8 S X R l b V B h d G g + U 2 V j d G l v b j E v V G J s V H J h b n N h Y 3 R p b 2 5 z L 1 J l c G x h Y 2 V k J T I w V m F s d W U 8 L 0 l 0 Z W 1 Q Y X R o P j w v S X R l b U x v Y 2 F 0 a W 9 u P j x T d G F i b G V F b n R y a W V z I C 8 + P C 9 J d G V t P j x J d G V t P j x J d G V t T G 9 j Y X R p b 2 4 + P E l 0 Z W 1 U e X B l P k Z v c m 1 1 b G E 8 L 0 l 0 Z W 1 U e X B l P j x J d G V t U G F 0 a D 5 T Z W N 0 a W 9 u M S 9 U Y m x U c m F u c 2 F j d G l v b n M v Q W R k Z W Q l M j B D d X N 0 b 2 0 8 L 0 l 0 Z W 1 Q Y X R o P j w v S X R l b U x v Y 2 F 0 a W 9 u P j x T d G F i b G V F b n R y a W V z I C 8 + P C 9 J d G V t P j x J d G V t P j x J d G V t T G 9 j Y X R p b 2 4 + P E l 0 Z W 1 U e X B l P k Z v c m 1 1 b G E 8 L 0 l 0 Z W 1 U e X B l P j x J d G V t U G F 0 a D 5 T Z W N 0 a W 9 u M S 9 U Y m x U c m F u c 2 F j d G l v b n M v U m V t b 3 Z l Z C U y M E N v b H V t b n M 8 L 0 l 0 Z W 1 Q Y X R o P j w v S X R l b U x v Y 2 F 0 a W 9 u P j x T d G F i b G V F b n R y a W V z I C 8 + P C 9 J d G V t P j x J d G V t P j x J d G V t T G 9 j Y X R p b 2 4 + P E l 0 Z W 1 U e X B l P k Z v c m 1 1 b G E 8 L 0 l 0 Z W 1 U e X B l P j x J d G V t U G F 0 a D 5 T Z W N 0 a W 9 u M S 9 U Y m x C d W R n Z X Q 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l F 1 Z X J 5 S U Q i I F Z h b H V l P S J z O T k w N j k 4 Z T M t O D h m Z C 0 0 Y z A 2 L T l k N T k t N T J j O T A 0 N z Y 5 O W N i I i A v P j x F b n R y e S B U e X B l P S J G a W x s V G 9 E Y X R h T W 9 k Z W x F b m F i b G V k I i B W Y W x 1 Z T 0 i b D A i I C 8 + P E V u d H J 5 I F R 5 c G U 9 I k Z p b G x F c n J v c k N v Z G U i I F Z h b H V l P S J z V W 5 r b m 9 3 b i I g L z 4 8 R W 5 0 c n k g V H l w Z T 0 i Q W R k Z W R U b 0 R h d G F N b 2 R l b C I g V m F s d W U 9 I m w w I i A v P j x F b n R y e S B U e X B l P S J G a W x s U 3 R h d H V z I i B W Y W x 1 Z T 0 i c 0 N v b X B s Z X R l I i A v P j x F b n R y e S B U e X B l P S J G a W x s T G F z d F V w Z G F 0 Z W Q i I F Z h b H V l P S J k M j A y N C 0 w M i 0 x O F Q w M j o 0 M T o w O C 4 w N T U 2 N z g 1 W i I g L z 4 8 R W 5 0 c n k g V H l w Z T 0 i R m l s b E 9 i a m V j d F R 5 c G U i I F Z h b H V l P S J z Q 2 9 u b m V j d G l v b k 9 u b H k i I C 8 + P C 9 T d G F i b G V F b n R y a W V z P j w v S X R l b T 4 8 S X R l b T 4 8 S X R l b U x v Y 2 F 0 a W 9 u P j x J d G V t V H l w Z T 5 G b 3 J t d W x h P C 9 J d G V t V H l w Z T 4 8 S X R l b V B h d G g + U 2 V j d G l v b j E v V G J s Q n V k Z 2 V 0 L 1 N v d X J j Z T w v S X R l b V B h d G g + P C 9 J d G V t T G 9 j Y X R p b 2 4 + P F N 0 Y W J s Z U V u d H J p Z X M g L z 4 8 L 0 l 0 Z W 0 + P E l 0 Z W 0 + P E l 0 Z W 1 M b 2 N h d G l v b j 4 8 S X R l b V R 5 c G U + R m 9 y b X V s Y T w v S X R l b V R 5 c G U + P E l 0 Z W 1 Q Y X R o P l N l Y 3 R p b 2 4 x L 1 R i b E J 1 Z G d l d C 9 D a G F u Z 2 V k J T I w V H l w Z T w v S X R l b V B h d G g + P C 9 J d G V t T G 9 j Y X R p b 2 4 + P F N 0 Y W J s Z U V u d H J p Z X M g L z 4 8 L 0 l 0 Z W 0 + P E l 0 Z W 0 + P E l 0 Z W 1 M b 2 N h d G l v b j 4 8 S X R l b V R 5 c G U + R m 9 y b X V s Y T w v S X R l b V R 5 c G U + P E l 0 Z W 1 Q Y X R o P l N l Y 3 R p b 2 4 x L 1 R i b E J 1 Z G d l d C 9 V b n B p d m 9 0 Z W Q l M j B P d G h l c i U y M E N v b H V t b n M 8 L 0 l 0 Z W 1 Q Y X R o P j w v S X R l b U x v Y 2 F 0 a W 9 u P j x T d G F i b G V F b n R y a W V z I C 8 + P C 9 J d G V t P j x J d G V t P j x J d G V t T G 9 j Y X R p b 2 4 + P E l 0 Z W 1 U e X B l P k Z v c m 1 1 b G E 8 L 0 l 0 Z W 1 U e X B l P j x J d G V t U G F 0 a D 5 T Z W N 0 a W 9 u M S 9 U Y m x C d W R n Z X Q v T W V y Z 2 V k J T I w Q 2 9 s d W 1 u c z w v S X R l b V B h d G g + P C 9 J d G V t T G 9 j Y X R p b 2 4 + P F N 0 Y W J s Z U V u d H J p Z X M g L z 4 8 L 0 l 0 Z W 0 + P E l 0 Z W 0 + P E l 0 Z W 1 M b 2 N h d G l v b j 4 8 S X R l b V R 5 c G U + R m 9 y b X V s Y T w v S X R l b V R 5 c G U + P E l 0 Z W 1 Q Y X R o P l N l Y 3 R p b 2 4 x L 1 R i b E J 1 Z G d l d C 9 D a G F u Z 2 V k J T I w V H l w Z T E 8 L 0 l 0 Z W 1 Q Y X R o P j w v S X R l b U x v Y 2 F 0 a W 9 u P j x T d G F i b G V F b n R y a W V z I C 8 + P C 9 J d G V t P j x J d G V t P j x J d G V t T G 9 j Y X R p b 2 4 + P E l 0 Z W 1 U e X B l P k Z v c m 1 1 b G E 8 L 0 l 0 Z W 1 U e X B l P j x J d G V t U G F 0 a D 5 T Z W N 0 a W 9 u M S 9 U Y m x C d W R n Z X Q v U m V u Y W 1 l Z C U y M E N v b H V t b n M 8 L 0 l 0 Z W 1 Q Y X R o P j w v S X R l b U x v Y 2 F 0 a W 9 u P j x T d G F i b G V F b n R y a W V z I C 8 + P C 9 J d G V t P j x J d G V t P j x J d G V t T G 9 j Y X R p b 2 4 + P E l 0 Z W 1 U e X B l P k Z v c m 1 1 b G E 8 L 0 l 0 Z W 1 U e X B l P j x J d G V t U G F 0 a D 5 T Z W N 0 a W 9 u M S 9 E Y X R h P C 9 J d G V t U G F 0 a D 4 8 L 0 l 0 Z W 1 M b 2 N h d G l v b j 4 8 U 3 R h Y m x l R W 5 0 c m l l c z 4 8 R W 5 0 c n k g V H l w Z T 0 i S X N Q c m l 2 Y X R l I i B W Y W x 1 Z T 0 i b D A i I C 8 + P E V u d H J 5 I F R 5 c G U 9 I l F 1 Z X J 5 S U Q i I F Z h b H V l P S J z O W V k N z Q y M m I t N m E 3 Y i 0 0 Z T g z L W I w O T I t Z j V l N 2 R m Z m R m Y T I 2 I i A v P j x F b n R y e S B U e X B l P S J G a W x 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c n J v c k N v d W 5 0 I i B W Y W x 1 Z T 0 i b D A i I C 8 + P E V u d H J 5 I F R 5 c G U 9 I k Z p b G x l Z E N v b X B s Z X R l U m V z d W x 0 V G 9 X b 3 J r c 2 h l Z X Q i I F Z h b H V l P S J s M C I g L z 4 8 R W 5 0 c n k g V H l w Z T 0 i R m l s b E N v d W 5 0 I i B W Y W x 1 Z T 0 i b D c w M C I g L z 4 8 R W 5 0 c n k g V H l w Z T 0 i Q W R k Z W R U b 0 R h d G F N b 2 R l b C I g V m F s d W U 9 I m w w I i A v P j x F b n R y e S B U e X B l P S J M b 2 F k Z W R U b 0 F u Y W x 5 c 2 l z U 2 V y d m l j Z X M i I F Z h b H V l P S J s M C I g L z 4 8 R W 5 0 c n k g V H l w Z T 0 i R m l s b E V y c m 9 y Q 2 9 k Z S I g V m F s d W U 9 I n N V b m t u b 3 d u I i A v P j x F b n R y e S B U e X B l P S J G a W x s T G F z d F V w Z G F 0 Z W Q i I F Z h b H V l P S J k M j A y M y 0 x M i 0 y M F Q w M j o x N z o 1 M y 4 5 O D U 4 N z M 1 W i I g L z 4 8 R W 5 0 c n k g V H l w Z T 0 i R m l s b E N v b H V t b l R 5 c G V z I i B W Y W x 1 Z T 0 i c 0 J n a 0 d C Z 1 V G Q m d Z R E F 3 P T 0 i I C 8 + P E V u d H J 5 I F R 5 c G U 9 I k Z p b G x D b 2 x 1 b W 5 O Y W 1 l c y I g V m F s d W U 9 I n N b J n F 1 b 3 Q 7 Q W N j b 3 V u d C Z x d W 9 0 O y w m c X V v d D t E Y X R l J n F 1 b 3 Q 7 L C Z x d W 9 0 O 0 R l c 2 N y a X B 0 a W 9 u J n F 1 b 3 Q 7 L C Z x d W 9 0 O 1 N 1 Y i 1 j Y X R l Z 2 9 y e S Z x d W 9 0 O y w m c X V v d D t B Y 3 R 1 Y W w m c X V v d D s s J n F 1 b 3 Q 7 Q n V k Z 2 V 0 J n F 1 b 3 Q 7 L C Z x d W 9 0 O 0 N h d G V n b 3 J 5 J n F 1 b 3 Q 7 L C Z x d W 9 0 O 0 N h d G V n b 3 J 5 I F R 5 c G U m c X V v d D s s J n F 1 b 3 Q 7 W W V h c i Z x d W 9 0 O y w m c X V v d D t N b 2 5 0 a 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E Y X R h L 0 F 1 d G 9 S Z W 1 v d m V k Q 2 9 s d W 1 u c z E u e 0 F j Y 2 9 1 b n Q s M H 0 m c X V v d D s s J n F 1 b 3 Q 7 U 2 V j d G l v b j E v R G F 0 Y S 9 B d X R v U m V t b 3 Z l Z E N v b H V t b n M x L n t E Y X R l L D F 9 J n F 1 b 3 Q 7 L C Z x d W 9 0 O 1 N l Y 3 R p b 2 4 x L 0 R h d G E v Q X V 0 b 1 J l b W 9 2 Z W R D b 2 x 1 b W 5 z M S 5 7 R G V z Y 3 J p c H R p b 2 4 s M n 0 m c X V v d D s s J n F 1 b 3 Q 7 U 2 V j d G l v b j E v R G F 0 Y S 9 B d X R v U m V t b 3 Z l Z E N v b H V t b n M x L n t T d W I t Y 2 F 0 Z W d v c n k s M 3 0 m c X V v d D s s J n F 1 b 3 Q 7 U 2 V j d G l v b j E v R G F 0 Y S 9 B d X R v U m V t b 3 Z l Z E N v b H V t b n M x L n t B Y 3 R 1 Y W w s N H 0 m c X V v d D s s J n F 1 b 3 Q 7 U 2 V j d G l v b j E v R G F 0 Y S 9 B d X R v U m V t b 3 Z l Z E N v b H V t b n M x L n t C d W R n Z X Q s N X 0 m c X V v d D s s J n F 1 b 3 Q 7 U 2 V j d G l v b j E v R G F 0 Y S 9 B d X R v U m V t b 3 Z l Z E N v b H V t b n M x L n t D Y X R l Z 2 9 y e S w 2 f S Z x d W 9 0 O y w m c X V v d D t T Z W N 0 a W 9 u M S 9 E Y X R h L 0 F 1 d G 9 S Z W 1 v d m V k Q 2 9 s d W 1 u c z E u e 0 N h d G V n b 3 J 5 I F R 5 c G U s N 3 0 m c X V v d D s s J n F 1 b 3 Q 7 U 2 V j d G l v b j E v R G F 0 Y S 9 B d X R v U m V t b 3 Z l Z E N v b H V t b n M x L n t Z Z W F y L D h 9 J n F 1 b 3 Q 7 L C Z x d W 9 0 O 1 N l Y 3 R p b 2 4 x L 0 R h d G E v Q X V 0 b 1 J l b W 9 2 Z W R D b 2 x 1 b W 5 z M S 5 7 T W 9 u d G g s O X 0 m c X V v d D t d L C Z x d W 9 0 O 0 N v b H V t b k N v d W 5 0 J n F 1 b 3 Q 7 O j E w L C Z x d W 9 0 O 0 t l e U N v b H V t b k 5 h b W V z J n F 1 b 3 Q 7 O l t d L C Z x d W 9 0 O 0 N v b H V t b k l k Z W 5 0 a X R p Z X M m c X V v d D s 6 W y Z x d W 9 0 O 1 N l Y 3 R p b 2 4 x L 0 R h d G E v Q X V 0 b 1 J l b W 9 2 Z W R D b 2 x 1 b W 5 z M S 5 7 Q W N j b 3 V u d C w w f S Z x d W 9 0 O y w m c X V v d D t T Z W N 0 a W 9 u M S 9 E Y X R h L 0 F 1 d G 9 S Z W 1 v d m V k Q 2 9 s d W 1 u c z E u e 0 R h d G U s M X 0 m c X V v d D s s J n F 1 b 3 Q 7 U 2 V j d G l v b j E v R G F 0 Y S 9 B d X R v U m V t b 3 Z l Z E N v b H V t b n M x L n t E Z X N j c m l w d G l v b i w y f S Z x d W 9 0 O y w m c X V v d D t T Z W N 0 a W 9 u M S 9 E Y X R h L 0 F 1 d G 9 S Z W 1 v d m V k Q 2 9 s d W 1 u c z E u e 1 N 1 Y i 1 j Y X R l Z 2 9 y e S w z f S Z x d W 9 0 O y w m c X V v d D t T Z W N 0 a W 9 u M S 9 E Y X R h L 0 F 1 d G 9 S Z W 1 v d m V k Q 2 9 s d W 1 u c z E u e 0 F j d H V h b C w 0 f S Z x d W 9 0 O y w m c X V v d D t T Z W N 0 a W 9 u M S 9 E Y X R h L 0 F 1 d G 9 S Z W 1 v d m V k Q 2 9 s d W 1 u c z E u e 0 J 1 Z G d l d C w 1 f S Z x d W 9 0 O y w m c X V v d D t T Z W N 0 a W 9 u M S 9 E Y X R h L 0 F 1 d G 9 S Z W 1 v d m V k Q 2 9 s d W 1 u c z E u e 0 N h d G V n b 3 J 5 L D Z 9 J n F 1 b 3 Q 7 L C Z x d W 9 0 O 1 N l Y 3 R p b 2 4 x L 0 R h d G E v Q X V 0 b 1 J l b W 9 2 Z W R D b 2 x 1 b W 5 z M S 5 7 Q 2 F 0 Z W d v c n k g V H l w Z S w 3 f S Z x d W 9 0 O y w m c X V v d D t T Z W N 0 a W 9 u M S 9 E Y X R h L 0 F 1 d G 9 S Z W 1 v d m V k Q 2 9 s d W 1 u c z E u e 1 l l Y X I s O H 0 m c X V v d D s s J n F 1 b 3 Q 7 U 2 V j d G l v b j E v R G F 0 Y S 9 B d X R v U m V t b 3 Z l Z E N v b H V t b n M x L n t N b 2 5 0 a C w 5 f S Z x d W 9 0 O 1 0 s J n F 1 b 3 Q 7 U m V s Y X R p b 2 5 z a G l w S W 5 m b y Z x d W 9 0 O z p b X X 0 i I C 8 + P E V u d H J 5 I F R 5 c G U 9 I k Z p b G x U b 0 R h d G F N b 2 R l b E V u Y W J s Z W Q i I F Z h b H V l P S J s M C I g L z 4 8 R W 5 0 c n k g V H l w Z T 0 i R m l s b E 9 i a m V j d F R 5 c G U i I F Z h b H V l P S J z Q 2 9 u b m V j d G l v b k 9 u b H k 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1 l c m d l Z C U y M F F 1 Z X J p Z X M 8 L 0 l 0 Z W 1 Q Y X R o P j w v S X R l b U x v Y 2 F 0 a W 9 u P j x T d G F i b G V F b n R y a W V z I C 8 + P C 9 J d G V t P j x J d G V t P j x J d G V t T G 9 j Y X R p b 2 4 + P E l 0 Z W 1 U e X B l P k Z v c m 1 1 b G E 8 L 0 l 0 Z W 1 U e X B l P j x J d G V t U G F 0 a D 5 T Z W N 0 a W 9 u M S 9 E Y X R h L 0 V 4 c G F u Z G V k J T I w V G J s R F Y 8 L 0 l 0 Z W 1 Q Y X R o P j w v S X R l b U x v Y 2 F 0 a W 9 u P j x T d G F i b G V F b n R y a W V z I C 8 + P C 9 J d G V t P j x J d G V t P j x J d G V t T G 9 j Y X R p b 2 4 + P E l 0 Z W 1 U e X B l P k Z v c m 1 1 b G E 8 L 0 l 0 Z W 1 U e X B l P j x J d G V t U G F 0 a D 5 T Z W N 0 a W 9 u M S 9 E Y X R h L 0 l u c 2 V y d G V k J T I w W W V h c j w v S X R l b V B h d G g + P C 9 J d G V t T G 9 j Y X R p b 2 4 + P F N 0 Y W J s Z U V u d H J p Z X M g L z 4 8 L 0 l 0 Z W 0 + P E l 0 Z W 0 + P E l 0 Z W 1 M b 2 N h d G l v b j 4 8 S X R l b V R 5 c G U + R m 9 y b X V s Y T w v S X R l b V R 5 c G U + P E l 0 Z W 1 Q Y X R o P l N l Y 3 R p b 2 4 x L 0 R h d G E v S W 5 z Z X J 0 Z W Q l M j B N b 2 5 0 a 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U Y m x D Y X R l Z 2 9 y a W V z P C 9 J d G V t U G F 0 a D 4 8 L 0 l 0 Z W 1 M b 2 N h d G l v b j 4 8 U 3 R h Y m x l R W 5 0 c m l l c z 4 8 R W 5 0 c n k g V H l w Z T 0 i S X N Q c m l 2 Y X R l I i B W Y W x 1 Z T 0 i b D A i I C 8 + P E V u d H J 5 I F R 5 c G U 9 I k Z p b G x F b m F i b G V k I i B W Y W x 1 Z T 0 i b D A 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U X V l c n l J R C I g V m F s d W U 9 I n M 3 N j M z M T U w Z C 1 k Z D F k L T Q 5 M T E t Y j g 2 M i 0 z O D g 5 Y m N h Z T g y Z m U i I C 8 + P E V u d H J 5 I F R 5 c G U 9 I k Z p b G x F c n J v c k N v Z G U i I F Z h b H V l P S J z V W 5 r b m 9 3 b i I g L z 4 8 R W 5 0 c n k g V H l w Z T 0 i T m F 2 a W d h d G l v b l N 0 Z X B O Y W 1 l I i B W Y W x 1 Z T 0 i c 0 5 h d m l n Y X R p b 2 4 i I C 8 + P E V u d H J 5 I F R 5 c G U 9 I k F k Z G V k V G 9 E Y X R h T W 9 k Z W w i I F Z h b H V l P S J s M C I g L z 4 8 R W 5 0 c n k g V H l w Z T 0 i R m l s b F N 0 Y X R 1 c y I g V m F s d W U 9 I n N D b 2 1 w b G V 0 Z S I g L z 4 8 R W 5 0 c n k g V H l w Z T 0 i R m l s b E x h c 3 R V c G R h d G V k I i B W Y W x 1 Z T 0 i Z D I w M j Q t M D I t M T h U M D I 6 N D E 6 M D g u M D U 3 N j c 0 O V o i I C 8 + P E V u d H J 5 I F R 5 c G U 9 I k Z p b G x P Y m p l Y 3 R U e X B l I i B W Y W x 1 Z T 0 i c 0 N v b m 5 l Y 3 R p b 2 5 P b m x 5 I i A v P j w v U 3 R h Y m x l R W 5 0 c m l l c z 4 8 L 0 l 0 Z W 0 + P E l 0 Z W 0 + P E l 0 Z W 1 M b 2 N h d G l v b j 4 8 S X R l b V R 5 c G U + R m 9 y b X V s Y T w v S X R l b V R 5 c G U + P E l 0 Z W 1 Q Y X R o P l N l Y 3 R p b 2 4 x L 1 R i b E N h d G V n b 3 J p Z X M v U 2 9 1 c m N l P C 9 J d G V t U G F 0 a D 4 8 L 0 l 0 Z W 1 M b 2 N h d G l v b j 4 8 U 3 R h Y m x l R W 5 0 c m l l c y A v P j w v S X R l b T 4 8 S X R l b T 4 8 S X R l b U x v Y 2 F 0 a W 9 u P j x J d G V t V H l w Z T 5 G b 3 J t d W x h P C 9 J d G V t V H l w Z T 4 8 S X R l b V B h d G g + U 2 V j d G l v b j E v V G J s Q 2 F 0 Z W d v c m l l c y 9 D a G F u Z 2 V k J T I w V H l w Z T w v S X R l b V B h d G g + P C 9 J d G V t T G 9 j Y X R p b 2 4 + P F N 0 Y W J s Z U V u d H J p Z X M g L z 4 8 L 0 l 0 Z W 0 + P C 9 J d G V t c z 4 8 L 0 x v Y 2 F s U G F j a 2 F n Z U 1 l d G F k Y X R h R m l s Z T 4 W A A A A U E s F B g A A A A A A A A A A A A A A A A A A A A A A A C Y B A A A B A A A A 0 I y d 3 w E V 0 R G M e g D A T 8 K X 6 w E A A A C k 2 R p t M 7 V / R 6 / y B 9 e + Q Q H 5 A A A A A A I A A A A A A B B m A A A A A Q A A I A A A A F q E O M D r 3 r 0 T U u p y h Y 2 + g Q c 3 F f J U l + Z V J 3 + 4 n g n O v C s h A A A A A A 6 A A A A A A g A A I A A A A M n L l R 0 D d r a d y H 4 t w 1 q m 2 s j 2 Q d D 5 u x R z U O o Z D m n o C V R w U A A A A C y D / U w R Y o / 8 R h J U j 9 h v O p 4 A t f E S z G o A H V L 2 P r G p A o x u f L R D z O K U c Z B a D 4 5 F h P E W w t v l w Y l m B U 2 a f a f L U X 8 b B P z k a u n W 9 D 6 8 U M e g Y 9 C m o x D F Q A A A A M Z o u 7 o + X O A R C 5 y t X 7 8 m q M 3 B b D g 4 C u I U 2 b j q o g t X 1 r 1 / x k X P 7 q 2 w o J R c z 3 O z I A K c A H V 3 7 H J g q T X M 6 v K G H A B H H e w = < / D a t a M a s h u p > 
</file>

<file path=customXml/itemProps1.xml><?xml version="1.0" encoding="utf-8"?>
<ds:datastoreItem xmlns:ds="http://schemas.openxmlformats.org/officeDocument/2006/customXml" ds:itemID="{F8697692-3599-4B33-BF0D-50D65BFEAA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Monthly</vt:lpstr>
      <vt:lpstr>SAVINGS</vt:lpstr>
      <vt:lpstr>YEARLY EXPENSES</vt:lpstr>
      <vt:lpstr>sketch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GK LENDING CORP</dc:creator>
  <cp:lastModifiedBy>GK LENDING CORP</cp:lastModifiedBy>
  <dcterms:created xsi:type="dcterms:W3CDTF">2023-12-19T01:13:06Z</dcterms:created>
  <dcterms:modified xsi:type="dcterms:W3CDTF">2024-06-20T09:55:43Z</dcterms:modified>
</cp:coreProperties>
</file>