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.trebaol/Documents/PDM/Project/PlotsFEVAnalysis/"/>
    </mc:Choice>
  </mc:AlternateContent>
  <xr:revisionPtr revIDLastSave="0" documentId="13_ncr:1_{3A1449AA-C61B-B340-B32C-070F3CC57212}" xr6:coauthVersionLast="47" xr6:coauthVersionMax="47" xr10:uidLastSave="{00000000-0000-0000-0000-000000000000}"/>
  <bookViews>
    <workbookView xWindow="0" yWindow="500" windowWidth="25600" windowHeight="15500" activeTab="1" xr2:uid="{337F6F51-614B-244B-AF26-B7456347F1DC}"/>
  </bookViews>
  <sheets>
    <sheet name="spline" sheetId="1" r:id="rId1"/>
    <sheet name="hp-tests-08.2021" sheetId="4" r:id="rId2"/>
    <sheet name="movmean-08.2021" sheetId="5" r:id="rId3"/>
    <sheet name="movmean-05.2021" sheetId="2" r:id="rId4"/>
    <sheet name="hp-tests-05.202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4" l="1"/>
  <c r="O11" i="4"/>
  <c r="O13" i="4"/>
  <c r="K12" i="4"/>
  <c r="G12" i="4"/>
  <c r="J13" i="5"/>
  <c r="J12" i="5"/>
  <c r="C23" i="5"/>
  <c r="D23" i="5"/>
  <c r="E23" i="5"/>
  <c r="F23" i="5"/>
  <c r="C18" i="4"/>
  <c r="G18" i="4"/>
  <c r="J33" i="4" s="1"/>
  <c r="K7" i="4"/>
  <c r="G22" i="4"/>
  <c r="G23" i="4" s="1"/>
  <c r="K9" i="4"/>
  <c r="G20" i="4"/>
  <c r="C12" i="4"/>
  <c r="G25" i="5"/>
  <c r="G26" i="5"/>
  <c r="G27" i="5"/>
  <c r="G28" i="5"/>
  <c r="G29" i="5"/>
  <c r="G30" i="5"/>
  <c r="D22" i="5"/>
  <c r="E22" i="5"/>
  <c r="F22" i="5"/>
  <c r="C22" i="5"/>
  <c r="D20" i="5"/>
  <c r="E20" i="5"/>
  <c r="F20" i="5"/>
  <c r="C20" i="5"/>
  <c r="D46" i="2"/>
  <c r="G24" i="5"/>
  <c r="F18" i="5"/>
  <c r="E18" i="5"/>
  <c r="D18" i="5"/>
  <c r="C18" i="5"/>
  <c r="G12" i="3"/>
  <c r="K31" i="4"/>
  <c r="C23" i="4"/>
  <c r="K33" i="3"/>
  <c r="J33" i="3"/>
  <c r="K31" i="3"/>
  <c r="K12" i="3"/>
  <c r="G23" i="3"/>
  <c r="C23" i="3"/>
  <c r="C12" i="3"/>
  <c r="D48" i="2"/>
  <c r="E48" i="2"/>
  <c r="F48" i="2"/>
  <c r="D49" i="2"/>
  <c r="E49" i="2"/>
  <c r="F49" i="2"/>
  <c r="E46" i="2"/>
  <c r="F46" i="2"/>
  <c r="G46" i="2"/>
  <c r="H50" i="2"/>
  <c r="G48" i="2"/>
  <c r="G49" i="2"/>
  <c r="F44" i="2"/>
  <c r="H51" i="2"/>
  <c r="H52" i="2"/>
  <c r="H53" i="2"/>
  <c r="H54" i="2"/>
  <c r="H55" i="2"/>
  <c r="H56" i="2"/>
  <c r="E44" i="2"/>
  <c r="G44" i="2"/>
  <c r="D44" i="2"/>
  <c r="N18" i="2"/>
  <c r="N19" i="2"/>
  <c r="N20" i="2"/>
  <c r="N21" i="2"/>
  <c r="N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K33" i="4" l="1"/>
</calcChain>
</file>

<file path=xl/sharedStrings.xml><?xml version="1.0" encoding="utf-8"?>
<sst xmlns="http://schemas.openxmlformats.org/spreadsheetml/2006/main" count="260" uniqueCount="119">
  <si>
    <t>std</t>
  </si>
  <si>
    <t>sse</t>
  </si>
  <si>
    <t>p_smoothing</t>
  </si>
  <si>
    <t>window</t>
  </si>
  <si>
    <t>threshold</t>
  </si>
  <si>
    <t>#residuals</t>
  </si>
  <si>
    <t>#FEV1 filtered</t>
  </si>
  <si>
    <t>#FEV1 raw</t>
  </si>
  <si>
    <t>#records threshold</t>
  </si>
  <si>
    <t>#patients raw</t>
  </si>
  <si>
    <t>#patients enough records</t>
  </si>
  <si>
    <t>#patients non zero residuals</t>
  </si>
  <si>
    <t>std error coefficient</t>
  </si>
  <si>
    <t>residuals std dev</t>
  </si>
  <si>
    <t>std error of the std dev</t>
  </si>
  <si>
    <t>OVERALL</t>
  </si>
  <si>
    <t>Initial #measurements</t>
  </si>
  <si>
    <t>window size (days)</t>
  </si>
  <si>
    <t>#residuals/#stable measurements</t>
  </si>
  <si>
    <t>#stable measurements</t>
  </si>
  <si>
    <t>standard deviation (L)</t>
  </si>
  <si>
    <t>99.5th percentile (L)</t>
  </si>
  <si>
    <t>0.5th percentile (L)</t>
  </si>
  <si>
    <t>97.5th percentile (L)</t>
  </si>
  <si>
    <t>2.5th percentile (L)</t>
  </si>
  <si>
    <t>95th percentile (L)</t>
  </si>
  <si>
    <t>5th percentile (L)</t>
  </si>
  <si>
    <t>#patients</t>
  </si>
  <si>
    <t>Out of 205 patients, we removed 3 with erroneous FEV1 recordings and 10 with 0 recordings</t>
  </si>
  <si>
    <t>max diff (L)</t>
  </si>
  <si>
    <t>#nonzero residuals patients</t>
  </si>
  <si>
    <t>threshold (days)</t>
  </si>
  <si>
    <t>threshold/window</t>
  </si>
  <si>
    <t>#residuals/initial #measurements</t>
  </si>
  <si>
    <t>#stable patients</t>
  </si>
  <si>
    <t>#nonzero r. patients/#stable patients</t>
  </si>
  <si>
    <t>new results with updated breathe data to 05.03.2021</t>
  </si>
  <si>
    <t>relative change in std</t>
  </si>
  <si>
    <t>std ci upper bound</t>
  </si>
  <si>
    <t>std ci lower bound</t>
  </si>
  <si>
    <t>p-value (upper-tail F-test)</t>
  </si>
  <si>
    <t>p-value (Levene's test)</t>
  </si>
  <si>
    <t>standard deviation prior (L)</t>
  </si>
  <si>
    <t>standard deviation post (L)</t>
  </si>
  <si>
    <t>std dev. 95% CI lower bound</t>
  </si>
  <si>
    <t>std dev. 95% CI upper bound</t>
  </si>
  <si>
    <t>#patients used</t>
  </si>
  <si>
    <t>#residuals prior Symkevi start</t>
  </si>
  <si>
    <t>#residuals post Symkevi start</t>
  </si>
  <si>
    <t>#residuals prior Triple Therapy start</t>
  </si>
  <si>
    <t>#residuals during Symkevi</t>
  </si>
  <si>
    <t>#residuals during Triple Therapy</t>
  </si>
  <si>
    <t>standard deviation during Symkevi (L)</t>
  </si>
  <si>
    <t>standard deviation during Triple Therapy (L)</t>
  </si>
  <si>
    <t>Effect of triple therapy against Symkevi and none</t>
  </si>
  <si>
    <t>Effect of triple therapy against none</t>
  </si>
  <si>
    <t>Effect of triple therapy against Symkevi</t>
  </si>
  <si>
    <t>#1</t>
  </si>
  <si>
    <t>#2</t>
  </si>
  <si>
    <t>#3</t>
  </si>
  <si>
    <t>setup #1</t>
  </si>
  <si>
    <t>Effect of Symkevi against none</t>
  </si>
  <si>
    <t>2 folds segmentation around symkevi start</t>
  </si>
  <si>
    <t>setup #2</t>
  </si>
  <si>
    <t>setup #3</t>
  </si>
  <si>
    <t>#residuals during none</t>
  </si>
  <si>
    <t>Try this one again at the end of the project, with more triple therapy data</t>
  </si>
  <si>
    <t>Note: all residuals' std = [0.0772, 0.092], 95% CI</t>
  </si>
  <si>
    <t>8 patients</t>
  </si>
  <si>
    <t>huge difference, I double checked the code and here's a list</t>
  </si>
  <si>
    <t># of patients other under symkevi alone</t>
  </si>
  <si>
    <t>avg measure necessary for those patients so that the numbers match</t>
  </si>
  <si>
    <t>with less data, the critical threshold increases</t>
  </si>
  <si>
    <t>standard deviation during none  (L)</t>
  </si>
  <si>
    <t>Note: std are slightly lower than #1. We expect the opposite. Too few data?</t>
  </si>
  <si>
    <t>#residuals during Triple Therapy start</t>
  </si>
  <si>
    <t>2 folds segmentation around triple therapy start, patients that had triple therapy (includes symkevi)</t>
  </si>
  <si>
    <t>3 folds segmentation on triple therapy start and symkevi start (patients that had both triple therapy and symkevi)</t>
  </si>
  <si>
    <t>#FEV1 stable</t>
  </si>
  <si>
    <t>values from 05.2021</t>
  </si>
  <si>
    <t>std dev</t>
  </si>
  <si>
    <t>std dev lower bound (alpha 0.05)</t>
  </si>
  <si>
    <t>sdt dev upper bound (alpha 0.05)</t>
  </si>
  <si>
    <t>removed all outliers patients std &gt; 0.19</t>
  </si>
  <si>
    <t>standard deviation during (L)</t>
  </si>
  <si>
    <t>#residuals prior Symkevi</t>
  </si>
  <si>
    <t>standard deviation prior Symkevi  (L)</t>
  </si>
  <si>
    <t>standard deviation prior Symkevi (L)</t>
  </si>
  <si>
    <t>#patients stable records</t>
  </si>
  <si>
    <t>2 folds segmentation around Triple Therapy start</t>
  </si>
  <si>
    <t>3 folds segmentation on Triple Therapy start and symkevi start</t>
  </si>
  <si>
    <t>Effect of Triple Therapy against Symkevi and none</t>
  </si>
  <si>
    <t>Effect of Triple Therapy against Symkevi</t>
  </si>
  <si>
    <t>Effect of Triple Therapy against none</t>
  </si>
  <si>
    <t>#residuals prior Triple Therapy</t>
  </si>
  <si>
    <t>Number of patients</t>
  </si>
  <si>
    <t>&lt;0.001</t>
  </si>
  <si>
    <t>Try this one again at the end of the project, with more Triple Therapy data (success!)</t>
  </si>
  <si>
    <t>Test</t>
  </si>
  <si>
    <t>Std dev. (L)</t>
  </si>
  <si>
    <t>Relative change in std dev.</t>
  </si>
  <si>
    <t>During Triple Therapy</t>
  </si>
  <si>
    <t>During Symkevi</t>
  </si>
  <si>
    <t>Prior Symkevi (no therapy)</t>
  </si>
  <si>
    <t>Group</t>
  </si>
  <si>
    <t>A</t>
  </si>
  <si>
    <t>B</t>
  </si>
  <si>
    <t>C</t>
  </si>
  <si>
    <t>A-B</t>
  </si>
  <si>
    <t>A-C</t>
  </si>
  <si>
    <t>B-C</t>
  </si>
  <si>
    <t>Groups involved</t>
  </si>
  <si>
    <t>Measurements</t>
  </si>
  <si>
    <t>Number of stable residuals</t>
  </si>
  <si>
    <t>*includes patient histories with no therapy, Symkevi, Orkambi, **includes patient histories with no therapy, Ivacaftor</t>
  </si>
  <si>
    <t>Prior Triple Therapy*</t>
  </si>
  <si>
    <t>Prior Symkevi**</t>
  </si>
  <si>
    <r>
      <t xml:space="preserve">upper-tail F-test
</t>
    </r>
    <r>
      <rPr>
        <sz val="12"/>
        <color theme="1"/>
        <rFont val="Calibri"/>
        <family val="2"/>
        <scheme val="minor"/>
      </rPr>
      <t>p-value</t>
    </r>
  </si>
  <si>
    <r>
      <t xml:space="preserve">Levene's test
</t>
    </r>
    <r>
      <rPr>
        <sz val="12"/>
        <color theme="1"/>
        <rFont val="Calibri"/>
        <family val="2"/>
        <scheme val="minor"/>
      </rPr>
      <t xml:space="preserve">p-value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</si>
</sst>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167" fontId="0" fillId="0" borderId="0" xfId="0" applyNumberFormat="1"/>
    <xf numFmtId="2" fontId="0" fillId="0" borderId="0" xfId="0" applyNumberFormat="1"/>
    <xf numFmtId="0" fontId="2" fillId="0" borderId="0" xfId="0" applyFont="1"/>
    <xf numFmtId="9" fontId="2" fillId="0" borderId="0" xfId="1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10" fontId="2" fillId="0" borderId="0" xfId="1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0" fontId="2" fillId="0" borderId="9" xfId="0" applyFont="1" applyBorder="1"/>
    <xf numFmtId="9" fontId="2" fillId="0" borderId="10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2" fillId="0" borderId="17" xfId="1" applyFont="1" applyBorder="1" applyAlignment="1">
      <alignment horizontal="center"/>
    </xf>
    <xf numFmtId="9" fontId="2" fillId="0" borderId="16" xfId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9" xfId="0" applyBorder="1"/>
    <xf numFmtId="165" fontId="2" fillId="0" borderId="19" xfId="0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1" applyFon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9" xfId="0" applyBorder="1" applyAlignment="1">
      <alignment wrapText="1"/>
    </xf>
    <xf numFmtId="166" fontId="0" fillId="0" borderId="1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wrapText="1"/>
    </xf>
    <xf numFmtId="165" fontId="0" fillId="0" borderId="0" xfId="0" applyNumberFormat="1" applyFill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166" fontId="0" fillId="4" borderId="17" xfId="0" applyNumberFormat="1" applyFill="1" applyBorder="1" applyAlignment="1">
      <alignment horizontal="center"/>
    </xf>
    <xf numFmtId="166" fontId="0" fillId="5" borderId="17" xfId="0" applyNumberForma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6" borderId="0" xfId="0" applyFill="1"/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0" fontId="2" fillId="0" borderId="21" xfId="0" applyFont="1" applyBorder="1"/>
    <xf numFmtId="165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9" fontId="0" fillId="0" borderId="0" xfId="0" applyNumberFormat="1"/>
    <xf numFmtId="9" fontId="0" fillId="0" borderId="0" xfId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8" xfId="0" applyNumberForma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166" fontId="4" fillId="7" borderId="10" xfId="0" applyNumberFormat="1" applyFont="1" applyFill="1" applyBorder="1" applyAlignment="1">
      <alignment horizontal="center" vertical="center"/>
    </xf>
    <xf numFmtId="166" fontId="4" fillId="7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2201-67F1-0045-8C7F-62B6AF4F09EE}">
  <dimension ref="A1:I21"/>
  <sheetViews>
    <sheetView zoomScale="124" workbookViewId="0">
      <selection activeCell="G7" sqref="G7"/>
    </sheetView>
  </sheetViews>
  <sheetFormatPr baseColWidth="10" defaultRowHeight="16" x14ac:dyDescent="0.2"/>
  <cols>
    <col min="1" max="1" width="11" customWidth="1"/>
    <col min="2" max="3" width="11" bestFit="1" customWidth="1"/>
    <col min="4" max="4" width="11.33203125" bestFit="1" customWidth="1"/>
    <col min="5" max="5" width="11" bestFit="1" customWidth="1"/>
    <col min="6" max="6" width="11.33203125" bestFit="1" customWidth="1"/>
    <col min="7" max="7" width="11" bestFit="1" customWidth="1"/>
    <col min="8" max="8" width="11.33203125" bestFit="1" customWidth="1"/>
    <col min="9" max="9" width="11.6640625" bestFit="1" customWidth="1"/>
  </cols>
  <sheetData>
    <row r="1" spans="1:9" x14ac:dyDescent="0.2">
      <c r="A1" t="s">
        <v>2</v>
      </c>
      <c r="B1" t="s">
        <v>0</v>
      </c>
      <c r="C1">
        <v>99.5</v>
      </c>
      <c r="D1">
        <v>0.5</v>
      </c>
      <c r="E1">
        <v>97.5</v>
      </c>
      <c r="F1">
        <v>2.5</v>
      </c>
      <c r="G1">
        <v>95</v>
      </c>
      <c r="H1">
        <v>5</v>
      </c>
      <c r="I1" t="s">
        <v>1</v>
      </c>
    </row>
    <row r="2" spans="1:9" x14ac:dyDescent="0.2">
      <c r="A2" s="1">
        <v>1.0000000000000001E-5</v>
      </c>
      <c r="B2" s="2">
        <v>8.9148142495711402E-2</v>
      </c>
      <c r="C2" s="2">
        <v>0.29679834098201502</v>
      </c>
      <c r="D2" s="2">
        <v>-0.32383838979519403</v>
      </c>
      <c r="E2" s="2">
        <v>0.17656829872896701</v>
      </c>
      <c r="F2" s="2">
        <v>-0.18959601628637601</v>
      </c>
      <c r="G2" s="2">
        <v>0.13578749016018199</v>
      </c>
      <c r="H2" s="2">
        <v>-0.136289106513487</v>
      </c>
      <c r="I2" s="3">
        <v>91.450631809183307</v>
      </c>
    </row>
    <row r="3" spans="1:9" x14ac:dyDescent="0.2">
      <c r="A3" s="1">
        <v>6.2105263157894702E-5</v>
      </c>
      <c r="B3" s="2">
        <v>8.2093777729692494E-2</v>
      </c>
      <c r="C3" s="2">
        <v>0.26371479347442101</v>
      </c>
      <c r="D3" s="2">
        <v>-0.298336326754297</v>
      </c>
      <c r="E3" s="2">
        <v>0.162572798286795</v>
      </c>
      <c r="F3" s="2">
        <v>-0.17094402367661299</v>
      </c>
      <c r="G3" s="2">
        <v>0.125542090380487</v>
      </c>
      <c r="H3" s="2">
        <v>-0.126298777578782</v>
      </c>
      <c r="I3" s="3">
        <v>77.550141650613298</v>
      </c>
    </row>
    <row r="4" spans="1:9" x14ac:dyDescent="0.2">
      <c r="A4" s="1">
        <v>1.14210526315789E-4</v>
      </c>
      <c r="B4" s="2">
        <v>8.0025565974681995E-2</v>
      </c>
      <c r="C4" s="2">
        <v>0.25942998737170098</v>
      </c>
      <c r="D4" s="2">
        <v>-0.29556364313794098</v>
      </c>
      <c r="E4" s="2">
        <v>0.157356082566042</v>
      </c>
      <c r="F4" s="2">
        <v>-0.165683335012725</v>
      </c>
      <c r="G4" s="2">
        <v>0.122195348977264</v>
      </c>
      <c r="H4" s="2">
        <v>-0.12200870015023101</v>
      </c>
      <c r="I4" s="3">
        <v>73.691877548500997</v>
      </c>
    </row>
    <row r="5" spans="1:9" x14ac:dyDescent="0.2">
      <c r="A5" s="1">
        <v>1.6631578947368401E-4</v>
      </c>
      <c r="B5" s="2">
        <v>7.8800581694589103E-2</v>
      </c>
      <c r="C5" s="2">
        <v>0.257020105156062</v>
      </c>
      <c r="D5" s="2">
        <v>-0.29447917333581403</v>
      </c>
      <c r="E5" s="2">
        <v>0.15521445849152199</v>
      </c>
      <c r="F5" s="2">
        <v>-0.16389784318404699</v>
      </c>
      <c r="G5" s="2">
        <v>0.120327649068871</v>
      </c>
      <c r="H5" s="2">
        <v>-0.120091465073791</v>
      </c>
      <c r="I5" s="3">
        <v>71.453080988892395</v>
      </c>
    </row>
    <row r="6" spans="1:9" x14ac:dyDescent="0.2">
      <c r="A6" s="1">
        <v>2.18421052631579E-4</v>
      </c>
      <c r="B6" s="2">
        <v>7.7930588916707302E-2</v>
      </c>
      <c r="C6" s="2">
        <v>0.25615819623335601</v>
      </c>
      <c r="D6" s="2">
        <v>-0.291845987076919</v>
      </c>
      <c r="E6" s="2">
        <v>0.154470611028381</v>
      </c>
      <c r="F6" s="2">
        <v>-0.16175514368633301</v>
      </c>
      <c r="G6" s="2">
        <v>0.11862453602108</v>
      </c>
      <c r="H6" s="2">
        <v>-0.119576306708414</v>
      </c>
      <c r="I6" s="3">
        <v>69.884044159227798</v>
      </c>
    </row>
    <row r="7" spans="1:9" x14ac:dyDescent="0.2">
      <c r="A7" s="1">
        <v>2.7052631578947399E-4</v>
      </c>
      <c r="B7" s="2">
        <v>7.7255918417857103E-2</v>
      </c>
      <c r="C7" s="2">
        <v>0.25565632210263201</v>
      </c>
      <c r="D7" s="2">
        <v>-0.29068961428137402</v>
      </c>
      <c r="E7" s="2">
        <v>0.15351746745025299</v>
      </c>
      <c r="F7" s="2">
        <v>-0.16035549012981401</v>
      </c>
      <c r="G7" s="2">
        <v>0.11743603939995099</v>
      </c>
      <c r="H7" s="2">
        <v>-0.118189985307707</v>
      </c>
      <c r="I7" s="3">
        <v>68.679264040259895</v>
      </c>
    </row>
    <row r="8" spans="1:9" x14ac:dyDescent="0.2">
      <c r="A8" s="1">
        <v>3.22631578947368E-4</v>
      </c>
      <c r="B8" s="2">
        <v>7.6704579604641498E-2</v>
      </c>
      <c r="C8" s="2">
        <v>0.25463822796770802</v>
      </c>
      <c r="D8" s="2">
        <v>-0.28991385072963899</v>
      </c>
      <c r="E8" s="2">
        <v>0.151605437085751</v>
      </c>
      <c r="F8" s="2">
        <v>-0.15911137927062599</v>
      </c>
      <c r="G8" s="2">
        <v>0.116732417276752</v>
      </c>
      <c r="H8" s="2">
        <v>-0.117259647705793</v>
      </c>
      <c r="I8" s="3">
        <v>67.7024992694612</v>
      </c>
    </row>
    <row r="9" spans="1:9" x14ac:dyDescent="0.2">
      <c r="A9" s="1">
        <v>3.7473684210526299E-4</v>
      </c>
      <c r="B9" s="2">
        <v>7.6238058302949094E-2</v>
      </c>
      <c r="C9" s="2">
        <v>0.252861417833115</v>
      </c>
      <c r="D9" s="2">
        <v>-0.28930083952499303</v>
      </c>
      <c r="E9" s="2">
        <v>0.15081019950570301</v>
      </c>
      <c r="F9" s="2">
        <v>-0.15783526886027899</v>
      </c>
      <c r="G9" s="2">
        <v>0.11635942124368</v>
      </c>
      <c r="H9" s="2">
        <v>-0.116745681080029</v>
      </c>
      <c r="I9" s="3">
        <v>66.881463329481093</v>
      </c>
    </row>
    <row r="10" spans="1:9" x14ac:dyDescent="0.2">
      <c r="A10" s="1">
        <v>4.2684210526315798E-4</v>
      </c>
      <c r="B10" s="2">
        <v>7.5833389724573097E-2</v>
      </c>
      <c r="C10" s="2">
        <v>0.25166172857003699</v>
      </c>
      <c r="D10" s="2">
        <v>-0.28681518308438703</v>
      </c>
      <c r="E10" s="2">
        <v>0.14956018287758199</v>
      </c>
      <c r="F10" s="2">
        <v>-0.157605105331003</v>
      </c>
      <c r="G10" s="2">
        <v>0.116091320787799</v>
      </c>
      <c r="H10" s="2">
        <v>-0.11645310185612399</v>
      </c>
      <c r="I10" s="3">
        <v>66.173339387848202</v>
      </c>
    </row>
    <row r="11" spans="1:9" x14ac:dyDescent="0.2">
      <c r="A11" s="1">
        <v>4.7894736842105302E-4</v>
      </c>
      <c r="B11" s="2">
        <v>7.5475804717810499E-2</v>
      </c>
      <c r="C11" s="2">
        <v>0.25014371176226002</v>
      </c>
      <c r="D11" s="2">
        <v>-0.28462346210466799</v>
      </c>
      <c r="E11" s="2">
        <v>0.14804107929889801</v>
      </c>
      <c r="F11" s="2">
        <v>-0.15718262159868701</v>
      </c>
      <c r="G11" s="2">
        <v>0.11565943326672801</v>
      </c>
      <c r="H11" s="2">
        <v>-0.115379409785185</v>
      </c>
      <c r="I11" s="3">
        <v>65.550742804396805</v>
      </c>
    </row>
    <row r="12" spans="1:9" x14ac:dyDescent="0.2">
      <c r="A12" s="1">
        <v>5.3105263157894698E-4</v>
      </c>
      <c r="B12" s="2">
        <v>7.5155256827228206E-2</v>
      </c>
      <c r="C12" s="2">
        <v>0.24887132860744299</v>
      </c>
      <c r="D12" s="2">
        <v>-0.28339551119419498</v>
      </c>
      <c r="E12" s="2">
        <v>0.147975656416826</v>
      </c>
      <c r="F12" s="2">
        <v>-0.15495157481852601</v>
      </c>
      <c r="G12" s="2">
        <v>0.11501324918941901</v>
      </c>
      <c r="H12" s="2">
        <v>-0.11485137304592399</v>
      </c>
      <c r="I12" s="3">
        <v>64.995133419217595</v>
      </c>
    </row>
    <row r="13" spans="1:9" x14ac:dyDescent="0.2">
      <c r="A13" s="1">
        <v>5.8315789473684196E-4</v>
      </c>
      <c r="B13" s="2">
        <v>7.4864608813317801E-2</v>
      </c>
      <c r="C13" s="2">
        <v>0.248020121776096</v>
      </c>
      <c r="D13" s="2">
        <v>-0.282151259877161</v>
      </c>
      <c r="E13" s="2">
        <v>0.14624729535272701</v>
      </c>
      <c r="F13" s="2">
        <v>-0.15484418970659999</v>
      </c>
      <c r="G13" s="2">
        <v>0.11447574003362</v>
      </c>
      <c r="H13" s="2">
        <v>-0.11428147333626799</v>
      </c>
      <c r="I13" s="3">
        <v>64.493393974437097</v>
      </c>
    </row>
    <row r="14" spans="1:9" x14ac:dyDescent="0.2">
      <c r="A14" s="1">
        <v>6.3526315789473695E-4</v>
      </c>
      <c r="B14" s="2">
        <v>7.45986112163812E-2</v>
      </c>
      <c r="C14" s="2">
        <v>0.24724138707048901</v>
      </c>
      <c r="D14" s="2">
        <v>-0.281793375831419</v>
      </c>
      <c r="E14" s="2">
        <v>0.14592698839771101</v>
      </c>
      <c r="F14" s="2">
        <v>-0.15364032580440801</v>
      </c>
      <c r="G14" s="2">
        <v>0.114100029804523</v>
      </c>
      <c r="H14" s="2">
        <v>-0.113735006923302</v>
      </c>
      <c r="I14" s="3">
        <v>64.035911816815002</v>
      </c>
    </row>
    <row r="15" spans="1:9" x14ac:dyDescent="0.2">
      <c r="A15" s="1">
        <v>6.8736842105263205E-4</v>
      </c>
      <c r="B15" s="2">
        <v>7.4353291850866199E-2</v>
      </c>
      <c r="C15" s="2">
        <v>0.24654226498574799</v>
      </c>
      <c r="D15" s="2">
        <v>-0.28131638629585298</v>
      </c>
      <c r="E15" s="2">
        <v>0.14593788696531201</v>
      </c>
      <c r="F15" s="2">
        <v>-0.15311456977181301</v>
      </c>
      <c r="G15" s="2">
        <v>0.11410167778409901</v>
      </c>
      <c r="H15" s="2">
        <v>-0.11276786014847701</v>
      </c>
      <c r="I15" s="3">
        <v>63.615436988254402</v>
      </c>
    </row>
    <row r="16" spans="1:9" x14ac:dyDescent="0.2">
      <c r="A16" s="1">
        <v>7.3947368421052595E-4</v>
      </c>
      <c r="B16" s="2">
        <v>7.4125572993190503E-2</v>
      </c>
      <c r="C16" s="2">
        <v>0.24584581427890201</v>
      </c>
      <c r="D16" s="2">
        <v>-0.27978936561541001</v>
      </c>
      <c r="E16" s="2">
        <v>0.145818042164477</v>
      </c>
      <c r="F16" s="2">
        <v>-0.153026325207684</v>
      </c>
      <c r="G16" s="2">
        <v>0.113877994270593</v>
      </c>
      <c r="H16" s="2">
        <v>-0.112518346337711</v>
      </c>
      <c r="I16" s="3">
        <v>63.226368777042403</v>
      </c>
    </row>
    <row r="17" spans="1:9" x14ac:dyDescent="0.2">
      <c r="A17" s="1">
        <v>7.9157894736842105E-4</v>
      </c>
      <c r="B17" s="2">
        <v>7.3913021644536406E-2</v>
      </c>
      <c r="C17" s="2">
        <v>0.24519366988862801</v>
      </c>
      <c r="D17" s="2">
        <v>-0.27829392143480502</v>
      </c>
      <c r="E17" s="2">
        <v>0.14504545452828699</v>
      </c>
      <c r="F17" s="2">
        <v>-0.152713576830147</v>
      </c>
      <c r="G17" s="2">
        <v>0.113916877131053</v>
      </c>
      <c r="H17" s="2">
        <v>-0.112297434729507</v>
      </c>
      <c r="I17" s="3">
        <v>62.864291782575997</v>
      </c>
    </row>
    <row r="18" spans="1:9" x14ac:dyDescent="0.2">
      <c r="A18" s="1">
        <v>8.4368421052631603E-4</v>
      </c>
      <c r="B18" s="2">
        <v>7.3713681085509006E-2</v>
      </c>
      <c r="C18" s="2">
        <v>0.244576240587803</v>
      </c>
      <c r="D18" s="2">
        <v>-0.27683303640992302</v>
      </c>
      <c r="E18" s="2">
        <v>0.144667555571972</v>
      </c>
      <c r="F18" s="2">
        <v>-0.152453801273812</v>
      </c>
      <c r="G18" s="2">
        <v>0.11343113752549901</v>
      </c>
      <c r="H18" s="2">
        <v>-0.11212255595815999</v>
      </c>
      <c r="I18" s="3">
        <v>62.525663907979698</v>
      </c>
    </row>
    <row r="19" spans="1:9" x14ac:dyDescent="0.2">
      <c r="A19" s="1">
        <v>8.9578947368421102E-4</v>
      </c>
      <c r="B19" s="2">
        <v>7.3525953978597305E-2</v>
      </c>
      <c r="C19" s="2">
        <v>0.24374250134945599</v>
      </c>
      <c r="D19" s="2">
        <v>-0.27555898660385503</v>
      </c>
      <c r="E19" s="2">
        <v>0.143854356618422</v>
      </c>
      <c r="F19" s="2">
        <v>-0.152029544939703</v>
      </c>
      <c r="G19" s="2">
        <v>0.11312766429556299</v>
      </c>
      <c r="H19" s="2">
        <v>-0.111625956531769</v>
      </c>
      <c r="I19" s="3">
        <v>62.2076004086816</v>
      </c>
    </row>
    <row r="20" spans="1:9" x14ac:dyDescent="0.2">
      <c r="A20" s="1">
        <v>9.4789473684210503E-4</v>
      </c>
      <c r="B20" s="2">
        <v>7.3348519219478506E-2</v>
      </c>
      <c r="C20" s="2">
        <v>0.24232795506093799</v>
      </c>
      <c r="D20" s="2">
        <v>-0.27440589916536401</v>
      </c>
      <c r="E20" s="2">
        <v>0.14377007744305101</v>
      </c>
      <c r="F20" s="2">
        <v>-0.15148302207963099</v>
      </c>
      <c r="G20" s="2">
        <v>0.11298515295565</v>
      </c>
      <c r="H20" s="2">
        <v>-0.111125086655227</v>
      </c>
      <c r="I20" s="3">
        <v>61.907720661339198</v>
      </c>
    </row>
    <row r="21" spans="1:9" x14ac:dyDescent="0.2">
      <c r="A21" s="1">
        <v>1E-3</v>
      </c>
      <c r="B21" s="2">
        <v>7.3180271505310604E-2</v>
      </c>
      <c r="C21" s="2">
        <v>0.24128545350137501</v>
      </c>
      <c r="D21" s="2">
        <v>-0.27287278070713</v>
      </c>
      <c r="E21" s="2">
        <v>0.143463289250718</v>
      </c>
      <c r="F21" s="2">
        <v>-0.15116380024780701</v>
      </c>
      <c r="G21" s="2">
        <v>0.112561173004131</v>
      </c>
      <c r="H21" s="2">
        <v>-0.110930343377245</v>
      </c>
      <c r="I21" s="3">
        <v>61.624037047259399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8680-38CF-834F-A404-F06D34AA91F5}">
  <dimension ref="A1:T47"/>
  <sheetViews>
    <sheetView showGridLines="0" tabSelected="1" topLeftCell="I3" zoomScaleNormal="120" workbookViewId="0">
      <selection activeCell="L4" sqref="L4"/>
    </sheetView>
  </sheetViews>
  <sheetFormatPr baseColWidth="10" defaultRowHeight="16" x14ac:dyDescent="0.2"/>
  <cols>
    <col min="1" max="1" width="8.83203125" style="58" customWidth="1"/>
    <col min="2" max="2" width="26.1640625" customWidth="1"/>
    <col min="4" max="4" width="5.83203125" customWidth="1"/>
    <col min="5" max="5" width="3.1640625" bestFit="1" customWidth="1"/>
    <col min="6" max="6" width="30.5" customWidth="1"/>
    <col min="7" max="7" width="7.6640625" customWidth="1"/>
    <col min="8" max="8" width="6" customWidth="1"/>
    <col min="9" max="9" width="6.6640625" customWidth="1"/>
    <col min="10" max="10" width="31" customWidth="1"/>
    <col min="12" max="12" width="10.83203125" customWidth="1"/>
    <col min="13" max="13" width="5.83203125" style="81" customWidth="1"/>
    <col min="14" max="14" width="23.5" customWidth="1"/>
    <col min="15" max="15" width="15.6640625" customWidth="1"/>
    <col min="16" max="16" width="16.83203125" customWidth="1"/>
    <col min="17" max="17" width="14.6640625" customWidth="1"/>
    <col min="18" max="20" width="14.83203125" customWidth="1"/>
  </cols>
  <sheetData>
    <row r="1" spans="1:20" x14ac:dyDescent="0.2">
      <c r="A1" s="83" t="s">
        <v>67</v>
      </c>
      <c r="B1" s="83"/>
      <c r="F1" t="s">
        <v>83</v>
      </c>
    </row>
    <row r="2" spans="1:20" x14ac:dyDescent="0.2">
      <c r="A2" s="60" t="s">
        <v>60</v>
      </c>
      <c r="B2" t="s">
        <v>89</v>
      </c>
    </row>
    <row r="3" spans="1:20" x14ac:dyDescent="0.2">
      <c r="A3" s="60" t="s">
        <v>63</v>
      </c>
      <c r="B3" t="s">
        <v>90</v>
      </c>
    </row>
    <row r="4" spans="1:20" x14ac:dyDescent="0.2">
      <c r="A4" s="60" t="s">
        <v>64</v>
      </c>
      <c r="B4" t="s">
        <v>62</v>
      </c>
    </row>
    <row r="6" spans="1:20" ht="34" x14ac:dyDescent="0.2">
      <c r="A6" s="60" t="s">
        <v>57</v>
      </c>
      <c r="B6" s="4" t="s">
        <v>91</v>
      </c>
      <c r="C6" s="4"/>
      <c r="D6" s="2"/>
      <c r="E6" s="60" t="s">
        <v>58</v>
      </c>
      <c r="F6" t="s">
        <v>92</v>
      </c>
      <c r="H6" s="2"/>
      <c r="I6" s="60" t="s">
        <v>58</v>
      </c>
      <c r="J6" t="s">
        <v>93</v>
      </c>
      <c r="M6" s="103" t="s">
        <v>104</v>
      </c>
      <c r="N6" s="95" t="s">
        <v>112</v>
      </c>
      <c r="O6" s="85" t="s">
        <v>95</v>
      </c>
      <c r="P6" s="95" t="s">
        <v>113</v>
      </c>
      <c r="Q6" s="85" t="s">
        <v>99</v>
      </c>
    </row>
    <row r="7" spans="1:20" x14ac:dyDescent="0.2">
      <c r="B7" s="36" t="s">
        <v>46</v>
      </c>
      <c r="C7" s="46">
        <v>152</v>
      </c>
      <c r="D7" s="2"/>
      <c r="E7" s="58"/>
      <c r="F7" s="36" t="s">
        <v>95</v>
      </c>
      <c r="G7" s="46">
        <v>76</v>
      </c>
      <c r="H7" s="2"/>
      <c r="I7" s="58"/>
      <c r="J7" s="36" t="s">
        <v>95</v>
      </c>
      <c r="K7" s="46">
        <f>G7</f>
        <v>76</v>
      </c>
      <c r="M7" s="98" t="s">
        <v>105</v>
      </c>
      <c r="N7" s="96" t="s">
        <v>103</v>
      </c>
      <c r="O7" s="84">
        <v>76</v>
      </c>
      <c r="P7" s="96">
        <v>1151</v>
      </c>
      <c r="Q7" s="87">
        <v>8.3500000000000005E-2</v>
      </c>
    </row>
    <row r="8" spans="1:20" x14ac:dyDescent="0.2">
      <c r="A8" s="59"/>
      <c r="B8" s="37" t="s">
        <v>94</v>
      </c>
      <c r="C8" s="49">
        <v>5632</v>
      </c>
      <c r="D8" s="2"/>
      <c r="E8" s="58"/>
      <c r="F8" s="37" t="s">
        <v>50</v>
      </c>
      <c r="G8" s="49">
        <v>3006</v>
      </c>
      <c r="H8" s="2"/>
      <c r="I8" s="58"/>
      <c r="J8" s="37" t="s">
        <v>85</v>
      </c>
      <c r="K8" s="49">
        <v>1151</v>
      </c>
      <c r="M8" s="98" t="s">
        <v>106</v>
      </c>
      <c r="N8" s="96" t="s">
        <v>102</v>
      </c>
      <c r="O8" s="84"/>
      <c r="P8" s="96">
        <v>3006</v>
      </c>
      <c r="Q8" s="87">
        <v>7.4499999999999997E-2</v>
      </c>
    </row>
    <row r="9" spans="1:20" x14ac:dyDescent="0.2">
      <c r="A9" s="59"/>
      <c r="B9" s="38" t="s">
        <v>51</v>
      </c>
      <c r="C9" s="47">
        <v>3759</v>
      </c>
      <c r="D9" s="2"/>
      <c r="E9" s="58"/>
      <c r="F9" s="38" t="s">
        <v>51</v>
      </c>
      <c r="G9" s="47">
        <v>1967</v>
      </c>
      <c r="H9" s="2"/>
      <c r="I9" s="58"/>
      <c r="J9" s="38" t="s">
        <v>51</v>
      </c>
      <c r="K9" s="47">
        <f>G9</f>
        <v>1967</v>
      </c>
      <c r="M9" s="98" t="s">
        <v>107</v>
      </c>
      <c r="N9" s="96" t="s">
        <v>101</v>
      </c>
      <c r="O9" s="84"/>
      <c r="P9" s="96">
        <v>1967</v>
      </c>
      <c r="Q9" s="87">
        <v>6.9400000000000003E-2</v>
      </c>
    </row>
    <row r="10" spans="1:20" ht="40" customHeight="1" x14ac:dyDescent="0.2">
      <c r="A10" s="59"/>
      <c r="B10" s="36" t="s">
        <v>42</v>
      </c>
      <c r="C10" s="48">
        <v>7.9100000000000004E-2</v>
      </c>
      <c r="D10" s="2"/>
      <c r="E10" s="58"/>
      <c r="F10" s="36" t="s">
        <v>52</v>
      </c>
      <c r="G10" s="48">
        <v>7.4499999999999997E-2</v>
      </c>
      <c r="H10" s="2"/>
      <c r="I10" s="58"/>
      <c r="J10" s="36" t="s">
        <v>86</v>
      </c>
      <c r="K10" s="48">
        <v>8.3500000000000005E-2</v>
      </c>
      <c r="M10" s="103" t="s">
        <v>98</v>
      </c>
      <c r="N10" s="95" t="s">
        <v>111</v>
      </c>
      <c r="O10" s="85" t="s">
        <v>100</v>
      </c>
      <c r="P10" s="95" t="s">
        <v>117</v>
      </c>
      <c r="Q10" s="85" t="s">
        <v>118</v>
      </c>
    </row>
    <row r="11" spans="1:20" x14ac:dyDescent="0.2">
      <c r="B11" s="37" t="s">
        <v>84</v>
      </c>
      <c r="C11" s="53">
        <v>6.8900000000000003E-2</v>
      </c>
      <c r="E11" s="58"/>
      <c r="F11" s="37" t="s">
        <v>53</v>
      </c>
      <c r="G11" s="53">
        <v>6.9400000000000003E-2</v>
      </c>
      <c r="I11" s="58"/>
      <c r="J11" s="37" t="s">
        <v>53</v>
      </c>
      <c r="K11" s="53">
        <v>6.9400000000000003E-2</v>
      </c>
      <c r="M11" s="89">
        <v>1</v>
      </c>
      <c r="N11" s="96" t="s">
        <v>109</v>
      </c>
      <c r="O11" s="82">
        <f>-17%</f>
        <v>-0.17</v>
      </c>
      <c r="P11" s="101" t="s">
        <v>96</v>
      </c>
      <c r="Q11" s="99" t="s">
        <v>96</v>
      </c>
    </row>
    <row r="12" spans="1:20" x14ac:dyDescent="0.2">
      <c r="B12" s="37" t="s">
        <v>37</v>
      </c>
      <c r="C12" s="50">
        <f>(C10-C11)/C10</f>
        <v>0.12895069532237674</v>
      </c>
      <c r="E12" s="58"/>
      <c r="F12" s="37" t="s">
        <v>37</v>
      </c>
      <c r="G12" s="50">
        <f>(G11-G10)/G10</f>
        <v>-6.8456375838926095E-2</v>
      </c>
      <c r="I12" s="58"/>
      <c r="J12" s="37" t="s">
        <v>37</v>
      </c>
      <c r="K12" s="50">
        <f>(K11-K10)/K10</f>
        <v>-0.16886227544910182</v>
      </c>
      <c r="M12" s="89">
        <v>2</v>
      </c>
      <c r="N12" s="96" t="s">
        <v>110</v>
      </c>
      <c r="O12" s="82">
        <f>-7%</f>
        <v>-7.0000000000000007E-2</v>
      </c>
      <c r="P12" s="101" t="s">
        <v>96</v>
      </c>
      <c r="Q12" s="99">
        <v>2.76E-2</v>
      </c>
    </row>
    <row r="13" spans="1:20" x14ac:dyDescent="0.2">
      <c r="B13" s="36" t="s">
        <v>40</v>
      </c>
      <c r="C13" s="51">
        <v>3.0684000000000001E-20</v>
      </c>
      <c r="E13" s="58"/>
      <c r="F13" s="36" t="s">
        <v>40</v>
      </c>
      <c r="G13" s="55">
        <v>2.8851000000000001E-4</v>
      </c>
      <c r="I13" s="58"/>
      <c r="J13" s="36" t="s">
        <v>40</v>
      </c>
      <c r="K13" s="51">
        <v>3.8738000000000001E-13</v>
      </c>
      <c r="M13" s="94">
        <v>3</v>
      </c>
      <c r="N13" s="97" t="s">
        <v>108</v>
      </c>
      <c r="O13" s="86">
        <f>-11%</f>
        <v>-0.11</v>
      </c>
      <c r="P13" s="102" t="s">
        <v>96</v>
      </c>
      <c r="Q13" s="104">
        <v>6.9500000000000006E-2</v>
      </c>
    </row>
    <row r="14" spans="1:20" ht="17" x14ac:dyDescent="0.2">
      <c r="B14" s="38" t="s">
        <v>41</v>
      </c>
      <c r="C14" s="52">
        <v>1.3200000000000001E-10</v>
      </c>
      <c r="E14" s="58"/>
      <c r="F14" s="54" t="s">
        <v>41</v>
      </c>
      <c r="G14" s="66">
        <v>2.76E-2</v>
      </c>
      <c r="I14" s="58"/>
      <c r="J14" s="37" t="s">
        <v>41</v>
      </c>
      <c r="K14" s="52">
        <v>7.5210999999999995E-4</v>
      </c>
    </row>
    <row r="15" spans="1:20" ht="38" customHeight="1" x14ac:dyDescent="0.2">
      <c r="A15" s="62"/>
      <c r="F15" s="63" t="s">
        <v>97</v>
      </c>
      <c r="G15" s="64"/>
      <c r="H15" s="64"/>
      <c r="I15" s="64"/>
      <c r="J15" s="67" t="s">
        <v>74</v>
      </c>
      <c r="M15" s="103" t="s">
        <v>98</v>
      </c>
      <c r="N15" s="95" t="s">
        <v>112</v>
      </c>
      <c r="O15" s="85" t="s">
        <v>95</v>
      </c>
      <c r="P15" s="95" t="s">
        <v>113</v>
      </c>
      <c r="Q15" s="85" t="s">
        <v>99</v>
      </c>
      <c r="R15" s="95" t="s">
        <v>100</v>
      </c>
      <c r="S15" s="95" t="s">
        <v>117</v>
      </c>
      <c r="T15" s="85" t="s">
        <v>118</v>
      </c>
    </row>
    <row r="16" spans="1:20" ht="17" customHeight="1" x14ac:dyDescent="0.2">
      <c r="A16" s="62"/>
      <c r="M16" s="88">
        <v>4</v>
      </c>
      <c r="N16" s="113" t="s">
        <v>115</v>
      </c>
      <c r="O16" s="84">
        <v>152</v>
      </c>
      <c r="P16" s="96">
        <v>5632</v>
      </c>
      <c r="Q16" s="87">
        <v>7.9100000000000004E-2</v>
      </c>
      <c r="R16" s="114">
        <v>-0.13</v>
      </c>
      <c r="S16" s="115" t="s">
        <v>96</v>
      </c>
      <c r="T16" s="100" t="s">
        <v>96</v>
      </c>
    </row>
    <row r="17" spans="1:20" ht="17" customHeight="1" x14ac:dyDescent="0.2">
      <c r="A17" s="60" t="s">
        <v>59</v>
      </c>
      <c r="B17" t="s">
        <v>61</v>
      </c>
      <c r="E17" s="60" t="s">
        <v>58</v>
      </c>
      <c r="F17" t="s">
        <v>61</v>
      </c>
      <c r="M17" s="88"/>
      <c r="N17" s="96" t="s">
        <v>101</v>
      </c>
      <c r="O17" s="84"/>
      <c r="P17" s="96">
        <v>3759</v>
      </c>
      <c r="Q17" s="87">
        <v>6.8900000000000003E-2</v>
      </c>
      <c r="R17" s="114"/>
      <c r="S17" s="115"/>
      <c r="T17" s="100"/>
    </row>
    <row r="18" spans="1:20" ht="17" customHeight="1" x14ac:dyDescent="0.2">
      <c r="B18" s="36" t="s">
        <v>46</v>
      </c>
      <c r="C18" s="46">
        <f>76+19</f>
        <v>95</v>
      </c>
      <c r="E18" s="58"/>
      <c r="F18" s="36" t="s">
        <v>95</v>
      </c>
      <c r="G18" s="46">
        <f>G7</f>
        <v>76</v>
      </c>
      <c r="L18" s="81"/>
      <c r="M18" s="92">
        <v>5</v>
      </c>
      <c r="N18" s="105" t="s">
        <v>116</v>
      </c>
      <c r="O18" s="92">
        <v>95</v>
      </c>
      <c r="P18" s="107">
        <v>1388</v>
      </c>
      <c r="Q18" s="90">
        <v>8.2199999999999995E-2</v>
      </c>
      <c r="R18" s="109">
        <v>-0.1</v>
      </c>
      <c r="S18" s="111" t="s">
        <v>96</v>
      </c>
      <c r="T18" s="117">
        <v>0.1489</v>
      </c>
    </row>
    <row r="19" spans="1:20" ht="17" customHeight="1" x14ac:dyDescent="0.2">
      <c r="B19" s="37" t="s">
        <v>47</v>
      </c>
      <c r="C19" s="49">
        <v>1388</v>
      </c>
      <c r="E19" s="58"/>
      <c r="F19" s="37" t="s">
        <v>85</v>
      </c>
      <c r="G19" s="49">
        <v>1151</v>
      </c>
      <c r="L19" s="81"/>
      <c r="M19" s="93"/>
      <c r="N19" s="106" t="s">
        <v>102</v>
      </c>
      <c r="O19" s="93"/>
      <c r="P19" s="108">
        <v>3440</v>
      </c>
      <c r="Q19" s="91">
        <v>7.3800000000000004E-2</v>
      </c>
      <c r="R19" s="110"/>
      <c r="S19" s="112"/>
      <c r="T19" s="116"/>
    </row>
    <row r="20" spans="1:20" x14ac:dyDescent="0.2">
      <c r="B20" s="38" t="s">
        <v>48</v>
      </c>
      <c r="C20" s="47">
        <v>3440</v>
      </c>
      <c r="E20" s="58"/>
      <c r="F20" s="38" t="s">
        <v>50</v>
      </c>
      <c r="G20" s="47">
        <f>G8</f>
        <v>3006</v>
      </c>
      <c r="J20" t="s">
        <v>69</v>
      </c>
      <c r="L20" s="81"/>
      <c r="M20" s="81" t="s">
        <v>114</v>
      </c>
      <c r="N20" s="81"/>
      <c r="O20" s="81"/>
      <c r="P20" s="81"/>
      <c r="Q20" s="81"/>
      <c r="R20" s="81"/>
    </row>
    <row r="21" spans="1:20" x14ac:dyDescent="0.2">
      <c r="B21" s="36" t="s">
        <v>42</v>
      </c>
      <c r="C21" s="48">
        <v>8.2199999999999995E-2</v>
      </c>
      <c r="E21" s="58"/>
      <c r="F21" s="36" t="s">
        <v>87</v>
      </c>
      <c r="G21" s="48">
        <v>8.3500000000000005E-2</v>
      </c>
      <c r="J21">
        <v>516</v>
      </c>
      <c r="K21">
        <v>209</v>
      </c>
      <c r="L21" s="81"/>
      <c r="N21" s="81"/>
      <c r="O21" s="81"/>
      <c r="P21" s="81"/>
      <c r="Q21" s="81"/>
      <c r="R21" s="81"/>
    </row>
    <row r="22" spans="1:20" x14ac:dyDescent="0.2">
      <c r="B22" s="37" t="s">
        <v>43</v>
      </c>
      <c r="C22" s="53">
        <v>7.3800000000000004E-2</v>
      </c>
      <c r="E22" s="58"/>
      <c r="F22" s="37" t="s">
        <v>52</v>
      </c>
      <c r="G22" s="53">
        <f>G10</f>
        <v>7.4499999999999997E-2</v>
      </c>
      <c r="J22">
        <v>523</v>
      </c>
      <c r="K22">
        <v>266</v>
      </c>
      <c r="L22" s="81"/>
      <c r="N22" s="81"/>
      <c r="O22" s="81"/>
      <c r="P22" s="81"/>
      <c r="Q22" s="81"/>
      <c r="R22" s="81"/>
    </row>
    <row r="23" spans="1:20" x14ac:dyDescent="0.2">
      <c r="B23" s="37" t="s">
        <v>37</v>
      </c>
      <c r="C23" s="50">
        <f>(C21-C22)/C21</f>
        <v>0.1021897810218977</v>
      </c>
      <c r="E23" s="58"/>
      <c r="F23" s="37" t="s">
        <v>37</v>
      </c>
      <c r="G23" s="50">
        <f>(G22-G21)/G21</f>
        <v>-0.10778443113772464</v>
      </c>
      <c r="J23">
        <v>520</v>
      </c>
      <c r="K23">
        <v>234</v>
      </c>
      <c r="L23" s="81"/>
      <c r="N23" s="81"/>
      <c r="O23" s="81"/>
      <c r="P23" s="81"/>
      <c r="Q23" s="81"/>
      <c r="R23" s="81"/>
    </row>
    <row r="24" spans="1:20" x14ac:dyDescent="0.2">
      <c r="B24" s="36" t="s">
        <v>40</v>
      </c>
      <c r="C24" s="51">
        <v>6.4682999999999998E-7</v>
      </c>
      <c r="E24" s="58"/>
      <c r="F24" s="36" t="s">
        <v>40</v>
      </c>
      <c r="G24" s="51">
        <v>1.015E-6</v>
      </c>
      <c r="J24">
        <v>535</v>
      </c>
      <c r="K24">
        <v>141</v>
      </c>
      <c r="L24" s="81"/>
      <c r="N24" s="81"/>
      <c r="O24" s="81"/>
      <c r="P24" s="81"/>
      <c r="Q24" s="81"/>
      <c r="R24" s="81"/>
    </row>
    <row r="25" spans="1:20" ht="17" x14ac:dyDescent="0.2">
      <c r="B25" s="54" t="s">
        <v>41</v>
      </c>
      <c r="C25" s="65">
        <v>0.1489</v>
      </c>
      <c r="E25" s="58"/>
      <c r="F25" s="54" t="s">
        <v>41</v>
      </c>
      <c r="G25" s="66">
        <v>6.9500000000000006E-2</v>
      </c>
      <c r="J25">
        <v>538</v>
      </c>
      <c r="K25">
        <v>154</v>
      </c>
    </row>
    <row r="26" spans="1:20" x14ac:dyDescent="0.2">
      <c r="J26">
        <v>545</v>
      </c>
      <c r="K26">
        <v>270</v>
      </c>
    </row>
    <row r="27" spans="1:20" x14ac:dyDescent="0.2">
      <c r="J27">
        <v>582</v>
      </c>
      <c r="K27">
        <v>323</v>
      </c>
    </row>
    <row r="28" spans="1:20" x14ac:dyDescent="0.2">
      <c r="B28" t="s">
        <v>72</v>
      </c>
      <c r="J28">
        <v>802</v>
      </c>
      <c r="K28">
        <v>188</v>
      </c>
    </row>
    <row r="29" spans="1:20" x14ac:dyDescent="0.2">
      <c r="J29">
        <v>806</v>
      </c>
      <c r="K29">
        <v>155</v>
      </c>
    </row>
    <row r="30" spans="1:20" x14ac:dyDescent="0.2">
      <c r="J30">
        <v>828</v>
      </c>
      <c r="K30">
        <v>104</v>
      </c>
    </row>
    <row r="31" spans="1:20" x14ac:dyDescent="0.2">
      <c r="J31" t="s">
        <v>68</v>
      </c>
      <c r="K31">
        <f>SUM(K21:K30)</f>
        <v>2044</v>
      </c>
    </row>
    <row r="32" spans="1:20" x14ac:dyDescent="0.2">
      <c r="J32" t="s">
        <v>70</v>
      </c>
      <c r="K32" t="s">
        <v>71</v>
      </c>
    </row>
    <row r="33" spans="2:11" x14ac:dyDescent="0.2">
      <c r="J33">
        <f>C18-G18-COUNT(J21:J30)</f>
        <v>9</v>
      </c>
      <c r="K33" s="9">
        <f>(C20+C19-K31-G20-G19)/J33</f>
        <v>-152.55555555555554</v>
      </c>
    </row>
    <row r="47" spans="2:11" x14ac:dyDescent="0.2">
      <c r="B47" s="61"/>
      <c r="C47" s="56"/>
    </row>
  </sheetData>
  <mergeCells count="12">
    <mergeCell ref="A1:B1"/>
    <mergeCell ref="O7:O9"/>
    <mergeCell ref="S16:S17"/>
    <mergeCell ref="M16:M17"/>
    <mergeCell ref="M18:M19"/>
    <mergeCell ref="S18:S19"/>
    <mergeCell ref="T16:T17"/>
    <mergeCell ref="T18:T19"/>
    <mergeCell ref="R16:R17"/>
    <mergeCell ref="R18:R19"/>
    <mergeCell ref="O16:O17"/>
    <mergeCell ref="O18:O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6B86-C0DE-C848-8C48-5A7BAA52DFE3}">
  <dimension ref="A1:U33"/>
  <sheetViews>
    <sheetView workbookViewId="0">
      <selection activeCell="J14" sqref="J14"/>
    </sheetView>
  </sheetViews>
  <sheetFormatPr baseColWidth="10" defaultRowHeight="16" x14ac:dyDescent="0.2"/>
  <cols>
    <col min="1" max="1" width="11.83203125" bestFit="1" customWidth="1"/>
    <col min="2" max="2" width="26" customWidth="1"/>
    <col min="3" max="4" width="11.83203125" bestFit="1" customWidth="1"/>
    <col min="5" max="5" width="12.33203125" bestFit="1" customWidth="1"/>
    <col min="6" max="6" width="11.83203125" bestFit="1" customWidth="1"/>
    <col min="7" max="7" width="12.33203125" bestFit="1" customWidth="1"/>
    <col min="8" max="8" width="11.83203125" bestFit="1" customWidth="1"/>
    <col min="9" max="9" width="12.33203125" bestFit="1" customWidth="1"/>
    <col min="10" max="10" width="11.83203125" bestFit="1" customWidth="1"/>
    <col min="11" max="11" width="12.33203125" bestFit="1" customWidth="1"/>
    <col min="12" max="12" width="11.83203125" bestFit="1" customWidth="1"/>
    <col min="13" max="18" width="11" bestFit="1" customWidth="1"/>
  </cols>
  <sheetData>
    <row r="1" spans="1:21" s="6" customFormat="1" ht="32" customHeight="1" x14ac:dyDescent="0.2">
      <c r="A1" s="5" t="s">
        <v>80</v>
      </c>
      <c r="B1" s="5" t="s">
        <v>81</v>
      </c>
      <c r="C1" s="5" t="s">
        <v>82</v>
      </c>
      <c r="D1" s="5">
        <v>99.5</v>
      </c>
      <c r="E1" s="5">
        <v>0.5</v>
      </c>
      <c r="F1" s="5">
        <v>97.5</v>
      </c>
      <c r="G1" s="5">
        <v>2.5</v>
      </c>
      <c r="H1" s="5">
        <v>95</v>
      </c>
      <c r="I1" s="5">
        <v>5</v>
      </c>
      <c r="J1" s="5">
        <v>90</v>
      </c>
      <c r="K1" s="5">
        <v>10</v>
      </c>
      <c r="L1" s="5" t="s">
        <v>1</v>
      </c>
      <c r="M1" s="5" t="s">
        <v>3</v>
      </c>
      <c r="N1" s="5" t="s">
        <v>4</v>
      </c>
      <c r="O1" s="5" t="s">
        <v>5</v>
      </c>
      <c r="P1" s="5" t="s">
        <v>78</v>
      </c>
      <c r="Q1" s="5" t="s">
        <v>7</v>
      </c>
      <c r="R1" s="5" t="s">
        <v>11</v>
      </c>
      <c r="S1" s="5" t="s">
        <v>8</v>
      </c>
      <c r="T1" s="5" t="s">
        <v>88</v>
      </c>
      <c r="U1" s="5" t="s">
        <v>9</v>
      </c>
    </row>
    <row r="2" spans="1:21" s="6" customFormat="1" ht="21" customHeight="1" x14ac:dyDescent="0.2">
      <c r="A2" s="5">
        <v>6.6848672366982706E-2</v>
      </c>
      <c r="B2" s="5">
        <v>6.6035626479110293E-2</v>
      </c>
      <c r="C2" s="5">
        <v>6.7682131430916601E-2</v>
      </c>
      <c r="D2" s="5">
        <v>0.22</v>
      </c>
      <c r="E2" s="5">
        <v>-0.24679583333333299</v>
      </c>
      <c r="F2" s="5">
        <v>0.13</v>
      </c>
      <c r="G2" s="5">
        <v>-0.13500000000000001</v>
      </c>
      <c r="H2" s="5">
        <v>0.100000000000001</v>
      </c>
      <c r="I2" s="5">
        <v>-0.1</v>
      </c>
      <c r="J2" s="5">
        <v>7.0000000000000104E-2</v>
      </c>
      <c r="K2" s="5">
        <v>-6.8571428571428505E-2</v>
      </c>
      <c r="L2" s="5">
        <v>56.6101100035116</v>
      </c>
      <c r="M2" s="5">
        <v>7</v>
      </c>
      <c r="N2" s="5">
        <v>3</v>
      </c>
      <c r="O2" s="5">
        <v>12669</v>
      </c>
      <c r="P2" s="5">
        <v>16517</v>
      </c>
      <c r="Q2" s="5">
        <v>21036</v>
      </c>
      <c r="R2" s="5">
        <v>179</v>
      </c>
      <c r="S2" s="5">
        <v>1</v>
      </c>
      <c r="T2" s="5">
        <v>220</v>
      </c>
      <c r="U2" s="5">
        <v>226</v>
      </c>
    </row>
    <row r="3" spans="1:21" s="6" customFormat="1" ht="21" customHeight="1" x14ac:dyDescent="0.2">
      <c r="A3" s="5">
        <v>7.4723732519741903E-2</v>
      </c>
      <c r="B3" s="5">
        <v>7.3829463806830295E-2</v>
      </c>
      <c r="C3" s="5">
        <v>7.5640085156828393E-2</v>
      </c>
      <c r="D3" s="5">
        <v>0.233687878787878</v>
      </c>
      <c r="E3" s="5">
        <v>-0.285720238095238</v>
      </c>
      <c r="F3" s="5">
        <v>0.146488095238095</v>
      </c>
      <c r="G3" s="5">
        <v>-0.152857142857143</v>
      </c>
      <c r="H3" s="5">
        <v>0.11333333333333299</v>
      </c>
      <c r="I3" s="5">
        <v>-0.112</v>
      </c>
      <c r="J3" s="5">
        <v>8.0000000000000099E-2</v>
      </c>
      <c r="K3" s="5">
        <v>-7.6201923076923098E-2</v>
      </c>
      <c r="L3" s="5">
        <v>73.084323704219102</v>
      </c>
      <c r="M3" s="5">
        <v>15</v>
      </c>
      <c r="N3" s="5">
        <v>5</v>
      </c>
      <c r="O3" s="5">
        <v>13090</v>
      </c>
      <c r="P3" s="5">
        <v>16517</v>
      </c>
      <c r="Q3" s="5">
        <v>21036</v>
      </c>
      <c r="R3" s="5">
        <v>159</v>
      </c>
      <c r="S3" s="5">
        <v>1</v>
      </c>
      <c r="T3" s="5">
        <v>220</v>
      </c>
      <c r="U3" s="5">
        <v>226</v>
      </c>
    </row>
    <row r="4" spans="1:21" s="6" customFormat="1" ht="21" customHeight="1" x14ac:dyDescent="0.2">
      <c r="A4" s="5">
        <v>7.7643448213423394E-2</v>
      </c>
      <c r="B4" s="5">
        <v>7.6694699182878495E-2</v>
      </c>
      <c r="C4" s="5">
        <v>7.8616131616342094E-2</v>
      </c>
      <c r="D4" s="5">
        <v>0.247285714285714</v>
      </c>
      <c r="E4" s="5">
        <v>-0.28741071428571402</v>
      </c>
      <c r="F4" s="5">
        <v>0.14929166666666599</v>
      </c>
      <c r="G4" s="5">
        <v>-0.15720454545454601</v>
      </c>
      <c r="H4" s="5">
        <v>0.11749999999999999</v>
      </c>
      <c r="I4" s="5">
        <v>-0.116666666666667</v>
      </c>
      <c r="J4" s="5">
        <v>8.4444444444444197E-2</v>
      </c>
      <c r="K4" s="5">
        <v>-8.0000000000000099E-2</v>
      </c>
      <c r="L4" s="5">
        <v>75.651839300181905</v>
      </c>
      <c r="M4" s="5">
        <v>21</v>
      </c>
      <c r="N4" s="5">
        <v>7</v>
      </c>
      <c r="O4" s="5">
        <v>12550</v>
      </c>
      <c r="P4" s="5">
        <v>16517</v>
      </c>
      <c r="Q4" s="5">
        <v>21036</v>
      </c>
      <c r="R4" s="5">
        <v>155</v>
      </c>
      <c r="S4" s="5">
        <v>1</v>
      </c>
      <c r="T4" s="5">
        <v>220</v>
      </c>
      <c r="U4" s="5">
        <v>226</v>
      </c>
    </row>
    <row r="5" spans="1:21" s="6" customFormat="1" ht="21" customHeight="1" x14ac:dyDescent="0.2">
      <c r="A5" s="5">
        <v>7.9897875418896494E-2</v>
      </c>
      <c r="B5" s="5">
        <v>7.8908806651130495E-2</v>
      </c>
      <c r="C5" s="5">
        <v>8.0912230480695804E-2</v>
      </c>
      <c r="D5" s="5">
        <v>0.25815892857142803</v>
      </c>
      <c r="E5" s="5">
        <v>-0.29065333333333299</v>
      </c>
      <c r="F5" s="5">
        <v>0.15612903225806499</v>
      </c>
      <c r="G5" s="5">
        <v>-0.16381447963800899</v>
      </c>
      <c r="H5" s="5">
        <v>0.122930555555555</v>
      </c>
      <c r="I5" s="5">
        <v>-0.12</v>
      </c>
      <c r="J5" s="5">
        <v>8.6551282051282194E-2</v>
      </c>
      <c r="K5" s="5">
        <v>-8.2785714285714296E-2</v>
      </c>
      <c r="L5" s="5">
        <v>78.027610133800806</v>
      </c>
      <c r="M5" s="5">
        <v>31</v>
      </c>
      <c r="N5" s="5">
        <v>10</v>
      </c>
      <c r="O5" s="5">
        <v>12224</v>
      </c>
      <c r="P5" s="5">
        <v>16517</v>
      </c>
      <c r="Q5" s="5">
        <v>21036</v>
      </c>
      <c r="R5" s="5">
        <v>145</v>
      </c>
      <c r="S5" s="5">
        <v>1</v>
      </c>
      <c r="T5" s="5">
        <v>220</v>
      </c>
      <c r="U5" s="5">
        <v>226</v>
      </c>
    </row>
    <row r="9" spans="1:21" x14ac:dyDescent="0.2">
      <c r="B9" t="s">
        <v>28</v>
      </c>
      <c r="E9" s="68" t="s">
        <v>79</v>
      </c>
    </row>
    <row r="10" spans="1:21" x14ac:dyDescent="0.2">
      <c r="B10" s="29" t="s">
        <v>27</v>
      </c>
      <c r="C10" s="31">
        <v>226</v>
      </c>
      <c r="E10" s="69">
        <v>204</v>
      </c>
    </row>
    <row r="11" spans="1:21" x14ac:dyDescent="0.2">
      <c r="B11" s="30" t="s">
        <v>16</v>
      </c>
      <c r="C11" s="32">
        <v>21036</v>
      </c>
      <c r="E11" s="70">
        <v>18325</v>
      </c>
    </row>
    <row r="12" spans="1:21" x14ac:dyDescent="0.2">
      <c r="B12" s="29" t="s">
        <v>34</v>
      </c>
      <c r="C12" s="31">
        <v>220</v>
      </c>
      <c r="E12" s="69">
        <v>198</v>
      </c>
      <c r="J12">
        <f>220/226</f>
        <v>0.97345132743362828</v>
      </c>
    </row>
    <row r="13" spans="1:21" x14ac:dyDescent="0.2">
      <c r="B13" s="30" t="s">
        <v>19</v>
      </c>
      <c r="C13" s="35">
        <v>16517</v>
      </c>
      <c r="E13" s="71">
        <v>14334</v>
      </c>
      <c r="J13">
        <f>C13/C11</f>
        <v>0.78517779045445901</v>
      </c>
    </row>
    <row r="14" spans="1:21" x14ac:dyDescent="0.2">
      <c r="B14" s="10"/>
      <c r="C14" s="11"/>
    </row>
    <row r="15" spans="1:21" x14ac:dyDescent="0.2">
      <c r="J15" s="5"/>
      <c r="K15" s="5"/>
      <c r="L15" s="5"/>
      <c r="M15" s="5"/>
    </row>
    <row r="16" spans="1:21" x14ac:dyDescent="0.2">
      <c r="B16" s="21" t="s">
        <v>17</v>
      </c>
      <c r="C16" s="22">
        <v>7</v>
      </c>
      <c r="D16" s="22">
        <v>15</v>
      </c>
      <c r="E16" s="22">
        <v>21</v>
      </c>
      <c r="F16" s="31">
        <v>31</v>
      </c>
      <c r="G16" s="12"/>
    </row>
    <row r="17" spans="2:13" x14ac:dyDescent="0.2">
      <c r="B17" s="23" t="s">
        <v>31</v>
      </c>
      <c r="C17" s="20">
        <v>3</v>
      </c>
      <c r="D17" s="20">
        <v>5</v>
      </c>
      <c r="E17" s="20">
        <v>7</v>
      </c>
      <c r="F17" s="32">
        <v>10</v>
      </c>
      <c r="G17" s="12"/>
    </row>
    <row r="18" spans="2:13" x14ac:dyDescent="0.2">
      <c r="B18" s="24" t="s">
        <v>32</v>
      </c>
      <c r="C18" s="25">
        <f>C17/C16</f>
        <v>0.42857142857142855</v>
      </c>
      <c r="D18" s="25">
        <f t="shared" ref="D18" si="0">D17/D16</f>
        <v>0.33333333333333331</v>
      </c>
      <c r="E18" s="25">
        <f>E17/E16</f>
        <v>0.33333333333333331</v>
      </c>
      <c r="F18" s="33">
        <f t="shared" ref="F18" si="1">F17/F16</f>
        <v>0.32258064516129031</v>
      </c>
      <c r="G18" s="13"/>
    </row>
    <row r="19" spans="2:13" x14ac:dyDescent="0.2">
      <c r="B19" s="21" t="s">
        <v>30</v>
      </c>
      <c r="C19" s="22">
        <v>179</v>
      </c>
      <c r="D19" s="22">
        <v>159</v>
      </c>
      <c r="E19" s="22">
        <v>155</v>
      </c>
      <c r="F19" s="31">
        <v>145</v>
      </c>
      <c r="G19" s="12"/>
    </row>
    <row r="20" spans="2:13" x14ac:dyDescent="0.2">
      <c r="B20" s="21" t="s">
        <v>35</v>
      </c>
      <c r="C20" s="77">
        <f>C19/$C12</f>
        <v>0.8136363636363636</v>
      </c>
      <c r="D20" s="77">
        <f t="shared" ref="D20:F20" si="2">D19/$C12</f>
        <v>0.72272727272727277</v>
      </c>
      <c r="E20" s="77">
        <f t="shared" si="2"/>
        <v>0.70454545454545459</v>
      </c>
      <c r="F20" s="78">
        <f t="shared" si="2"/>
        <v>0.65909090909090906</v>
      </c>
      <c r="G20" s="13"/>
    </row>
    <row r="21" spans="2:13" ht="17" thickBot="1" x14ac:dyDescent="0.25">
      <c r="B21" s="23" t="s">
        <v>5</v>
      </c>
      <c r="C21" s="20">
        <v>12669</v>
      </c>
      <c r="D21" s="20">
        <v>13090</v>
      </c>
      <c r="E21" s="20">
        <v>12550</v>
      </c>
      <c r="F21" s="32">
        <v>12224</v>
      </c>
      <c r="G21" s="12"/>
    </row>
    <row r="22" spans="2:13" ht="17" thickBot="1" x14ac:dyDescent="0.25">
      <c r="B22" s="24" t="s">
        <v>18</v>
      </c>
      <c r="C22" s="25">
        <f>C21/$C13</f>
        <v>0.76702791063752496</v>
      </c>
      <c r="D22" s="25">
        <f t="shared" ref="D22:F22" si="3">D21/$C13</f>
        <v>0.79251680087182907</v>
      </c>
      <c r="E22" s="25">
        <f t="shared" si="3"/>
        <v>0.75982321244778106</v>
      </c>
      <c r="F22" s="25">
        <f t="shared" si="3"/>
        <v>0.74008597202881876</v>
      </c>
      <c r="G22" s="80" t="s">
        <v>29</v>
      </c>
    </row>
    <row r="23" spans="2:13" ht="17" hidden="1" thickBot="1" x14ac:dyDescent="0.25">
      <c r="B23" s="23" t="s">
        <v>33</v>
      </c>
      <c r="C23" s="26">
        <f>C21/$C11</f>
        <v>0.6022532800912721</v>
      </c>
      <c r="D23" s="26">
        <f t="shared" ref="D23:F23" si="4">D21/$C11</f>
        <v>0.62226659060657918</v>
      </c>
      <c r="E23" s="26">
        <f t="shared" si="4"/>
        <v>0.59659631108575772</v>
      </c>
      <c r="F23" s="26">
        <f t="shared" si="4"/>
        <v>0.58109906826392854</v>
      </c>
      <c r="G23" s="79" t="s">
        <v>29</v>
      </c>
    </row>
    <row r="24" spans="2:13" x14ac:dyDescent="0.2">
      <c r="B24" s="17" t="s">
        <v>20</v>
      </c>
      <c r="C24" s="42">
        <v>6.6848672366982706E-2</v>
      </c>
      <c r="D24" s="42">
        <v>7.4723732519741903E-2</v>
      </c>
      <c r="E24" s="42">
        <v>7.7643448213423394E-2</v>
      </c>
      <c r="F24" s="43">
        <v>7.9897875418896494E-2</v>
      </c>
      <c r="G24" s="15">
        <f t="shared" ref="G24:G30" si="5">MAX(C24:F24)-MIN(C24:F24)</f>
        <v>1.3049203051913788E-2</v>
      </c>
      <c r="J24" s="5"/>
      <c r="K24" s="5"/>
      <c r="L24" s="5"/>
      <c r="M24" s="5"/>
    </row>
    <row r="25" spans="2:13" x14ac:dyDescent="0.2">
      <c r="B25" s="18" t="s">
        <v>21</v>
      </c>
      <c r="C25" s="19">
        <v>0.22</v>
      </c>
      <c r="D25" s="19">
        <v>0.233687878787878</v>
      </c>
      <c r="E25" s="19">
        <v>0.247285714285714</v>
      </c>
      <c r="F25" s="39">
        <v>0.25815892857142803</v>
      </c>
      <c r="G25" s="15">
        <f t="shared" si="5"/>
        <v>3.8158928571428025E-2</v>
      </c>
      <c r="J25" s="5"/>
      <c r="K25" s="5"/>
      <c r="L25" s="5"/>
      <c r="M25" s="5"/>
    </row>
    <row r="26" spans="2:13" x14ac:dyDescent="0.2">
      <c r="B26" s="18" t="s">
        <v>22</v>
      </c>
      <c r="C26" s="19">
        <v>-0.24679583333333299</v>
      </c>
      <c r="D26" s="19">
        <v>-0.285720238095238</v>
      </c>
      <c r="E26" s="19">
        <v>-0.28741071428571402</v>
      </c>
      <c r="F26" s="39">
        <v>-0.29065333333333299</v>
      </c>
      <c r="G26" s="15">
        <f t="shared" si="5"/>
        <v>4.3857499999999994E-2</v>
      </c>
      <c r="J26" s="5"/>
      <c r="K26" s="5"/>
      <c r="L26" s="5"/>
      <c r="M26" s="5"/>
    </row>
    <row r="27" spans="2:13" x14ac:dyDescent="0.2">
      <c r="B27" s="18" t="s">
        <v>23</v>
      </c>
      <c r="C27" s="19">
        <v>0.13</v>
      </c>
      <c r="D27" s="19">
        <v>0.146488095238095</v>
      </c>
      <c r="E27" s="19">
        <v>0.14929166666666599</v>
      </c>
      <c r="F27" s="39">
        <v>0.15612903225806499</v>
      </c>
      <c r="G27" s="15">
        <f t="shared" si="5"/>
        <v>2.6129032258064983E-2</v>
      </c>
      <c r="J27" s="5"/>
      <c r="K27" s="5"/>
      <c r="L27" s="5"/>
      <c r="M27" s="5"/>
    </row>
    <row r="28" spans="2:13" x14ac:dyDescent="0.2">
      <c r="B28" s="18" t="s">
        <v>24</v>
      </c>
      <c r="C28" s="19">
        <v>-0.13500000000000001</v>
      </c>
      <c r="D28" s="19">
        <v>-0.152857142857143</v>
      </c>
      <c r="E28" s="19">
        <v>-0.15720454545454601</v>
      </c>
      <c r="F28" s="39">
        <v>-0.16381447963800899</v>
      </c>
      <c r="G28" s="15">
        <f t="shared" si="5"/>
        <v>2.8814479638008983E-2</v>
      </c>
      <c r="J28" s="5"/>
      <c r="K28" s="5"/>
      <c r="L28" s="5"/>
      <c r="M28" s="5"/>
    </row>
    <row r="29" spans="2:13" x14ac:dyDescent="0.2">
      <c r="B29" s="18" t="s">
        <v>25</v>
      </c>
      <c r="C29" s="19">
        <v>0.100000000000001</v>
      </c>
      <c r="D29" s="19">
        <v>0.11333333333333299</v>
      </c>
      <c r="E29" s="19">
        <v>0.11749999999999999</v>
      </c>
      <c r="F29" s="39">
        <v>0.122930555555555</v>
      </c>
      <c r="G29" s="15">
        <f t="shared" si="5"/>
        <v>2.2930555555553997E-2</v>
      </c>
      <c r="J29" s="5"/>
      <c r="K29" s="5"/>
      <c r="L29" s="5"/>
      <c r="M29" s="5"/>
    </row>
    <row r="30" spans="2:13" ht="17" thickBot="1" x14ac:dyDescent="0.25">
      <c r="B30" s="74" t="s">
        <v>26</v>
      </c>
      <c r="C30" s="75">
        <v>-0.1</v>
      </c>
      <c r="D30" s="75">
        <v>-0.112</v>
      </c>
      <c r="E30" s="75">
        <v>-0.116666666666667</v>
      </c>
      <c r="F30" s="76">
        <v>-0.12</v>
      </c>
      <c r="G30" s="16">
        <f t="shared" si="5"/>
        <v>1.999999999999999E-2</v>
      </c>
    </row>
    <row r="31" spans="2:13" x14ac:dyDescent="0.2">
      <c r="B31" s="23" t="s">
        <v>44</v>
      </c>
      <c r="C31" s="72">
        <v>6.6035626479110293E-2</v>
      </c>
      <c r="D31" s="72">
        <v>7.3829463806830295E-2</v>
      </c>
      <c r="E31" s="72">
        <v>7.6694699182878495E-2</v>
      </c>
      <c r="F31" s="73">
        <v>7.8908806651130495E-2</v>
      </c>
      <c r="G31" s="14"/>
    </row>
    <row r="32" spans="2:13" ht="17" thickBot="1" x14ac:dyDescent="0.25">
      <c r="B32" s="24" t="s">
        <v>45</v>
      </c>
      <c r="C32" s="44">
        <v>6.7682131430916601E-2</v>
      </c>
      <c r="D32" s="44">
        <v>7.5640085156828393E-2</v>
      </c>
      <c r="E32" s="44">
        <v>7.8616131616342094E-2</v>
      </c>
      <c r="F32" s="45">
        <v>8.0912230480695804E-2</v>
      </c>
    </row>
    <row r="33" spans="12:12" ht="17" thickBot="1" x14ac:dyDescent="0.25">
      <c r="L3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FC3A-55B4-F746-8DB3-66AE5DDDBA57}">
  <dimension ref="A1:V58"/>
  <sheetViews>
    <sheetView zoomScale="85" zoomScaleNormal="170" workbookViewId="0">
      <pane ySplit="1" topLeftCell="A29" activePane="bottomLeft" state="frozen"/>
      <selection pane="bottomLeft" activeCell="H49" sqref="H49:H56"/>
    </sheetView>
  </sheetViews>
  <sheetFormatPr baseColWidth="10" defaultRowHeight="16" x14ac:dyDescent="0.2"/>
  <cols>
    <col min="2" max="2" width="13.33203125" customWidth="1"/>
    <col min="3" max="3" width="30.1640625" customWidth="1"/>
    <col min="4" max="7" width="7.1640625" customWidth="1"/>
    <col min="8" max="8" width="9.1640625" customWidth="1"/>
    <col min="9" max="9" width="9.5" customWidth="1"/>
    <col min="10" max="10" width="10.83203125" customWidth="1"/>
    <col min="11" max="11" width="30.6640625" customWidth="1"/>
    <col min="15" max="15" width="12.6640625" customWidth="1"/>
    <col min="17" max="17" width="14.1640625" customWidth="1"/>
    <col min="19" max="19" width="15.6640625" customWidth="1"/>
  </cols>
  <sheetData>
    <row r="1" spans="1:20" s="6" customFormat="1" ht="22" customHeight="1" x14ac:dyDescent="0.2">
      <c r="A1" s="5" t="s">
        <v>12</v>
      </c>
      <c r="B1" s="5" t="s">
        <v>13</v>
      </c>
      <c r="C1" s="5" t="s">
        <v>14</v>
      </c>
      <c r="D1" s="5">
        <v>99.5</v>
      </c>
      <c r="E1" s="5">
        <v>0.5</v>
      </c>
      <c r="F1" s="5">
        <v>97.5</v>
      </c>
      <c r="G1" s="5">
        <v>2.5</v>
      </c>
      <c r="H1" s="5">
        <v>95</v>
      </c>
      <c r="I1" s="5">
        <v>5</v>
      </c>
      <c r="J1" s="5" t="s">
        <v>1</v>
      </c>
      <c r="K1" s="5" t="s">
        <v>3</v>
      </c>
      <c r="L1" s="5" t="s">
        <v>4</v>
      </c>
      <c r="M1" s="5" t="s">
        <v>5</v>
      </c>
      <c r="N1" s="5"/>
      <c r="O1" s="5" t="s">
        <v>6</v>
      </c>
      <c r="P1" s="5" t="s">
        <v>7</v>
      </c>
      <c r="Q1" s="5" t="s">
        <v>11</v>
      </c>
      <c r="R1" s="5" t="s">
        <v>8</v>
      </c>
      <c r="S1" s="5" t="s">
        <v>10</v>
      </c>
      <c r="T1" s="5" t="s">
        <v>9</v>
      </c>
    </row>
    <row r="2" spans="1:20" x14ac:dyDescent="0.2">
      <c r="A2" t="s">
        <v>15</v>
      </c>
    </row>
    <row r="3" spans="1:20" x14ac:dyDescent="0.2">
      <c r="A3" s="4">
        <v>1.61437379890003E-2</v>
      </c>
      <c r="B3" s="4">
        <v>5.6531350141379201E-2</v>
      </c>
      <c r="C3" s="4">
        <v>9.1262730484686395E-4</v>
      </c>
      <c r="D3" s="2">
        <v>0.17852000000000101</v>
      </c>
      <c r="E3" s="2">
        <v>-0.222</v>
      </c>
      <c r="F3" s="2">
        <v>0.11600000000000001</v>
      </c>
      <c r="G3" s="2">
        <v>-0.126</v>
      </c>
      <c r="H3" s="2">
        <v>8.4000000000000505E-2</v>
      </c>
      <c r="I3" s="2">
        <v>-8.4000000000000102E-2</v>
      </c>
      <c r="J3" s="9">
        <v>12.259067</v>
      </c>
      <c r="K3">
        <v>5</v>
      </c>
      <c r="L3">
        <v>5</v>
      </c>
      <c r="M3">
        <v>3837</v>
      </c>
      <c r="N3" s="8">
        <f>M3/O3*100</f>
        <v>28.215309949260973</v>
      </c>
      <c r="O3">
        <v>13599</v>
      </c>
      <c r="P3">
        <v>17899</v>
      </c>
      <c r="Q3">
        <v>77</v>
      </c>
      <c r="R3">
        <v>1</v>
      </c>
      <c r="S3">
        <v>192</v>
      </c>
      <c r="T3">
        <v>202</v>
      </c>
    </row>
    <row r="4" spans="1:20" x14ac:dyDescent="0.2">
      <c r="A4" s="4">
        <v>1.05286492667334E-2</v>
      </c>
      <c r="B4" s="4">
        <v>6.6856199918070194E-2</v>
      </c>
      <c r="C4" s="4">
        <v>7.0390548024397404E-4</v>
      </c>
      <c r="D4" s="2">
        <v>0.22</v>
      </c>
      <c r="E4" s="2">
        <v>-0.25049375000000002</v>
      </c>
      <c r="F4" s="2">
        <v>0.134278571428572</v>
      </c>
      <c r="G4" s="2">
        <v>-0.14000000000000001</v>
      </c>
      <c r="H4" s="2">
        <v>0.10299999999999999</v>
      </c>
      <c r="I4" s="2">
        <v>-0.101666666666667</v>
      </c>
      <c r="J4" s="9">
        <v>40.320069593246203</v>
      </c>
      <c r="K4">
        <v>10</v>
      </c>
      <c r="L4">
        <v>5</v>
      </c>
      <c r="M4">
        <v>9021</v>
      </c>
      <c r="N4" s="8">
        <f t="shared" ref="N4:N22" si="0">M4/O4*100</f>
        <v>66.335759982351632</v>
      </c>
      <c r="O4">
        <v>13599</v>
      </c>
      <c r="P4">
        <v>17899</v>
      </c>
      <c r="Q4">
        <v>143</v>
      </c>
      <c r="R4">
        <v>1</v>
      </c>
      <c r="S4">
        <v>192</v>
      </c>
      <c r="T4">
        <v>202</v>
      </c>
    </row>
    <row r="5" spans="1:20" x14ac:dyDescent="0.2">
      <c r="A5" s="4">
        <v>1.44805927201674E-2</v>
      </c>
      <c r="B5" s="4">
        <v>6.2576759782365599E-2</v>
      </c>
      <c r="C5" s="4">
        <v>9.0614857215618599E-4</v>
      </c>
      <c r="D5" s="2">
        <v>0.21327499999999899</v>
      </c>
      <c r="E5" s="2">
        <v>-0.23456874999999999</v>
      </c>
      <c r="F5" s="2">
        <v>0.13200000000000001</v>
      </c>
      <c r="G5" s="2">
        <v>-0.13</v>
      </c>
      <c r="H5" s="2">
        <v>9.50277777777776E-2</v>
      </c>
      <c r="I5" s="2">
        <v>-9.0050000000000296E-2</v>
      </c>
      <c r="J5" s="9">
        <v>18.676887010416699</v>
      </c>
      <c r="K5">
        <v>10</v>
      </c>
      <c r="L5">
        <v>8</v>
      </c>
      <c r="M5">
        <v>4769</v>
      </c>
      <c r="N5" s="8">
        <f t="shared" si="0"/>
        <v>35.068755055518785</v>
      </c>
      <c r="O5">
        <v>13599</v>
      </c>
      <c r="P5">
        <v>17899</v>
      </c>
      <c r="Q5">
        <v>67</v>
      </c>
      <c r="R5">
        <v>1</v>
      </c>
      <c r="S5">
        <v>192</v>
      </c>
      <c r="T5">
        <v>202</v>
      </c>
    </row>
    <row r="6" spans="1:20" x14ac:dyDescent="0.2">
      <c r="A6" s="4">
        <v>9.5022867629116006E-3</v>
      </c>
      <c r="B6" s="4">
        <v>7.33027933509032E-2</v>
      </c>
      <c r="C6" s="4">
        <v>6.9654416294273201E-4</v>
      </c>
      <c r="D6" s="2">
        <v>0.23517708333333301</v>
      </c>
      <c r="E6" s="2">
        <v>-0.27879166666666699</v>
      </c>
      <c r="F6" s="2">
        <v>0.14333333333333401</v>
      </c>
      <c r="G6" s="2">
        <v>-0.152857142857143</v>
      </c>
      <c r="H6" s="2">
        <v>0.110666666666667</v>
      </c>
      <c r="I6" s="2">
        <v>-0.112</v>
      </c>
      <c r="J6" s="9">
        <v>59.504075964375502</v>
      </c>
      <c r="K6">
        <v>15</v>
      </c>
      <c r="L6">
        <v>5</v>
      </c>
      <c r="M6">
        <v>11075</v>
      </c>
      <c r="N6" s="8">
        <f t="shared" si="0"/>
        <v>81.439811750864038</v>
      </c>
      <c r="O6">
        <v>13599</v>
      </c>
      <c r="P6">
        <v>17899</v>
      </c>
      <c r="Q6">
        <v>149</v>
      </c>
      <c r="R6">
        <v>1</v>
      </c>
      <c r="S6">
        <v>192</v>
      </c>
      <c r="T6">
        <v>202</v>
      </c>
    </row>
    <row r="7" spans="1:20" x14ac:dyDescent="0.2">
      <c r="A7" s="4">
        <v>1.1231701965980299E-2</v>
      </c>
      <c r="B7" s="4">
        <v>6.8922532130085506E-2</v>
      </c>
      <c r="C7" s="4">
        <v>7.7411733962581895E-4</v>
      </c>
      <c r="D7" s="2">
        <v>0.22541233974358901</v>
      </c>
      <c r="E7" s="2">
        <v>-0.246538095238096</v>
      </c>
      <c r="F7" s="2">
        <v>0.13875000000000001</v>
      </c>
      <c r="G7" s="2">
        <v>-0.14704642857142899</v>
      </c>
      <c r="H7" s="2">
        <v>0.107358333333333</v>
      </c>
      <c r="I7" s="2">
        <v>-0.108</v>
      </c>
      <c r="J7" s="9">
        <v>37.651064863468399</v>
      </c>
      <c r="K7">
        <v>15</v>
      </c>
      <c r="L7">
        <v>8</v>
      </c>
      <c r="M7">
        <v>7927</v>
      </c>
      <c r="N7" s="3">
        <f t="shared" si="0"/>
        <v>58.291050812559739</v>
      </c>
      <c r="O7">
        <v>13599</v>
      </c>
      <c r="P7">
        <v>17899</v>
      </c>
      <c r="Q7">
        <v>103</v>
      </c>
      <c r="R7">
        <v>1</v>
      </c>
      <c r="S7">
        <v>192</v>
      </c>
      <c r="T7">
        <v>202</v>
      </c>
    </row>
    <row r="8" spans="1:20" x14ac:dyDescent="0.2">
      <c r="A8" s="4">
        <v>1.6599939908326301E-2</v>
      </c>
      <c r="B8" s="4">
        <v>6.11865157719075E-2</v>
      </c>
      <c r="C8" s="4">
        <v>1.0156924850135199E-3</v>
      </c>
      <c r="D8" s="2">
        <v>0.19126785714285699</v>
      </c>
      <c r="E8" s="2">
        <v>-0.23741999999999999</v>
      </c>
      <c r="F8" s="2">
        <v>0.122516666666667</v>
      </c>
      <c r="G8" s="2">
        <v>-0.12756868131868099</v>
      </c>
      <c r="H8" s="2">
        <v>8.99999999999999E-2</v>
      </c>
      <c r="I8" s="2">
        <v>-8.9233516483516698E-2</v>
      </c>
      <c r="J8" s="9">
        <v>13.5834162543138</v>
      </c>
      <c r="K8">
        <v>15</v>
      </c>
      <c r="L8">
        <v>13</v>
      </c>
      <c r="M8">
        <v>3629</v>
      </c>
      <c r="N8" s="3">
        <f t="shared" si="0"/>
        <v>26.685785719538202</v>
      </c>
      <c r="O8">
        <v>13599</v>
      </c>
      <c r="P8">
        <v>17899</v>
      </c>
      <c r="Q8">
        <v>41</v>
      </c>
      <c r="R8">
        <v>1</v>
      </c>
      <c r="S8">
        <v>192</v>
      </c>
      <c r="T8">
        <v>202</v>
      </c>
    </row>
    <row r="9" spans="1:20" x14ac:dyDescent="0.2">
      <c r="A9" s="4">
        <v>9.1600598117218199E-3</v>
      </c>
      <c r="B9" s="4">
        <v>7.7750270029358998E-2</v>
      </c>
      <c r="C9" s="4">
        <v>7.1219712384645102E-4</v>
      </c>
      <c r="D9" s="2">
        <v>0.25491000000000003</v>
      </c>
      <c r="E9" s="2">
        <v>-0.29321176470588201</v>
      </c>
      <c r="F9" s="2">
        <v>0.151233333333333</v>
      </c>
      <c r="G9" s="2">
        <v>-0.16</v>
      </c>
      <c r="H9" s="2">
        <v>0.11892941176470601</v>
      </c>
      <c r="I9" s="2">
        <v>-0.118333333333333</v>
      </c>
      <c r="J9" s="9">
        <v>72.039528187262107</v>
      </c>
      <c r="K9">
        <v>20</v>
      </c>
      <c r="L9">
        <v>5</v>
      </c>
      <c r="M9">
        <v>11918</v>
      </c>
      <c r="N9" s="3">
        <f t="shared" si="0"/>
        <v>87.638796970365476</v>
      </c>
      <c r="O9">
        <v>13599</v>
      </c>
      <c r="P9">
        <v>17899</v>
      </c>
      <c r="Q9">
        <v>155</v>
      </c>
      <c r="R9">
        <v>1</v>
      </c>
      <c r="S9">
        <v>192</v>
      </c>
      <c r="T9">
        <v>202</v>
      </c>
    </row>
    <row r="10" spans="1:20" x14ac:dyDescent="0.2">
      <c r="A10" s="4">
        <v>1.01728820770057E-2</v>
      </c>
      <c r="B10" s="4">
        <v>7.2919958921119202E-2</v>
      </c>
      <c r="C10" s="4">
        <v>7.4180614316464899E-4</v>
      </c>
      <c r="D10" s="2">
        <v>0.2475</v>
      </c>
      <c r="E10" s="2">
        <v>-0.26</v>
      </c>
      <c r="F10" s="2">
        <v>0.14554797979798001</v>
      </c>
      <c r="G10" s="2">
        <v>-0.15206578947368399</v>
      </c>
      <c r="H10" s="2">
        <v>0.115</v>
      </c>
      <c r="I10" s="2">
        <v>-0.112579545454546</v>
      </c>
      <c r="J10" s="9">
        <v>51.377317133407203</v>
      </c>
      <c r="K10" s="7">
        <v>20</v>
      </c>
      <c r="L10" s="7">
        <v>8</v>
      </c>
      <c r="M10">
        <v>9663</v>
      </c>
      <c r="N10" s="3">
        <f t="shared" si="0"/>
        <v>71.056695345245984</v>
      </c>
      <c r="O10">
        <v>13599</v>
      </c>
      <c r="P10">
        <v>17899</v>
      </c>
      <c r="Q10">
        <v>128</v>
      </c>
      <c r="R10">
        <v>1</v>
      </c>
      <c r="S10">
        <v>192</v>
      </c>
      <c r="T10">
        <v>202</v>
      </c>
    </row>
    <row r="11" spans="1:20" x14ac:dyDescent="0.2">
      <c r="A11" s="4">
        <v>1.31795895491622E-2</v>
      </c>
      <c r="B11" s="4">
        <v>6.8031197005869404E-2</v>
      </c>
      <c r="C11" s="4">
        <v>8.9662325307554797E-4</v>
      </c>
      <c r="D11" s="2">
        <v>0.226464761904762</v>
      </c>
      <c r="E11" s="2">
        <v>-0.24916749999999999</v>
      </c>
      <c r="F11" s="2">
        <v>0.13437698412698401</v>
      </c>
      <c r="G11" s="2">
        <v>-0.140383333333333</v>
      </c>
      <c r="H11" s="2">
        <v>0.10638909774436101</v>
      </c>
      <c r="I11" s="2">
        <v>-0.101333333333333</v>
      </c>
      <c r="J11" s="9">
        <v>26.646343115433901</v>
      </c>
      <c r="K11">
        <v>20</v>
      </c>
      <c r="L11">
        <v>13</v>
      </c>
      <c r="M11">
        <v>5757</v>
      </c>
      <c r="N11" s="3">
        <f t="shared" si="0"/>
        <v>42.333995146701966</v>
      </c>
      <c r="O11">
        <v>13599</v>
      </c>
      <c r="P11">
        <v>17899</v>
      </c>
      <c r="Q11">
        <v>67</v>
      </c>
      <c r="R11">
        <v>1</v>
      </c>
      <c r="S11">
        <v>192</v>
      </c>
      <c r="T11">
        <v>202</v>
      </c>
    </row>
    <row r="12" spans="1:20" x14ac:dyDescent="0.2">
      <c r="A12" s="4">
        <v>1.8306300648455301E-2</v>
      </c>
      <c r="B12" s="4">
        <v>6.1380053661979198E-2</v>
      </c>
      <c r="C12" s="4">
        <v>1.1236417161545099E-3</v>
      </c>
      <c r="D12" s="2">
        <v>0.197614210526315</v>
      </c>
      <c r="E12" s="2">
        <v>-0.240991578947368</v>
      </c>
      <c r="F12" s="2">
        <v>0.123615789473684</v>
      </c>
      <c r="G12" s="2">
        <v>-0.125086842105263</v>
      </c>
      <c r="H12" s="2">
        <v>9.1236842105263005E-2</v>
      </c>
      <c r="I12" s="2">
        <v>-8.8634210526315704E-2</v>
      </c>
      <c r="J12" s="9">
        <v>11.241106933478401</v>
      </c>
      <c r="K12">
        <v>20</v>
      </c>
      <c r="L12">
        <v>18</v>
      </c>
      <c r="M12">
        <v>2984</v>
      </c>
      <c r="N12" s="3">
        <f t="shared" si="0"/>
        <v>21.942789911022871</v>
      </c>
      <c r="O12">
        <v>13599</v>
      </c>
      <c r="P12">
        <v>17899</v>
      </c>
      <c r="Q12">
        <v>33</v>
      </c>
      <c r="R12">
        <v>1</v>
      </c>
      <c r="S12">
        <v>192</v>
      </c>
      <c r="T12">
        <v>202</v>
      </c>
    </row>
    <row r="13" spans="1:20" x14ac:dyDescent="0.2">
      <c r="A13" s="4">
        <v>1.00569833915945E-2</v>
      </c>
      <c r="B13" s="4">
        <v>7.3510993978819203E-2</v>
      </c>
      <c r="C13" s="4">
        <v>7.3929884554459104E-4</v>
      </c>
      <c r="D13" s="2">
        <v>0.24164541666667</v>
      </c>
      <c r="E13" s="2">
        <v>-0.26028888888888901</v>
      </c>
      <c r="F13" s="2">
        <v>0.14605000000000001</v>
      </c>
      <c r="G13" s="2">
        <v>-0.15420535714285699</v>
      </c>
      <c r="H13" s="2">
        <v>0.115</v>
      </c>
      <c r="I13" s="2">
        <v>-0.115508333333333</v>
      </c>
      <c r="J13" s="9">
        <v>53.4227206687532</v>
      </c>
      <c r="K13" s="7">
        <v>21</v>
      </c>
      <c r="L13" s="7">
        <v>8</v>
      </c>
      <c r="M13">
        <v>9887</v>
      </c>
      <c r="N13" s="3">
        <f t="shared" si="0"/>
        <v>72.703875284947429</v>
      </c>
      <c r="O13">
        <v>13599</v>
      </c>
      <c r="P13">
        <v>17899</v>
      </c>
      <c r="Q13">
        <v>130</v>
      </c>
      <c r="R13">
        <v>1</v>
      </c>
      <c r="S13">
        <v>202</v>
      </c>
      <c r="T13">
        <v>202</v>
      </c>
    </row>
    <row r="14" spans="1:20" x14ac:dyDescent="0.2">
      <c r="A14" s="4">
        <v>1.44805927201674E-2</v>
      </c>
      <c r="B14" s="4">
        <v>6.2576759782365599E-2</v>
      </c>
      <c r="C14" s="4">
        <v>9.0614857215618599E-4</v>
      </c>
      <c r="D14" s="2">
        <v>0.21327499999999899</v>
      </c>
      <c r="E14" s="2">
        <v>-0.23456874999999999</v>
      </c>
      <c r="F14" s="2">
        <v>0.13200000000000001</v>
      </c>
      <c r="G14" s="2">
        <v>-0.13</v>
      </c>
      <c r="H14" s="2">
        <v>9.50277777777776E-2</v>
      </c>
      <c r="I14" s="2">
        <v>-9.0050000000000296E-2</v>
      </c>
      <c r="J14" s="9">
        <v>18.676887010416699</v>
      </c>
      <c r="K14">
        <v>10</v>
      </c>
      <c r="L14">
        <v>8</v>
      </c>
      <c r="M14">
        <v>4769</v>
      </c>
      <c r="N14" s="3">
        <f t="shared" si="0"/>
        <v>35.068755055518785</v>
      </c>
      <c r="O14">
        <v>13599</v>
      </c>
      <c r="P14">
        <v>17899</v>
      </c>
      <c r="Q14">
        <v>67</v>
      </c>
      <c r="R14">
        <v>1</v>
      </c>
      <c r="S14">
        <v>192</v>
      </c>
      <c r="T14">
        <v>202</v>
      </c>
    </row>
    <row r="15" spans="1:20" x14ac:dyDescent="0.2">
      <c r="A15" s="4">
        <v>1.6599939908326301E-2</v>
      </c>
      <c r="B15" s="4">
        <v>6.11865157719075E-2</v>
      </c>
      <c r="C15" s="4">
        <v>1.0156924850135199E-3</v>
      </c>
      <c r="D15" s="2">
        <v>0.19126785714285699</v>
      </c>
      <c r="E15" s="2">
        <v>-0.23741999999999999</v>
      </c>
      <c r="F15" s="2">
        <v>0.122516666666667</v>
      </c>
      <c r="G15" s="2">
        <v>-0.12756868131868099</v>
      </c>
      <c r="H15" s="2">
        <v>8.99999999999999E-2</v>
      </c>
      <c r="I15" s="2">
        <v>-8.9233516483516698E-2</v>
      </c>
      <c r="J15" s="9">
        <v>13.5834162543138</v>
      </c>
      <c r="K15">
        <v>15</v>
      </c>
      <c r="L15">
        <v>13</v>
      </c>
      <c r="M15">
        <v>3629</v>
      </c>
      <c r="N15" s="3">
        <f t="shared" si="0"/>
        <v>26.685785719538202</v>
      </c>
      <c r="O15">
        <v>13599</v>
      </c>
      <c r="P15">
        <v>17899</v>
      </c>
      <c r="Q15">
        <v>41</v>
      </c>
      <c r="R15">
        <v>1</v>
      </c>
      <c r="S15">
        <v>192</v>
      </c>
      <c r="T15">
        <v>202</v>
      </c>
    </row>
    <row r="16" spans="1:20" x14ac:dyDescent="0.2">
      <c r="A16" s="4">
        <v>1.8306300648455301E-2</v>
      </c>
      <c r="B16" s="4">
        <v>6.1380053661979198E-2</v>
      </c>
      <c r="C16" s="4">
        <v>1.1236417161545099E-3</v>
      </c>
      <c r="D16" s="2">
        <v>0.197614210526315</v>
      </c>
      <c r="E16" s="2">
        <v>-0.240991578947368</v>
      </c>
      <c r="F16" s="2">
        <v>0.123615789473684</v>
      </c>
      <c r="G16" s="2">
        <v>-0.125086842105263</v>
      </c>
      <c r="H16" s="2">
        <v>9.1236842105263005E-2</v>
      </c>
      <c r="I16" s="2">
        <v>-8.8634210526315704E-2</v>
      </c>
      <c r="J16" s="9">
        <v>11.241106933478401</v>
      </c>
      <c r="K16">
        <v>20</v>
      </c>
      <c r="L16">
        <v>18</v>
      </c>
      <c r="M16">
        <v>2984</v>
      </c>
      <c r="N16" s="3">
        <f t="shared" si="0"/>
        <v>21.942789911022871</v>
      </c>
      <c r="O16">
        <v>13599</v>
      </c>
      <c r="P16">
        <v>17899</v>
      </c>
      <c r="Q16">
        <v>33</v>
      </c>
      <c r="R16">
        <v>1</v>
      </c>
      <c r="S16">
        <v>192</v>
      </c>
      <c r="T16">
        <v>202</v>
      </c>
    </row>
    <row r="17" spans="1:22" x14ac:dyDescent="0.2">
      <c r="A17" s="4">
        <v>9.6886671573072399E-3</v>
      </c>
      <c r="B17" s="4">
        <v>7.7849672022903896E-2</v>
      </c>
      <c r="C17" s="4">
        <v>7.5425956053545005E-4</v>
      </c>
      <c r="D17" s="2">
        <v>0.25011190476190498</v>
      </c>
      <c r="E17" s="2">
        <v>-0.29296292307692301</v>
      </c>
      <c r="F17" s="2">
        <v>0.15</v>
      </c>
      <c r="G17" s="2">
        <v>-0.16158741258741299</v>
      </c>
      <c r="H17" s="2">
        <v>0.118983333333333</v>
      </c>
      <c r="I17" s="2">
        <v>-0.119937499999999</v>
      </c>
      <c r="J17" s="9">
        <v>64.559253150485205</v>
      </c>
      <c r="K17" s="7">
        <v>25</v>
      </c>
      <c r="L17" s="7">
        <v>8</v>
      </c>
      <c r="M17">
        <v>10653</v>
      </c>
      <c r="N17" s="3">
        <f t="shared" si="0"/>
        <v>78.336642400176487</v>
      </c>
      <c r="O17">
        <v>13599</v>
      </c>
      <c r="P17">
        <v>17899</v>
      </c>
      <c r="Q17">
        <v>131</v>
      </c>
      <c r="R17">
        <v>1</v>
      </c>
      <c r="S17">
        <v>202</v>
      </c>
      <c r="T17">
        <v>202</v>
      </c>
    </row>
    <row r="18" spans="1:22" ht="17" customHeight="1" x14ac:dyDescent="0.2">
      <c r="A18" s="4">
        <v>9.6488963620453994E-3</v>
      </c>
      <c r="B18" s="4">
        <v>6.5579238196995807E-2</v>
      </c>
      <c r="C18" s="4">
        <v>6.32767272864701E-4</v>
      </c>
      <c r="D18" s="2">
        <v>0.21965833333333301</v>
      </c>
      <c r="E18" s="2">
        <v>-0.2494875</v>
      </c>
      <c r="F18" s="2">
        <v>0.12666666666666701</v>
      </c>
      <c r="G18" s="2">
        <v>-0.13500000000000001</v>
      </c>
      <c r="H18" s="2">
        <v>9.8571428571428796E-2</v>
      </c>
      <c r="I18" s="2">
        <v>-0.1</v>
      </c>
      <c r="J18" s="9">
        <v>46.189297596340403</v>
      </c>
      <c r="K18">
        <v>7</v>
      </c>
      <c r="L18">
        <v>3</v>
      </c>
      <c r="M18">
        <v>10741</v>
      </c>
      <c r="N18" s="3">
        <f t="shared" si="0"/>
        <v>78.983748805059193</v>
      </c>
      <c r="O18">
        <v>13599</v>
      </c>
      <c r="P18">
        <v>17899</v>
      </c>
      <c r="Q18">
        <v>164</v>
      </c>
      <c r="R18">
        <v>1</v>
      </c>
      <c r="S18">
        <v>192</v>
      </c>
      <c r="T18">
        <v>202</v>
      </c>
    </row>
    <row r="19" spans="1:22" x14ac:dyDescent="0.2">
      <c r="A19" s="4">
        <v>1.0530400393442701E-2</v>
      </c>
      <c r="B19" s="4">
        <v>7.0478065049867297E-2</v>
      </c>
      <c r="C19" s="4">
        <v>7.4216224393020501E-4</v>
      </c>
      <c r="D19" s="2">
        <v>0.228610476190476</v>
      </c>
      <c r="E19" s="2">
        <v>-0.250192380952381</v>
      </c>
      <c r="F19" s="2">
        <v>0.14000000000000001</v>
      </c>
      <c r="G19" s="2">
        <v>-0.14818939393939401</v>
      </c>
      <c r="H19" s="2">
        <v>0.10875</v>
      </c>
      <c r="I19" s="2">
        <v>-0.108955555555555</v>
      </c>
      <c r="J19" s="9">
        <v>44.788989353264299</v>
      </c>
      <c r="K19">
        <v>15</v>
      </c>
      <c r="L19">
        <v>7</v>
      </c>
      <c r="M19">
        <v>9018</v>
      </c>
      <c r="N19" s="3">
        <f t="shared" si="0"/>
        <v>66.313699536730638</v>
      </c>
      <c r="O19">
        <v>13599</v>
      </c>
      <c r="P19">
        <v>17899</v>
      </c>
      <c r="Q19">
        <v>130</v>
      </c>
      <c r="R19">
        <v>1</v>
      </c>
      <c r="S19">
        <v>192</v>
      </c>
      <c r="T19">
        <v>202</v>
      </c>
    </row>
    <row r="20" spans="1:22" x14ac:dyDescent="0.2">
      <c r="A20" s="4">
        <v>1.09363119154131E-2</v>
      </c>
      <c r="B20" s="4">
        <v>7.1571828350064204E-2</v>
      </c>
      <c r="C20" s="4">
        <v>7.8273183919270897E-4</v>
      </c>
      <c r="D20" s="2">
        <v>0.226504358974358</v>
      </c>
      <c r="E20" s="2">
        <v>-0.253796666666667</v>
      </c>
      <c r="F20" s="2">
        <v>0.142221153846154</v>
      </c>
      <c r="G20" s="2">
        <v>-0.152420454545454</v>
      </c>
      <c r="H20" s="2">
        <v>0.11333333333333299</v>
      </c>
      <c r="I20" s="2">
        <v>-0.112708041958042</v>
      </c>
      <c r="J20" s="9">
        <v>42.824326330404503</v>
      </c>
      <c r="K20">
        <v>21</v>
      </c>
      <c r="L20">
        <v>10</v>
      </c>
      <c r="M20">
        <v>8361</v>
      </c>
      <c r="N20" s="3">
        <f t="shared" si="0"/>
        <v>61.482461945731302</v>
      </c>
      <c r="O20">
        <v>13599</v>
      </c>
      <c r="P20">
        <v>17899</v>
      </c>
      <c r="Q20">
        <v>106</v>
      </c>
      <c r="R20">
        <v>1</v>
      </c>
      <c r="S20">
        <v>192</v>
      </c>
      <c r="T20">
        <v>202</v>
      </c>
    </row>
    <row r="21" spans="1:22" x14ac:dyDescent="0.2">
      <c r="A21" s="4">
        <v>1.00569833915945E-2</v>
      </c>
      <c r="B21" s="4">
        <v>7.3510993978819203E-2</v>
      </c>
      <c r="C21" s="4">
        <v>7.3929884554459104E-4</v>
      </c>
      <c r="D21" s="2">
        <v>0.24164541666667</v>
      </c>
      <c r="E21" s="2">
        <v>-0.26028888888888901</v>
      </c>
      <c r="F21" s="2">
        <v>0.14605000000000001</v>
      </c>
      <c r="G21" s="2">
        <v>-0.15420535714285699</v>
      </c>
      <c r="H21" s="2">
        <v>0.115</v>
      </c>
      <c r="I21" s="2">
        <v>-0.115508333333333</v>
      </c>
      <c r="J21" s="9">
        <v>53.4227206687532</v>
      </c>
      <c r="K21">
        <v>21</v>
      </c>
      <c r="L21">
        <v>8</v>
      </c>
      <c r="M21">
        <v>9887</v>
      </c>
      <c r="N21" s="3">
        <f t="shared" si="0"/>
        <v>72.703875284947429</v>
      </c>
      <c r="O21">
        <v>13599</v>
      </c>
      <c r="P21">
        <v>17899</v>
      </c>
      <c r="Q21">
        <v>130</v>
      </c>
      <c r="R21">
        <v>1</v>
      </c>
      <c r="S21">
        <v>192</v>
      </c>
      <c r="T21">
        <v>202</v>
      </c>
    </row>
    <row r="22" spans="1:22" x14ac:dyDescent="0.2">
      <c r="A22" s="4">
        <v>1.1352646738200099E-2</v>
      </c>
      <c r="B22" s="4">
        <v>7.5636067985397501E-2</v>
      </c>
      <c r="C22" s="4">
        <v>8.5866956050470596E-4</v>
      </c>
      <c r="D22" s="2">
        <v>0.244687289915966</v>
      </c>
      <c r="E22" s="2">
        <v>-0.277277142857143</v>
      </c>
      <c r="F22" s="2">
        <v>0.15009999999999901</v>
      </c>
      <c r="G22" s="2">
        <v>-0.159486111111111</v>
      </c>
      <c r="H22" s="2">
        <v>0.11749999999999999</v>
      </c>
      <c r="I22" s="2">
        <v>-0.11777777777777799</v>
      </c>
      <c r="J22" s="9">
        <v>44.3827109893639</v>
      </c>
      <c r="K22">
        <v>31</v>
      </c>
      <c r="L22">
        <v>15</v>
      </c>
      <c r="M22">
        <v>7759</v>
      </c>
      <c r="N22" s="3">
        <f t="shared" si="0"/>
        <v>57.055665857783652</v>
      </c>
      <c r="O22">
        <v>13599</v>
      </c>
      <c r="P22">
        <v>17899</v>
      </c>
      <c r="Q22">
        <v>83</v>
      </c>
      <c r="R22">
        <v>1</v>
      </c>
      <c r="S22">
        <v>192</v>
      </c>
      <c r="T22">
        <v>202</v>
      </c>
    </row>
    <row r="24" spans="1:22" x14ac:dyDescent="0.2">
      <c r="A24" s="4">
        <v>9.34865274587246E-3</v>
      </c>
      <c r="B24" s="4">
        <v>8.1380605768414396E-2</v>
      </c>
      <c r="C24" s="4">
        <v>7.6079902357765105E-4</v>
      </c>
      <c r="D24" s="2">
        <v>0.26194538461538502</v>
      </c>
      <c r="E24" s="2">
        <v>-0.31150892857142898</v>
      </c>
      <c r="F24" s="2">
        <v>0.16023684210526201</v>
      </c>
      <c r="G24" s="2">
        <v>-0.172281045751634</v>
      </c>
      <c r="H24" s="2">
        <v>0.12592941176470601</v>
      </c>
      <c r="I24" s="2">
        <v>-0.125117647058824</v>
      </c>
      <c r="J24" s="9">
        <v>75.771951312838894</v>
      </c>
      <c r="K24">
        <v>31</v>
      </c>
      <c r="L24">
        <v>8</v>
      </c>
      <c r="M24">
        <v>11442</v>
      </c>
      <c r="N24" s="3">
        <v>13599</v>
      </c>
      <c r="O24">
        <v>17899</v>
      </c>
      <c r="P24">
        <v>138</v>
      </c>
      <c r="Q24">
        <v>1</v>
      </c>
      <c r="R24">
        <v>192</v>
      </c>
      <c r="S24">
        <v>202</v>
      </c>
    </row>
    <row r="25" spans="1:22" x14ac:dyDescent="0.2">
      <c r="A25" s="4">
        <v>9.5022867629116006E-3</v>
      </c>
      <c r="B25" s="4">
        <v>7.33027933509032E-2</v>
      </c>
      <c r="C25" s="4">
        <v>6.9654416294273201E-4</v>
      </c>
      <c r="D25" s="2">
        <v>0.23517708333333301</v>
      </c>
      <c r="E25" s="2">
        <v>-0.27879166666666699</v>
      </c>
      <c r="F25" s="2">
        <v>0.14333333333333401</v>
      </c>
      <c r="G25" s="2">
        <v>-0.152857142857143</v>
      </c>
      <c r="H25" s="2">
        <v>0.110666666666667</v>
      </c>
      <c r="I25" s="2">
        <v>-0.112</v>
      </c>
      <c r="J25" s="9">
        <v>59.504075964375502</v>
      </c>
      <c r="K25">
        <v>15</v>
      </c>
      <c r="L25">
        <v>5</v>
      </c>
      <c r="M25">
        <v>11075</v>
      </c>
      <c r="N25" s="3">
        <v>13599</v>
      </c>
      <c r="O25" s="3">
        <v>17899</v>
      </c>
      <c r="P25" s="3">
        <v>149</v>
      </c>
      <c r="Q25">
        <v>1</v>
      </c>
      <c r="R25">
        <v>192</v>
      </c>
      <c r="S25">
        <v>202</v>
      </c>
      <c r="T25">
        <v>202</v>
      </c>
    </row>
    <row r="26" spans="1:22" x14ac:dyDescent="0.2">
      <c r="A26" s="4">
        <v>9.8166677342293399E-3</v>
      </c>
      <c r="B26" s="4">
        <v>7.8876347665417901E-2</v>
      </c>
      <c r="C26" s="4">
        <v>7.7430289712096404E-4</v>
      </c>
      <c r="D26" s="2">
        <v>0.25825312499999997</v>
      </c>
      <c r="E26" s="2">
        <v>-0.28884500000000002</v>
      </c>
      <c r="F26" s="2">
        <v>0.156090112201964</v>
      </c>
      <c r="G26" s="2">
        <v>-0.16467777777777801</v>
      </c>
      <c r="H26" s="2">
        <v>0.1225</v>
      </c>
      <c r="I26" s="2">
        <v>-0.12172027972028</v>
      </c>
      <c r="J26" s="9">
        <v>64.554088581357405</v>
      </c>
      <c r="K26">
        <v>31</v>
      </c>
      <c r="L26">
        <v>10</v>
      </c>
      <c r="M26">
        <v>10377</v>
      </c>
      <c r="N26" s="3">
        <v>13599</v>
      </c>
      <c r="O26" s="3">
        <v>17899</v>
      </c>
      <c r="P26" s="3">
        <v>125</v>
      </c>
      <c r="Q26">
        <v>1</v>
      </c>
      <c r="R26">
        <v>192</v>
      </c>
      <c r="S26">
        <v>202</v>
      </c>
    </row>
    <row r="27" spans="1:22" x14ac:dyDescent="0.2">
      <c r="A27" s="4">
        <v>9.6895767632011204E-3</v>
      </c>
      <c r="B27" s="4">
        <v>7.6415805833261699E-2</v>
      </c>
      <c r="C27" s="4">
        <v>7.4043681654326098E-4</v>
      </c>
      <c r="D27" s="2">
        <v>0.24920526315789501</v>
      </c>
      <c r="E27" s="2">
        <v>-0.280288235294118</v>
      </c>
      <c r="F27" s="2">
        <v>0.148040909090909</v>
      </c>
      <c r="G27" s="2">
        <v>-0.15769432773109199</v>
      </c>
      <c r="H27" s="2">
        <v>0.11699374999999899</v>
      </c>
      <c r="I27" s="2">
        <v>-0.117327777777778</v>
      </c>
      <c r="J27" s="9">
        <v>62.1898017912022</v>
      </c>
      <c r="K27">
        <v>21</v>
      </c>
      <c r="L27">
        <v>7</v>
      </c>
      <c r="M27">
        <v>10651</v>
      </c>
      <c r="N27" s="3">
        <v>13599</v>
      </c>
      <c r="O27" s="3">
        <v>17899</v>
      </c>
      <c r="P27">
        <v>141</v>
      </c>
      <c r="Q27">
        <v>1</v>
      </c>
      <c r="R27">
        <v>192</v>
      </c>
      <c r="S27">
        <v>202</v>
      </c>
    </row>
    <row r="28" spans="1:22" x14ac:dyDescent="0.2">
      <c r="A28" t="s">
        <v>36</v>
      </c>
    </row>
    <row r="29" spans="1:22" ht="51" x14ac:dyDescent="0.2">
      <c r="A29" s="5"/>
      <c r="B29" s="5" t="s">
        <v>13</v>
      </c>
      <c r="C29" s="5" t="s">
        <v>39</v>
      </c>
      <c r="D29" s="5" t="s">
        <v>38</v>
      </c>
      <c r="E29" s="5">
        <v>99.5</v>
      </c>
      <c r="F29" s="5">
        <v>0.5</v>
      </c>
      <c r="G29" s="5">
        <v>97.5</v>
      </c>
      <c r="H29" s="5">
        <v>2.5</v>
      </c>
      <c r="I29" s="5">
        <v>95</v>
      </c>
      <c r="J29" s="5">
        <v>5</v>
      </c>
      <c r="K29" s="5">
        <v>90</v>
      </c>
      <c r="L29" s="5">
        <v>10</v>
      </c>
      <c r="M29" s="5" t="s">
        <v>1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5" t="s">
        <v>11</v>
      </c>
      <c r="T29" s="5" t="s">
        <v>8</v>
      </c>
      <c r="U29" s="5" t="s">
        <v>10</v>
      </c>
      <c r="V29" s="5" t="s">
        <v>9</v>
      </c>
    </row>
    <row r="30" spans="1:22" x14ac:dyDescent="0.2">
      <c r="A30" s="4"/>
      <c r="B30" s="4">
        <v>7.8190621521193701E-2</v>
      </c>
      <c r="C30" s="4">
        <v>7.71819208710251E-2</v>
      </c>
      <c r="D30" s="4">
        <v>7.9226225435180597E-2</v>
      </c>
      <c r="E30" s="2">
        <v>0.251823529411767</v>
      </c>
      <c r="F30" s="2">
        <v>-0.28724285714285702</v>
      </c>
      <c r="G30" s="2">
        <v>0.14912121212121199</v>
      </c>
      <c r="H30">
        <v>-0.16</v>
      </c>
      <c r="I30" s="2">
        <v>0.11799999999999999</v>
      </c>
      <c r="J30" s="2">
        <v>-0.117837171052632</v>
      </c>
      <c r="K30" s="2">
        <v>8.4166666666666695E-2</v>
      </c>
      <c r="L30" s="2">
        <v>-8.0000000000000099E-2</v>
      </c>
      <c r="M30" s="9">
        <v>68.737988480778299</v>
      </c>
      <c r="N30">
        <v>21</v>
      </c>
      <c r="O30">
        <v>7</v>
      </c>
      <c r="P30">
        <v>11244</v>
      </c>
      <c r="Q30" s="3">
        <v>14334</v>
      </c>
      <c r="R30">
        <v>18325</v>
      </c>
      <c r="S30">
        <v>57</v>
      </c>
      <c r="T30">
        <v>1</v>
      </c>
      <c r="U30">
        <v>198</v>
      </c>
      <c r="V30">
        <v>204</v>
      </c>
    </row>
    <row r="31" spans="1:22" x14ac:dyDescent="0.2">
      <c r="A31" s="4"/>
      <c r="B31" s="4">
        <v>8.0653724383030603E-2</v>
      </c>
      <c r="C31" s="4">
        <v>7.9600692909626999E-2</v>
      </c>
      <c r="D31" s="4">
        <v>8.1735189533172201E-2</v>
      </c>
      <c r="E31" s="2">
        <v>0.25934166666666703</v>
      </c>
      <c r="F31" s="2">
        <v>-0.29040645161290302</v>
      </c>
      <c r="G31" s="2">
        <v>0.15815625</v>
      </c>
      <c r="H31">
        <v>-0.16839285714285701</v>
      </c>
      <c r="I31" s="2">
        <v>0.123636363636364</v>
      </c>
      <c r="J31" s="2">
        <v>-0.122234782608696</v>
      </c>
      <c r="K31" s="2">
        <v>8.7096774193548193E-2</v>
      </c>
      <c r="L31" s="2">
        <v>-8.3661616161616104E-2</v>
      </c>
      <c r="M31" s="9">
        <v>71.379621370352993</v>
      </c>
      <c r="N31">
        <v>31</v>
      </c>
      <c r="O31">
        <v>10</v>
      </c>
      <c r="P31">
        <v>10974</v>
      </c>
      <c r="Q31" s="3">
        <v>14334</v>
      </c>
      <c r="R31">
        <v>18325</v>
      </c>
      <c r="S31">
        <v>68</v>
      </c>
      <c r="T31">
        <v>1</v>
      </c>
      <c r="U31">
        <v>198</v>
      </c>
      <c r="V31">
        <v>204</v>
      </c>
    </row>
    <row r="32" spans="1:22" x14ac:dyDescent="0.2">
      <c r="A32" s="4"/>
      <c r="B32" s="4">
        <v>7.4832689743447797E-2</v>
      </c>
      <c r="C32" s="4">
        <v>7.38854271253611E-2</v>
      </c>
      <c r="D32" s="4">
        <v>7.5804730419395602E-2</v>
      </c>
      <c r="E32" s="2">
        <v>0.23896428571428599</v>
      </c>
      <c r="F32" s="2">
        <v>-0.28584666666666703</v>
      </c>
      <c r="G32" s="2">
        <v>0.14428571428571399</v>
      </c>
      <c r="H32">
        <v>-0.155</v>
      </c>
      <c r="I32" s="2">
        <v>0.112857142857143</v>
      </c>
      <c r="J32" s="2">
        <v>-0.112607142857143</v>
      </c>
      <c r="K32" s="2">
        <v>7.9999999999999599E-2</v>
      </c>
      <c r="L32" s="2">
        <v>-7.6261363636363599E-2</v>
      </c>
      <c r="M32" s="9">
        <v>65.424404863812498</v>
      </c>
      <c r="N32">
        <v>15</v>
      </c>
      <c r="O32">
        <v>5</v>
      </c>
      <c r="P32">
        <v>11684</v>
      </c>
      <c r="Q32" s="3">
        <v>14334</v>
      </c>
      <c r="R32">
        <v>18325</v>
      </c>
      <c r="S32">
        <v>51</v>
      </c>
      <c r="T32">
        <v>1</v>
      </c>
      <c r="U32">
        <v>198</v>
      </c>
      <c r="V32">
        <v>204</v>
      </c>
    </row>
    <row r="33" spans="1:22" x14ac:dyDescent="0.2">
      <c r="A33" s="4"/>
      <c r="B33" s="4">
        <v>6.6753964321573295E-2</v>
      </c>
      <c r="C33" s="4">
        <v>6.5896184448004394E-2</v>
      </c>
      <c r="D33" s="4">
        <v>6.7634529991869405E-2</v>
      </c>
      <c r="E33" s="2">
        <v>0.22118571428571401</v>
      </c>
      <c r="F33" s="2">
        <v>-0.24735833333333301</v>
      </c>
      <c r="G33" s="2">
        <v>0.128</v>
      </c>
      <c r="H33">
        <v>-0.13600000000000001</v>
      </c>
      <c r="I33" s="2">
        <v>0.1</v>
      </c>
      <c r="J33" s="2">
        <v>-0.1</v>
      </c>
      <c r="K33" s="2">
        <v>7.0000000000000104E-2</v>
      </c>
      <c r="L33" s="2">
        <v>-6.8571428571428505E-2</v>
      </c>
      <c r="M33" s="9">
        <v>50.501262446538803</v>
      </c>
      <c r="N33">
        <v>7</v>
      </c>
      <c r="O33">
        <v>3</v>
      </c>
      <c r="P33">
        <v>11334</v>
      </c>
      <c r="Q33" s="3">
        <v>14334</v>
      </c>
      <c r="R33">
        <v>18325</v>
      </c>
      <c r="S33">
        <v>35</v>
      </c>
      <c r="T33">
        <v>1</v>
      </c>
      <c r="U33">
        <v>198</v>
      </c>
      <c r="V33">
        <v>204</v>
      </c>
    </row>
    <row r="35" spans="1:22" x14ac:dyDescent="0.2">
      <c r="C35" t="s">
        <v>28</v>
      </c>
      <c r="M35" s="4"/>
      <c r="N35" s="4"/>
      <c r="O35" s="4"/>
      <c r="P35" s="4"/>
      <c r="Q35" s="4"/>
    </row>
    <row r="36" spans="1:22" x14ac:dyDescent="0.2">
      <c r="C36" s="29" t="s">
        <v>27</v>
      </c>
      <c r="D36" s="31">
        <v>204</v>
      </c>
      <c r="M36" s="4"/>
      <c r="N36" s="4"/>
      <c r="O36" s="4"/>
      <c r="P36" s="4"/>
      <c r="Q36" s="4"/>
    </row>
    <row r="37" spans="1:22" x14ac:dyDescent="0.2">
      <c r="C37" s="30" t="s">
        <v>16</v>
      </c>
      <c r="D37" s="32">
        <v>18325</v>
      </c>
      <c r="M37" s="4"/>
      <c r="N37" s="4"/>
      <c r="O37" s="4"/>
      <c r="P37" s="4"/>
      <c r="Q37" s="4"/>
    </row>
    <row r="38" spans="1:22" x14ac:dyDescent="0.2">
      <c r="C38" s="29" t="s">
        <v>34</v>
      </c>
      <c r="D38" s="31">
        <v>198</v>
      </c>
    </row>
    <row r="39" spans="1:22" x14ac:dyDescent="0.2">
      <c r="C39" s="30" t="s">
        <v>19</v>
      </c>
      <c r="D39" s="35">
        <v>14334</v>
      </c>
      <c r="L39" s="4"/>
      <c r="M39" s="4"/>
      <c r="N39" s="4"/>
      <c r="O39" s="4"/>
    </row>
    <row r="40" spans="1:22" x14ac:dyDescent="0.2">
      <c r="C40" s="10"/>
      <c r="D40" s="11"/>
    </row>
    <row r="41" spans="1:22" x14ac:dyDescent="0.2">
      <c r="J41" s="4"/>
    </row>
    <row r="42" spans="1:22" x14ac:dyDescent="0.2">
      <c r="C42" s="21" t="s">
        <v>17</v>
      </c>
      <c r="D42" s="22">
        <v>7</v>
      </c>
      <c r="E42" s="22">
        <v>15</v>
      </c>
      <c r="F42" s="22">
        <v>21</v>
      </c>
      <c r="G42" s="31">
        <v>31</v>
      </c>
      <c r="H42" s="12"/>
      <c r="J42" s="4"/>
      <c r="O42" s="4">
        <v>6.6753964321573295E-2</v>
      </c>
      <c r="P42" s="4">
        <v>7.4832689743447797E-2</v>
      </c>
      <c r="Q42" s="4">
        <v>7.8190621521193701E-2</v>
      </c>
      <c r="R42" s="4">
        <v>8.0653724383030603E-2</v>
      </c>
    </row>
    <row r="43" spans="1:22" x14ac:dyDescent="0.2">
      <c r="C43" s="23" t="s">
        <v>31</v>
      </c>
      <c r="D43" s="20">
        <v>3</v>
      </c>
      <c r="E43" s="20">
        <v>5</v>
      </c>
      <c r="F43" s="20">
        <v>7</v>
      </c>
      <c r="G43" s="32">
        <v>10</v>
      </c>
      <c r="H43" s="12"/>
      <c r="J43" s="4"/>
      <c r="O43" s="2">
        <v>0.22118571428571401</v>
      </c>
      <c r="P43" s="2">
        <v>0.23896428571428599</v>
      </c>
      <c r="Q43" s="2">
        <v>0.251823529411767</v>
      </c>
      <c r="R43" s="2">
        <v>0.25934166666666703</v>
      </c>
    </row>
    <row r="44" spans="1:22" x14ac:dyDescent="0.2">
      <c r="B44" s="27"/>
      <c r="C44" s="24" t="s">
        <v>32</v>
      </c>
      <c r="D44" s="25">
        <f>D43/D42</f>
        <v>0.42857142857142855</v>
      </c>
      <c r="E44" s="25">
        <f t="shared" ref="E44" si="1">E43/E42</f>
        <v>0.33333333333333331</v>
      </c>
      <c r="F44" s="25">
        <f>F43/F42</f>
        <v>0.33333333333333331</v>
      </c>
      <c r="G44" s="33">
        <f t="shared" ref="G44" si="2">G43/G42</f>
        <v>0.32258064516129031</v>
      </c>
      <c r="H44" s="13"/>
      <c r="J44" s="2"/>
      <c r="O44" s="2">
        <v>-0.24735833333333301</v>
      </c>
      <c r="P44" s="2">
        <v>-0.28584666666666703</v>
      </c>
      <c r="Q44" s="2">
        <v>-0.28724285714285702</v>
      </c>
      <c r="R44" s="2">
        <v>-0.29040645161290302</v>
      </c>
    </row>
    <row r="45" spans="1:22" x14ac:dyDescent="0.2">
      <c r="C45" s="21" t="s">
        <v>30</v>
      </c>
      <c r="D45" s="22">
        <v>169</v>
      </c>
      <c r="E45" s="22">
        <v>153</v>
      </c>
      <c r="F45" s="22">
        <v>147</v>
      </c>
      <c r="G45" s="31">
        <v>136</v>
      </c>
      <c r="H45" s="12"/>
      <c r="J45" s="2"/>
      <c r="O45" s="2">
        <v>0.128</v>
      </c>
      <c r="P45" s="2">
        <v>0.14428571428571399</v>
      </c>
      <c r="Q45" s="2">
        <v>0.14912121212121199</v>
      </c>
      <c r="R45" s="2">
        <v>0.15815625</v>
      </c>
    </row>
    <row r="46" spans="1:22" x14ac:dyDescent="0.2">
      <c r="C46" s="24" t="s">
        <v>35</v>
      </c>
      <c r="D46" s="25">
        <f>D45/$D38</f>
        <v>0.85353535353535348</v>
      </c>
      <c r="E46" s="25">
        <f t="shared" ref="E46:G46" si="3">E45/$D38</f>
        <v>0.77272727272727271</v>
      </c>
      <c r="F46" s="25">
        <f t="shared" si="3"/>
        <v>0.74242424242424243</v>
      </c>
      <c r="G46" s="33">
        <f t="shared" si="3"/>
        <v>0.68686868686868685</v>
      </c>
      <c r="H46" s="13"/>
      <c r="J46" s="2"/>
      <c r="O46">
        <v>-0.13600000000000001</v>
      </c>
      <c r="P46">
        <v>-0.155</v>
      </c>
      <c r="Q46">
        <v>-0.16</v>
      </c>
      <c r="R46" s="2">
        <v>-0.16839285714285701</v>
      </c>
    </row>
    <row r="47" spans="1:22" x14ac:dyDescent="0.2">
      <c r="C47" s="21" t="s">
        <v>5</v>
      </c>
      <c r="D47" s="22">
        <v>11334</v>
      </c>
      <c r="E47" s="22">
        <v>11684</v>
      </c>
      <c r="F47" s="22">
        <v>11244</v>
      </c>
      <c r="G47" s="31">
        <v>10974</v>
      </c>
      <c r="H47" s="12"/>
      <c r="J47" s="2"/>
      <c r="O47" s="2">
        <v>0.1</v>
      </c>
      <c r="P47" s="2">
        <v>0.112857142857143</v>
      </c>
      <c r="Q47" s="2">
        <v>0.11799999999999999</v>
      </c>
      <c r="R47" s="2">
        <v>0.123636363636364</v>
      </c>
    </row>
    <row r="48" spans="1:22" ht="17" thickBot="1" x14ac:dyDescent="0.25">
      <c r="C48" s="23" t="s">
        <v>18</v>
      </c>
      <c r="D48" s="26">
        <f>D47/$D39</f>
        <v>0.79070740895772285</v>
      </c>
      <c r="E48" s="26">
        <f>E47/$D39</f>
        <v>0.8151248779126552</v>
      </c>
      <c r="F48" s="26">
        <f>F47/$D39</f>
        <v>0.78442863122645456</v>
      </c>
      <c r="G48" s="34">
        <f>G47/$D39</f>
        <v>0.76559229803264961</v>
      </c>
      <c r="H48" s="12"/>
      <c r="J48" s="2"/>
      <c r="O48" s="2">
        <v>-0.1</v>
      </c>
      <c r="P48" s="2">
        <v>-0.112607142857143</v>
      </c>
      <c r="Q48" s="2">
        <v>-0.117837171052632</v>
      </c>
      <c r="R48" s="2">
        <v>-0.122234782608696</v>
      </c>
    </row>
    <row r="49" spans="3:18" ht="17" thickBot="1" x14ac:dyDescent="0.25">
      <c r="C49" s="23" t="s">
        <v>33</v>
      </c>
      <c r="D49" s="26">
        <f>D47/$D37</f>
        <v>0.61849931787175993</v>
      </c>
      <c r="E49" s="26">
        <f>E47/$D37</f>
        <v>0.63759890859481583</v>
      </c>
      <c r="F49" s="26">
        <f>F47/$D37</f>
        <v>0.61358799454297408</v>
      </c>
      <c r="G49" s="26">
        <f>G47/$D37</f>
        <v>0.59885402455661663</v>
      </c>
      <c r="H49" s="28" t="s">
        <v>29</v>
      </c>
      <c r="J49" s="2"/>
      <c r="O49" s="4">
        <v>6.5896184448004394E-2</v>
      </c>
      <c r="P49" s="4">
        <v>7.38854271253611E-2</v>
      </c>
      <c r="Q49" s="4">
        <v>7.71819208710251E-2</v>
      </c>
      <c r="R49" s="4">
        <v>7.9600692909626999E-2</v>
      </c>
    </row>
    <row r="50" spans="3:18" x14ac:dyDescent="0.2">
      <c r="C50" s="17" t="s">
        <v>20</v>
      </c>
      <c r="D50" s="42">
        <v>6.6753964321573295E-2</v>
      </c>
      <c r="E50" s="42">
        <v>7.4832689743447797E-2</v>
      </c>
      <c r="F50" s="42">
        <v>7.8190621521193701E-2</v>
      </c>
      <c r="G50" s="43">
        <v>8.0653724383030603E-2</v>
      </c>
      <c r="H50" s="15">
        <f t="shared" ref="H50:H56" si="4">MAX(D50:G50)-MIN(D50:G50)</f>
        <v>1.3899760061457309E-2</v>
      </c>
      <c r="J50" s="9"/>
      <c r="K50" s="9"/>
      <c r="O50" s="4">
        <v>6.7634529991869405E-2</v>
      </c>
      <c r="P50" s="4">
        <v>7.5804730419395602E-2</v>
      </c>
      <c r="Q50" s="4">
        <v>7.9226225435180597E-2</v>
      </c>
      <c r="R50" s="4">
        <v>8.1735189533172201E-2</v>
      </c>
    </row>
    <row r="51" spans="3:18" x14ac:dyDescent="0.2">
      <c r="C51" s="18" t="s">
        <v>21</v>
      </c>
      <c r="D51" s="19">
        <v>0.22118571428571401</v>
      </c>
      <c r="E51" s="19">
        <v>0.23896428571428599</v>
      </c>
      <c r="F51" s="19">
        <v>0.251823529411767</v>
      </c>
      <c r="G51" s="39">
        <v>0.25934166666666703</v>
      </c>
      <c r="H51" s="15">
        <f t="shared" si="4"/>
        <v>3.8155952380953012E-2</v>
      </c>
    </row>
    <row r="52" spans="3:18" x14ac:dyDescent="0.2">
      <c r="C52" s="18" t="s">
        <v>22</v>
      </c>
      <c r="D52" s="19">
        <v>-0.24735833333333301</v>
      </c>
      <c r="E52" s="19">
        <v>-0.28584666666666703</v>
      </c>
      <c r="F52" s="19">
        <v>-0.28724285714285702</v>
      </c>
      <c r="G52" s="39">
        <v>-0.29040645161290302</v>
      </c>
      <c r="H52" s="15">
        <f t="shared" si="4"/>
        <v>4.3048118279570002E-2</v>
      </c>
    </row>
    <row r="53" spans="3:18" x14ac:dyDescent="0.2">
      <c r="C53" s="18" t="s">
        <v>23</v>
      </c>
      <c r="D53" s="19">
        <v>0.128</v>
      </c>
      <c r="E53" s="19">
        <v>0.14428571428571399</v>
      </c>
      <c r="F53" s="19">
        <v>0.14912121212121199</v>
      </c>
      <c r="G53" s="39">
        <v>0.15815625</v>
      </c>
      <c r="H53" s="15">
        <f t="shared" si="4"/>
        <v>3.0156249999999996E-2</v>
      </c>
    </row>
    <row r="54" spans="3:18" x14ac:dyDescent="0.2">
      <c r="C54" s="18" t="s">
        <v>24</v>
      </c>
      <c r="D54" s="19">
        <v>-0.13600000000000001</v>
      </c>
      <c r="E54" s="19">
        <v>-0.155</v>
      </c>
      <c r="F54" s="19">
        <v>-0.16</v>
      </c>
      <c r="G54" s="39">
        <v>-0.16839285714285701</v>
      </c>
      <c r="H54" s="15">
        <f t="shared" si="4"/>
        <v>3.2392857142857001E-2</v>
      </c>
      <c r="J54" s="3"/>
      <c r="K54" s="3"/>
      <c r="L54" s="3"/>
      <c r="M54" s="3"/>
    </row>
    <row r="55" spans="3:18" x14ac:dyDescent="0.2">
      <c r="C55" s="18" t="s">
        <v>25</v>
      </c>
      <c r="D55" s="19">
        <v>0.1</v>
      </c>
      <c r="E55" s="19">
        <v>0.112857142857143</v>
      </c>
      <c r="F55" s="19">
        <v>0.11799999999999999</v>
      </c>
      <c r="G55" s="39">
        <v>0.123636363636364</v>
      </c>
      <c r="H55" s="15">
        <f t="shared" si="4"/>
        <v>2.3636363636363997E-2</v>
      </c>
      <c r="K55" s="3"/>
      <c r="L55" s="3"/>
      <c r="M55" s="3"/>
    </row>
    <row r="56" spans="3:18" ht="17" thickBot="1" x14ac:dyDescent="0.25">
      <c r="C56" s="18" t="s">
        <v>26</v>
      </c>
      <c r="D56" s="19">
        <v>-0.1</v>
      </c>
      <c r="E56" s="19">
        <v>-0.112607142857143</v>
      </c>
      <c r="F56" s="19">
        <v>-0.117837171052632</v>
      </c>
      <c r="G56" s="39">
        <v>-0.122234782608696</v>
      </c>
      <c r="H56" s="16">
        <f t="shared" si="4"/>
        <v>2.2234782608695991E-2</v>
      </c>
      <c r="K56" s="3"/>
      <c r="L56" s="3"/>
    </row>
    <row r="57" spans="3:18" x14ac:dyDescent="0.2">
      <c r="C57" s="21" t="s">
        <v>44</v>
      </c>
      <c r="D57" s="40">
        <v>6.5896184448004394E-2</v>
      </c>
      <c r="E57" s="40">
        <v>7.38854271253611E-2</v>
      </c>
      <c r="F57" s="40">
        <v>7.71819208710251E-2</v>
      </c>
      <c r="G57" s="41">
        <v>7.9600692909626999E-2</v>
      </c>
      <c r="H57" s="14"/>
    </row>
    <row r="58" spans="3:18" x14ac:dyDescent="0.2">
      <c r="C58" s="24" t="s">
        <v>45</v>
      </c>
      <c r="D58" s="44">
        <v>6.7634529991869405E-2</v>
      </c>
      <c r="E58" s="44">
        <v>7.5804730419395602E-2</v>
      </c>
      <c r="F58" s="44">
        <v>7.9226225435180597E-2</v>
      </c>
      <c r="G58" s="45">
        <v>8.1735189533172201E-2</v>
      </c>
      <c r="I58" s="12"/>
      <c r="J58" s="3"/>
      <c r="K58" s="3"/>
      <c r="M58" s="3"/>
      <c r="N58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E403-BBD2-0B46-9361-F274E01C76C8}">
  <dimension ref="A1:K47"/>
  <sheetViews>
    <sheetView zoomScale="120" workbookViewId="0">
      <selection activeCell="F24" sqref="F24"/>
    </sheetView>
  </sheetViews>
  <sheetFormatPr baseColWidth="10" defaultRowHeight="16" x14ac:dyDescent="0.2"/>
  <cols>
    <col min="1" max="1" width="8.83203125" style="58" customWidth="1"/>
    <col min="2" max="2" width="32.33203125" customWidth="1"/>
    <col min="4" max="4" width="5.83203125" customWidth="1"/>
    <col min="5" max="5" width="3.1640625" bestFit="1" customWidth="1"/>
    <col min="6" max="6" width="37.6640625" bestFit="1" customWidth="1"/>
    <col min="7" max="7" width="6.6640625" bestFit="1" customWidth="1"/>
    <col min="8" max="8" width="6" customWidth="1"/>
    <col min="9" max="9" width="6.6640625" customWidth="1"/>
    <col min="10" max="10" width="34.83203125" customWidth="1"/>
  </cols>
  <sheetData>
    <row r="1" spans="1:11" x14ac:dyDescent="0.2">
      <c r="A1" s="83" t="s">
        <v>67</v>
      </c>
      <c r="B1" s="83"/>
    </row>
    <row r="2" spans="1:11" x14ac:dyDescent="0.2">
      <c r="A2" s="60" t="s">
        <v>60</v>
      </c>
      <c r="B2" t="s">
        <v>76</v>
      </c>
    </row>
    <row r="3" spans="1:11" x14ac:dyDescent="0.2">
      <c r="A3" s="60" t="s">
        <v>63</v>
      </c>
      <c r="B3" t="s">
        <v>77</v>
      </c>
    </row>
    <row r="4" spans="1:11" x14ac:dyDescent="0.2">
      <c r="A4" s="60" t="s">
        <v>64</v>
      </c>
      <c r="B4" t="s">
        <v>62</v>
      </c>
    </row>
    <row r="6" spans="1:11" x14ac:dyDescent="0.2">
      <c r="A6" s="60" t="s">
        <v>57</v>
      </c>
      <c r="B6" s="4" t="s">
        <v>54</v>
      </c>
      <c r="C6" s="4"/>
      <c r="D6" s="2"/>
      <c r="E6" s="60" t="s">
        <v>58</v>
      </c>
      <c r="F6" t="s">
        <v>56</v>
      </c>
      <c r="H6" s="2"/>
      <c r="I6" s="60" t="s">
        <v>58</v>
      </c>
      <c r="J6" t="s">
        <v>55</v>
      </c>
    </row>
    <row r="7" spans="1:11" x14ac:dyDescent="0.2">
      <c r="B7" s="36" t="s">
        <v>46</v>
      </c>
      <c r="C7" s="46">
        <v>117</v>
      </c>
      <c r="D7" s="2"/>
      <c r="E7" s="58"/>
      <c r="F7" s="36" t="s">
        <v>46</v>
      </c>
      <c r="G7" s="46">
        <v>61</v>
      </c>
      <c r="H7" s="2"/>
      <c r="I7" s="58"/>
      <c r="J7" s="36" t="s">
        <v>46</v>
      </c>
      <c r="K7" s="46">
        <v>61</v>
      </c>
    </row>
    <row r="8" spans="1:11" x14ac:dyDescent="0.2">
      <c r="A8" s="59"/>
      <c r="B8" s="37" t="s">
        <v>49</v>
      </c>
      <c r="C8" s="49">
        <v>4189</v>
      </c>
      <c r="D8" s="2"/>
      <c r="E8" s="58"/>
      <c r="F8" s="37" t="s">
        <v>50</v>
      </c>
      <c r="G8" s="49">
        <v>2124</v>
      </c>
      <c r="H8" s="2"/>
      <c r="I8" s="58"/>
      <c r="J8" s="37" t="s">
        <v>65</v>
      </c>
      <c r="K8" s="49">
        <v>772</v>
      </c>
    </row>
    <row r="9" spans="1:11" x14ac:dyDescent="0.2">
      <c r="A9" s="59"/>
      <c r="B9" s="38" t="s">
        <v>75</v>
      </c>
      <c r="C9" s="47">
        <v>2277</v>
      </c>
      <c r="D9" s="2"/>
      <c r="E9" s="58"/>
      <c r="F9" s="38" t="s">
        <v>51</v>
      </c>
      <c r="G9" s="47">
        <v>957</v>
      </c>
      <c r="H9" s="2"/>
      <c r="I9" s="58"/>
      <c r="J9" s="38" t="s">
        <v>51</v>
      </c>
      <c r="K9" s="47">
        <v>957</v>
      </c>
    </row>
    <row r="10" spans="1:11" x14ac:dyDescent="0.2">
      <c r="A10" s="59"/>
      <c r="B10" s="36" t="s">
        <v>42</v>
      </c>
      <c r="C10" s="48">
        <v>8.1900000000000001E-2</v>
      </c>
      <c r="D10" s="2"/>
      <c r="E10" s="58"/>
      <c r="F10" s="36" t="s">
        <v>52</v>
      </c>
      <c r="G10" s="48">
        <v>7.3800000000000004E-2</v>
      </c>
      <c r="H10" s="2"/>
      <c r="I10" s="58"/>
      <c r="J10" s="36" t="s">
        <v>73</v>
      </c>
      <c r="K10" s="48">
        <v>7.9100000000000004E-2</v>
      </c>
    </row>
    <row r="11" spans="1:11" x14ac:dyDescent="0.2">
      <c r="B11" s="37" t="s">
        <v>53</v>
      </c>
      <c r="C11" s="49">
        <v>7.2999999999999995E-2</v>
      </c>
      <c r="E11" s="58"/>
      <c r="F11" s="37" t="s">
        <v>53</v>
      </c>
      <c r="G11" s="53">
        <v>6.9400000000000003E-2</v>
      </c>
      <c r="I11" s="58"/>
      <c r="J11" s="37" t="s">
        <v>53</v>
      </c>
      <c r="K11" s="53">
        <v>6.9400000000000003E-2</v>
      </c>
    </row>
    <row r="12" spans="1:11" x14ac:dyDescent="0.2">
      <c r="B12" s="37" t="s">
        <v>37</v>
      </c>
      <c r="C12" s="50">
        <f>(C10-C11)/C10</f>
        <v>0.10866910866910873</v>
      </c>
      <c r="E12" s="58"/>
      <c r="F12" s="37" t="s">
        <v>37</v>
      </c>
      <c r="G12" s="50">
        <f>(G10-G11)/G10</f>
        <v>5.9620596205962072E-2</v>
      </c>
      <c r="I12" s="58"/>
      <c r="J12" s="37" t="s">
        <v>37</v>
      </c>
      <c r="K12" s="50">
        <f>(K10-K11)/K10</f>
        <v>0.12262958280657396</v>
      </c>
    </row>
    <row r="13" spans="1:11" x14ac:dyDescent="0.2">
      <c r="B13" s="36" t="s">
        <v>40</v>
      </c>
      <c r="C13" s="51">
        <v>3.9504000000000001E-10</v>
      </c>
      <c r="E13" s="58"/>
      <c r="F13" s="36" t="s">
        <v>40</v>
      </c>
      <c r="G13" s="55">
        <v>1.43E-2</v>
      </c>
      <c r="I13" s="58"/>
      <c r="J13" s="36" t="s">
        <v>40</v>
      </c>
      <c r="K13" s="51">
        <v>6.3535999999999996E-5</v>
      </c>
    </row>
    <row r="14" spans="1:11" ht="17" x14ac:dyDescent="0.2">
      <c r="B14" s="38" t="s">
        <v>41</v>
      </c>
      <c r="C14" s="52">
        <v>2.1144999999999998E-6</v>
      </c>
      <c r="E14" s="58"/>
      <c r="F14" s="54" t="s">
        <v>41</v>
      </c>
      <c r="G14" s="66">
        <v>0.18459999999999999</v>
      </c>
      <c r="I14" s="58"/>
      <c r="J14" s="37" t="s">
        <v>41</v>
      </c>
      <c r="K14" s="57">
        <v>1.4E-2</v>
      </c>
    </row>
    <row r="15" spans="1:11" ht="34" customHeight="1" x14ac:dyDescent="0.2">
      <c r="A15" s="62"/>
      <c r="F15" s="63" t="s">
        <v>66</v>
      </c>
      <c r="G15" s="64"/>
      <c r="H15" s="64"/>
      <c r="I15" s="64"/>
      <c r="J15" s="67" t="s">
        <v>74</v>
      </c>
    </row>
    <row r="16" spans="1:11" x14ac:dyDescent="0.2">
      <c r="A16" s="62"/>
    </row>
    <row r="17" spans="1:11" x14ac:dyDescent="0.2">
      <c r="A17" s="60" t="s">
        <v>59</v>
      </c>
      <c r="B17" t="s">
        <v>61</v>
      </c>
      <c r="E17" s="60" t="s">
        <v>58</v>
      </c>
      <c r="F17" t="s">
        <v>61</v>
      </c>
    </row>
    <row r="18" spans="1:11" x14ac:dyDescent="0.2">
      <c r="B18" s="36" t="s">
        <v>46</v>
      </c>
      <c r="C18" s="46">
        <v>99</v>
      </c>
      <c r="E18" s="58"/>
      <c r="F18" s="36" t="s">
        <v>46</v>
      </c>
      <c r="G18" s="46">
        <v>61</v>
      </c>
    </row>
    <row r="19" spans="1:11" x14ac:dyDescent="0.2">
      <c r="B19" s="37" t="s">
        <v>47</v>
      </c>
      <c r="C19" s="49">
        <v>1340</v>
      </c>
      <c r="E19" s="58"/>
      <c r="F19" s="37" t="s">
        <v>65</v>
      </c>
      <c r="G19" s="49">
        <v>772</v>
      </c>
    </row>
    <row r="20" spans="1:11" x14ac:dyDescent="0.2">
      <c r="B20" s="38" t="s">
        <v>48</v>
      </c>
      <c r="C20" s="47">
        <v>5124</v>
      </c>
      <c r="E20" s="58"/>
      <c r="F20" s="38" t="s">
        <v>50</v>
      </c>
      <c r="G20" s="47">
        <v>2124</v>
      </c>
      <c r="J20" t="s">
        <v>69</v>
      </c>
    </row>
    <row r="21" spans="1:11" x14ac:dyDescent="0.2">
      <c r="B21" s="36" t="s">
        <v>42</v>
      </c>
      <c r="C21" s="48">
        <v>8.0100000000000005E-2</v>
      </c>
      <c r="E21" s="58"/>
      <c r="F21" s="36" t="s">
        <v>42</v>
      </c>
      <c r="G21" s="48">
        <v>7.9100000000000004E-2</v>
      </c>
      <c r="J21">
        <v>516</v>
      </c>
      <c r="K21">
        <v>209</v>
      </c>
    </row>
    <row r="22" spans="1:11" x14ac:dyDescent="0.2">
      <c r="B22" s="37" t="s">
        <v>43</v>
      </c>
      <c r="C22" s="53">
        <v>7.6399999999999996E-2</v>
      </c>
      <c r="E22" s="58"/>
      <c r="F22" s="37" t="s">
        <v>43</v>
      </c>
      <c r="G22" s="53">
        <v>7.3800000000000004E-2</v>
      </c>
      <c r="J22">
        <v>523</v>
      </c>
      <c r="K22">
        <v>266</v>
      </c>
    </row>
    <row r="23" spans="1:11" x14ac:dyDescent="0.2">
      <c r="B23" s="37" t="s">
        <v>37</v>
      </c>
      <c r="C23" s="50">
        <f>(C21-C22)/C21</f>
        <v>4.6192259675405849E-2</v>
      </c>
      <c r="E23" s="58"/>
      <c r="F23" s="37" t="s">
        <v>37</v>
      </c>
      <c r="G23" s="50">
        <f>(G21-G22)/G21</f>
        <v>6.7003792667509471E-2</v>
      </c>
      <c r="J23">
        <v>520</v>
      </c>
      <c r="K23">
        <v>234</v>
      </c>
    </row>
    <row r="24" spans="1:11" x14ac:dyDescent="0.2">
      <c r="B24" s="36" t="s">
        <v>40</v>
      </c>
      <c r="C24" s="55">
        <v>1.5100000000000001E-2</v>
      </c>
      <c r="E24" s="58"/>
      <c r="F24" s="36" t="s">
        <v>40</v>
      </c>
      <c r="G24" s="55">
        <v>8.6999999999999994E-3</v>
      </c>
      <c r="J24">
        <v>535</v>
      </c>
      <c r="K24">
        <v>141</v>
      </c>
    </row>
    <row r="25" spans="1:11" ht="17" x14ac:dyDescent="0.2">
      <c r="B25" s="54" t="s">
        <v>41</v>
      </c>
      <c r="C25" s="65">
        <v>0.55659999999999998</v>
      </c>
      <c r="E25" s="58"/>
      <c r="F25" s="54" t="s">
        <v>41</v>
      </c>
      <c r="G25" s="66">
        <v>0.11119999999999999</v>
      </c>
      <c r="J25">
        <v>538</v>
      </c>
      <c r="K25">
        <v>154</v>
      </c>
    </row>
    <row r="26" spans="1:11" x14ac:dyDescent="0.2">
      <c r="J26">
        <v>545</v>
      </c>
      <c r="K26">
        <v>270</v>
      </c>
    </row>
    <row r="27" spans="1:11" x14ac:dyDescent="0.2">
      <c r="J27">
        <v>582</v>
      </c>
      <c r="K27">
        <v>323</v>
      </c>
    </row>
    <row r="28" spans="1:11" x14ac:dyDescent="0.2">
      <c r="B28" t="s">
        <v>72</v>
      </c>
      <c r="J28">
        <v>802</v>
      </c>
      <c r="K28">
        <v>188</v>
      </c>
    </row>
    <row r="29" spans="1:11" x14ac:dyDescent="0.2">
      <c r="J29">
        <v>806</v>
      </c>
      <c r="K29">
        <v>155</v>
      </c>
    </row>
    <row r="30" spans="1:11" x14ac:dyDescent="0.2">
      <c r="J30">
        <v>828</v>
      </c>
      <c r="K30">
        <v>104</v>
      </c>
    </row>
    <row r="31" spans="1:11" x14ac:dyDescent="0.2">
      <c r="J31" t="s">
        <v>68</v>
      </c>
      <c r="K31">
        <f>SUM(K21:K30)</f>
        <v>2044</v>
      </c>
    </row>
    <row r="32" spans="1:11" x14ac:dyDescent="0.2">
      <c r="J32" t="s">
        <v>70</v>
      </c>
      <c r="K32" t="s">
        <v>71</v>
      </c>
    </row>
    <row r="33" spans="2:11" x14ac:dyDescent="0.2">
      <c r="J33">
        <f>C18-G18-COUNT(J21:J30)</f>
        <v>28</v>
      </c>
      <c r="K33" s="9">
        <f>(C20+C19-K31-G20-G19)/J33</f>
        <v>54.428571428571431</v>
      </c>
    </row>
    <row r="47" spans="2:11" x14ac:dyDescent="0.2">
      <c r="B47" s="61"/>
      <c r="C47" s="5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spline</vt:lpstr>
      <vt:lpstr>hp-tests-08.2021</vt:lpstr>
      <vt:lpstr>movmean-08.2021</vt:lpstr>
      <vt:lpstr>movmean-05.2021</vt:lpstr>
      <vt:lpstr>hp-tests-05.2021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Trébaol</dc:creator>
  <cp:lastModifiedBy>Tristan Trebaol</cp:lastModifiedBy>
  <dcterms:created xsi:type="dcterms:W3CDTF">2021-04-19T08:49:33Z</dcterms:created>
  <dcterms:modified xsi:type="dcterms:W3CDTF">2021-08-23T12:23:07Z</dcterms:modified>
</cp:coreProperties>
</file>