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56BBF042-B218-4711-9C26-2FE8B00DD1B3}" xr6:coauthVersionLast="46" xr6:coauthVersionMax="47" xr10:uidLastSave="{00000000-0000-0000-0000-000000000000}"/>
  <bookViews>
    <workbookView xWindow="-108" yWindow="-108" windowWidth="23256" windowHeight="12576" tabRatio="734" firstSheet="39" activeTab="43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2" sheetId="55" r:id="rId27"/>
    <sheet name="Calibration après ceci" sheetId="9" r:id="rId28"/>
    <sheet name="Table de mortalité H" sheetId="1" r:id="rId29"/>
    <sheet name="Table de mortalité F" sheetId="2" r:id="rId30"/>
    <sheet name="CPM-B-M" sheetId="19" r:id="rId31"/>
    <sheet name="CPM-B-F" sheetId="20" r:id="rId32"/>
    <sheet name="MI-2017-M" sheetId="21" r:id="rId33"/>
    <sheet name="MI-2017-F" sheetId="22" r:id="rId34"/>
    <sheet name="ICA-Mixte-CPM-B-M" sheetId="23" r:id="rId35"/>
    <sheet name="ICA-Mixte-CPM-B-F" sheetId="25" r:id="rId36"/>
    <sheet name="ICA-Privée-CPM-B-M" sheetId="24" r:id="rId37"/>
    <sheet name="ICA-Privée-CPM-B-F" sheetId="26" r:id="rId38"/>
    <sheet name="ICA-Privée-MI-M" sheetId="27" r:id="rId39"/>
    <sheet name="ICA-Privée-MI-F" sheetId="28" r:id="rId40"/>
    <sheet name="CPM-2014-Privée-mod-MI-M" sheetId="12" r:id="rId41"/>
    <sheet name="CPM-2014-Privée-mod-MI-F" sheetId="18" r:id="rId42"/>
    <sheet name="Probabilités de décès (2)" sheetId="33" state="hidden" r:id="rId43"/>
    <sheet name="Probabilités de décès" sheetId="15" r:id="rId44"/>
    <sheet name="Autres hypothèses" sheetId="29" r:id="rId45"/>
    <sheet name="VA" sheetId="30" r:id="rId46"/>
  </sheets>
  <externalReferences>
    <externalReference r:id="rId47"/>
    <externalReference r:id="rId48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6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6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6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6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6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6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55" l="1"/>
  <c r="E10" i="50"/>
  <c r="E8" i="50"/>
  <c r="E8" i="51"/>
  <c r="E8" i="52"/>
  <c r="E8" i="54"/>
  <c r="H52" i="54" s="1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N7" i="30"/>
  <c r="F21" i="39"/>
  <c r="M20" i="39"/>
  <c r="P20" i="39"/>
  <c r="H20" i="39"/>
  <c r="G20" i="39"/>
  <c r="H50" i="54"/>
  <c r="H51" i="54"/>
  <c r="G49" i="54"/>
  <c r="G50" i="54"/>
  <c r="G53" i="54"/>
  <c r="C21" i="54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20" i="54"/>
  <c r="K19" i="54"/>
  <c r="F19" i="54"/>
  <c r="D19" i="54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M19" i="39"/>
  <c r="J19" i="39"/>
  <c r="I19" i="39"/>
  <c r="H19" i="39"/>
  <c r="G19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Q17" i="39"/>
  <c r="R17" i="39" s="1"/>
  <c r="P17" i="39"/>
  <c r="O17" i="39"/>
  <c r="N17" i="39"/>
  <c r="M17" i="39"/>
  <c r="L17" i="39"/>
  <c r="K17" i="39"/>
  <c r="J17" i="39"/>
  <c r="I17" i="39"/>
  <c r="E3" i="51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A20" i="52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T63" i="46"/>
  <c r="E10" i="40"/>
  <c r="E11" i="47"/>
  <c r="E10" i="46"/>
  <c r="Q10" i="39" s="1"/>
  <c r="E10" i="45"/>
  <c r="Q9" i="39" s="1"/>
  <c r="E11" i="44"/>
  <c r="E10" i="4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A20" i="4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G52" i="54" l="1"/>
  <c r="H53" i="54"/>
  <c r="H49" i="54"/>
  <c r="G51" i="54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R3" i="39"/>
  <c r="F20" i="47"/>
  <c r="K15" i="39"/>
  <c r="R4" i="39"/>
  <c r="K5" i="39"/>
  <c r="F19" i="45"/>
  <c r="R10" i="39"/>
  <c r="K19" i="45"/>
  <c r="L19" i="45" s="1"/>
  <c r="R9" i="39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N21" i="44"/>
  <c r="O21" i="44" s="1"/>
  <c r="F21" i="44"/>
  <c r="F22" i="44"/>
  <c r="K21" i="44"/>
  <c r="L21" i="44" s="1"/>
  <c r="M20" i="44"/>
  <c r="N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I20" i="39" l="1"/>
  <c r="E12" i="54"/>
  <c r="L19" i="55"/>
  <c r="M19" i="55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O20" i="44"/>
  <c r="P20" i="44" s="1"/>
  <c r="M21" i="44"/>
  <c r="D23" i="44"/>
  <c r="N22" i="44"/>
  <c r="O22" i="44" s="1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E10" i="54" l="1"/>
  <c r="L20" i="39"/>
  <c r="D22" i="55"/>
  <c r="K21" i="55"/>
  <c r="L21" i="55" s="1"/>
  <c r="F22" i="55"/>
  <c r="M20" i="55"/>
  <c r="F21" i="55"/>
  <c r="K21" i="54"/>
  <c r="L21" i="54" s="1"/>
  <c r="D22" i="54"/>
  <c r="F21" i="54"/>
  <c r="M20" i="54"/>
  <c r="M20" i="52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D48" i="35"/>
  <c r="D49" i="35" s="1"/>
  <c r="D50" i="35" s="1"/>
  <c r="D51" i="35" s="1"/>
  <c r="K21" i="49"/>
  <c r="L21" i="49" s="1"/>
  <c r="D22" i="49"/>
  <c r="M20" i="49"/>
  <c r="M20" i="48"/>
  <c r="K23" i="48"/>
  <c r="L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P21" i="44"/>
  <c r="Q21" i="44" s="1"/>
  <c r="Q20" i="44"/>
  <c r="M22" i="44"/>
  <c r="D24" i="44"/>
  <c r="N23" i="44"/>
  <c r="O23" i="44" s="1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D22" i="36"/>
  <c r="L21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M21" i="55" l="1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1" i="46"/>
  <c r="F51" i="35"/>
  <c r="D52" i="35"/>
  <c r="K51" i="35"/>
  <c r="L51" i="35" s="1"/>
  <c r="D23" i="49"/>
  <c r="K22" i="49"/>
  <c r="L22" i="49" s="1"/>
  <c r="F22" i="49"/>
  <c r="M21" i="49"/>
  <c r="F23" i="49"/>
  <c r="K24" i="48"/>
  <c r="L24" i="48" s="1"/>
  <c r="D25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P22" i="44"/>
  <c r="P23" i="44" s="1"/>
  <c r="D25" i="44"/>
  <c r="N24" i="44"/>
  <c r="O24" i="44" s="1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K22" i="36"/>
  <c r="L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5" i="33"/>
  <c r="D14" i="33"/>
  <c r="M22" i="55" l="1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M22" i="49"/>
  <c r="K23" i="49"/>
  <c r="L23" i="49" s="1"/>
  <c r="D24" i="49"/>
  <c r="F24" i="49" s="1"/>
  <c r="M22" i="48"/>
  <c r="K25" i="48"/>
  <c r="L25" i="48" s="1"/>
  <c r="D26" i="48"/>
  <c r="F25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Q22" i="44"/>
  <c r="P24" i="44"/>
  <c r="M24" i="44"/>
  <c r="Q23" i="44"/>
  <c r="D26" i="44"/>
  <c r="N25" i="44"/>
  <c r="O25" i="44" s="1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4" i="55" l="1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D25" i="49"/>
  <c r="K24" i="49"/>
  <c r="L24" i="49" s="1"/>
  <c r="F25" i="49"/>
  <c r="F26" i="48"/>
  <c r="K26" i="48"/>
  <c r="L26" i="48" s="1"/>
  <c r="D27" i="48"/>
  <c r="F27" i="48" s="1"/>
  <c r="M23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Q24" i="44"/>
  <c r="D27" i="44"/>
  <c r="N26" i="44"/>
  <c r="O26" i="44" s="1"/>
  <c r="K26" i="44"/>
  <c r="L26" i="44" s="1"/>
  <c r="F26" i="44"/>
  <c r="P25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M24" i="55" l="1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D26" i="49"/>
  <c r="K25" i="49"/>
  <c r="L25" i="49" s="1"/>
  <c r="M24" i="49"/>
  <c r="F26" i="49"/>
  <c r="M24" i="48"/>
  <c r="K27" i="48"/>
  <c r="L27" i="48" s="1"/>
  <c r="D28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P26" i="44"/>
  <c r="F28" i="44"/>
  <c r="M26" i="44"/>
  <c r="Q25" i="44"/>
  <c r="D28" i="44"/>
  <c r="N27" i="44"/>
  <c r="O27" i="44" s="1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U63" i="38" l="1"/>
  <c r="D27" i="55"/>
  <c r="K26" i="55"/>
  <c r="L26" i="55" s="1"/>
  <c r="M25" i="55"/>
  <c r="D27" i="54"/>
  <c r="K26" i="54"/>
  <c r="L26" i="54" s="1"/>
  <c r="F27" i="54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M25" i="49"/>
  <c r="K26" i="49"/>
  <c r="L26" i="49" s="1"/>
  <c r="D27" i="49"/>
  <c r="F27" i="49" s="1"/>
  <c r="K28" i="48"/>
  <c r="L28" i="48" s="1"/>
  <c r="D29" i="48"/>
  <c r="F28" i="48"/>
  <c r="M25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Q26" i="44"/>
  <c r="D29" i="44"/>
  <c r="N28" i="44"/>
  <c r="O28" i="44" s="1"/>
  <c r="K28" i="44"/>
  <c r="L28" i="44" s="1"/>
  <c r="P27" i="44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I66" i="38" l="1"/>
  <c r="E12" i="36" s="1"/>
  <c r="E10" i="36" s="1"/>
  <c r="Q5" i="39" s="1"/>
  <c r="R5" i="39" s="1"/>
  <c r="N21" i="36"/>
  <c r="O21" i="36" s="1"/>
  <c r="N22" i="36"/>
  <c r="O22" i="36" s="1"/>
  <c r="N25" i="36"/>
  <c r="O25" i="36" s="1"/>
  <c r="U66" i="38"/>
  <c r="M26" i="55"/>
  <c r="K27" i="55"/>
  <c r="L27" i="55" s="1"/>
  <c r="D28" i="55"/>
  <c r="F27" i="55"/>
  <c r="F28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D28" i="49"/>
  <c r="M26" i="49"/>
  <c r="M26" i="48"/>
  <c r="K29" i="48"/>
  <c r="L29" i="48" s="1"/>
  <c r="D30" i="48"/>
  <c r="F29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P28" i="44"/>
  <c r="D30" i="44"/>
  <c r="N29" i="44"/>
  <c r="O29" i="44" s="1"/>
  <c r="K29" i="44"/>
  <c r="L29" i="44" s="1"/>
  <c r="F29" i="44"/>
  <c r="M28" i="44"/>
  <c r="Q27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N26" i="36" l="1"/>
  <c r="O26" i="36" s="1"/>
  <c r="N24" i="36"/>
  <c r="O24" i="36" s="1"/>
  <c r="N19" i="36"/>
  <c r="O19" i="36" s="1"/>
  <c r="P19" i="36" s="1"/>
  <c r="P20" i="36" s="1"/>
  <c r="N23" i="36"/>
  <c r="O23" i="36" s="1"/>
  <c r="N20" i="36"/>
  <c r="O20" i="36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D29" i="49"/>
  <c r="K28" i="49"/>
  <c r="L28" i="49" s="1"/>
  <c r="F28" i="49"/>
  <c r="K30" i="48"/>
  <c r="L30" i="48" s="1"/>
  <c r="D31" i="48"/>
  <c r="F30" i="48"/>
  <c r="M27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N30" i="44"/>
  <c r="O30" i="44" s="1"/>
  <c r="K30" i="44"/>
  <c r="L30" i="44" s="1"/>
  <c r="M29" i="44"/>
  <c r="Q28" i="44"/>
  <c r="P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Q19" i="36" l="1"/>
  <c r="P21" i="36"/>
  <c r="Q20" i="36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P30" i="44"/>
  <c r="AD26" i="32"/>
  <c r="D30" i="49"/>
  <c r="K29" i="49"/>
  <c r="L29" i="49" s="1"/>
  <c r="M28" i="49"/>
  <c r="F29" i="49"/>
  <c r="K31" i="48"/>
  <c r="L31" i="48" s="1"/>
  <c r="D32" i="48"/>
  <c r="M28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Q29" i="44"/>
  <c r="D32" i="44"/>
  <c r="N31" i="44"/>
  <c r="O31" i="44" s="1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M26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R6" i="39" l="1"/>
  <c r="I21" i="39"/>
  <c r="P22" i="36"/>
  <c r="Q21" i="36"/>
  <c r="M29" i="55"/>
  <c r="D31" i="55"/>
  <c r="K30" i="55"/>
  <c r="L30" i="55" s="1"/>
  <c r="D31" i="54"/>
  <c r="K30" i="54"/>
  <c r="L30" i="54" s="1"/>
  <c r="F31" i="54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M29" i="49"/>
  <c r="K30" i="49"/>
  <c r="L30" i="49" s="1"/>
  <c r="D31" i="49"/>
  <c r="F30" i="49"/>
  <c r="M29" i="48"/>
  <c r="K32" i="48"/>
  <c r="L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Q30" i="44"/>
  <c r="D33" i="44"/>
  <c r="F33" i="44" s="1"/>
  <c r="N32" i="44"/>
  <c r="O32" i="44" s="1"/>
  <c r="K32" i="44"/>
  <c r="L32" i="44" s="1"/>
  <c r="F32" i="44"/>
  <c r="P31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K30" i="36"/>
  <c r="L30" i="36" s="1"/>
  <c r="N30" i="36"/>
  <c r="O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23" i="36" l="1"/>
  <c r="Q22" i="36"/>
  <c r="M30" i="55"/>
  <c r="K31" i="55"/>
  <c r="L31" i="55" s="1"/>
  <c r="D32" i="55"/>
  <c r="F31" i="55"/>
  <c r="M30" i="54"/>
  <c r="D32" i="54"/>
  <c r="K31" i="54"/>
  <c r="L31" i="54" s="1"/>
  <c r="F32" i="54"/>
  <c r="D32" i="52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K31" i="49"/>
  <c r="L31" i="49" s="1"/>
  <c r="D32" i="49"/>
  <c r="F32" i="49" s="1"/>
  <c r="M30" i="49"/>
  <c r="F31" i="49"/>
  <c r="K33" i="48"/>
  <c r="L33" i="48" s="1"/>
  <c r="D34" i="48"/>
  <c r="M30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P32" i="44"/>
  <c r="M32" i="44"/>
  <c r="Q31" i="44"/>
  <c r="D34" i="44"/>
  <c r="N33" i="44"/>
  <c r="O33" i="44" s="1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D32" i="36"/>
  <c r="K31" i="36"/>
  <c r="L31" i="36" s="1"/>
  <c r="N31" i="36"/>
  <c r="O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P24" i="36" l="1"/>
  <c r="Q23" i="36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M31" i="49"/>
  <c r="D33" i="49"/>
  <c r="K32" i="49"/>
  <c r="L32" i="49" s="1"/>
  <c r="K34" i="48"/>
  <c r="L34" i="48" s="1"/>
  <c r="D35" i="48"/>
  <c r="F35" i="48" s="1"/>
  <c r="F34" i="48"/>
  <c r="M31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N34" i="44"/>
  <c r="O34" i="44" s="1"/>
  <c r="K34" i="44"/>
  <c r="L34" i="44" s="1"/>
  <c r="F34" i="44"/>
  <c r="M33" i="44"/>
  <c r="Q32" i="44"/>
  <c r="P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M29" i="36"/>
  <c r="N32" i="36"/>
  <c r="O32" i="36" s="1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P25" i="36" l="1"/>
  <c r="Q24" i="36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M32" i="49"/>
  <c r="D34" i="49"/>
  <c r="K33" i="49"/>
  <c r="L33" i="49" s="1"/>
  <c r="F33" i="49"/>
  <c r="M32" i="48"/>
  <c r="K35" i="48"/>
  <c r="L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P34" i="44"/>
  <c r="M34" i="44"/>
  <c r="Q33" i="44"/>
  <c r="D36" i="44"/>
  <c r="N35" i="44"/>
  <c r="O35" i="44" s="1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M30" i="36"/>
  <c r="K33" i="36"/>
  <c r="L33" i="36" s="1"/>
  <c r="N33" i="36"/>
  <c r="O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26" i="36" l="1"/>
  <c r="Q25" i="36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D35" i="49"/>
  <c r="K34" i="49"/>
  <c r="L34" i="49" s="1"/>
  <c r="F34" i="49"/>
  <c r="M33" i="49"/>
  <c r="K36" i="48"/>
  <c r="L36" i="48" s="1"/>
  <c r="D37" i="48"/>
  <c r="F36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P35" i="44"/>
  <c r="D37" i="44"/>
  <c r="N36" i="44"/>
  <c r="O36" i="44" s="1"/>
  <c r="K36" i="44"/>
  <c r="L36" i="44" s="1"/>
  <c r="F36" i="44"/>
  <c r="F37" i="44"/>
  <c r="M35" i="44"/>
  <c r="Q34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M31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P27" i="36" l="1"/>
  <c r="Q26" i="36"/>
  <c r="D36" i="55"/>
  <c r="K35" i="55"/>
  <c r="L35" i="55" s="1"/>
  <c r="F35" i="55"/>
  <c r="M34" i="55"/>
  <c r="D36" i="54"/>
  <c r="K35" i="54"/>
  <c r="L35" i="54" s="1"/>
  <c r="M34" i="54"/>
  <c r="F35" i="54"/>
  <c r="D36" i="52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M34" i="49"/>
  <c r="D36" i="49"/>
  <c r="K35" i="49"/>
  <c r="L35" i="49" s="1"/>
  <c r="F35" i="49"/>
  <c r="D38" i="48"/>
  <c r="K37" i="48"/>
  <c r="L37" i="48" s="1"/>
  <c r="F38" i="48"/>
  <c r="F37" i="48"/>
  <c r="M34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N37" i="44"/>
  <c r="O37" i="44" s="1"/>
  <c r="K37" i="44"/>
  <c r="L37" i="44" s="1"/>
  <c r="M36" i="44"/>
  <c r="Q35" i="44"/>
  <c r="P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2" i="32"/>
  <c r="Y32" i="32" s="1"/>
  <c r="W31" i="32"/>
  <c r="U31" i="34"/>
  <c r="D36" i="36"/>
  <c r="F36" i="36" s="1"/>
  <c r="N35" i="36"/>
  <c r="O35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28" i="36" l="1"/>
  <c r="Q27" i="36"/>
  <c r="K36" i="55"/>
  <c r="L36" i="55" s="1"/>
  <c r="D37" i="55"/>
  <c r="F37" i="55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M35" i="49"/>
  <c r="K36" i="49"/>
  <c r="L36" i="49" s="1"/>
  <c r="D37" i="49"/>
  <c r="F36" i="49"/>
  <c r="M35" i="48"/>
  <c r="D39" i="48"/>
  <c r="K38" i="48"/>
  <c r="L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P37" i="44"/>
  <c r="M37" i="44"/>
  <c r="Q36" i="44"/>
  <c r="D39" i="44"/>
  <c r="N38" i="44"/>
  <c r="O38" i="44" s="1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M33" i="36"/>
  <c r="K36" i="36"/>
  <c r="L36" i="36" s="1"/>
  <c r="N36" i="36"/>
  <c r="O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29" i="36" l="1"/>
  <c r="Q28" i="36"/>
  <c r="M36" i="55"/>
  <c r="D38" i="55"/>
  <c r="K37" i="55"/>
  <c r="L37" i="55" s="1"/>
  <c r="K37" i="54"/>
  <c r="L37" i="54" s="1"/>
  <c r="D38" i="54"/>
  <c r="M36" i="54"/>
  <c r="D38" i="52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D38" i="49"/>
  <c r="F37" i="49"/>
  <c r="M36" i="49"/>
  <c r="D40" i="48"/>
  <c r="K39" i="48"/>
  <c r="L39" i="48" s="1"/>
  <c r="F39" i="48"/>
  <c r="F40" i="48"/>
  <c r="M36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Q37" i="44"/>
  <c r="M38" i="44"/>
  <c r="D40" i="44"/>
  <c r="N39" i="44"/>
  <c r="O39" i="44" s="1"/>
  <c r="K39" i="44"/>
  <c r="L39" i="44" s="1"/>
  <c r="F39" i="44"/>
  <c r="P38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K37" i="36"/>
  <c r="L37" i="36" s="1"/>
  <c r="D38" i="36"/>
  <c r="N37" i="36"/>
  <c r="O37" i="36" s="1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P30" i="36" l="1"/>
  <c r="Q29" i="36"/>
  <c r="M37" i="55"/>
  <c r="D39" i="55"/>
  <c r="K38" i="55"/>
  <c r="L38" i="55" s="1"/>
  <c r="F38" i="55"/>
  <c r="F39" i="55"/>
  <c r="M37" i="54"/>
  <c r="D39" i="54"/>
  <c r="K38" i="54"/>
  <c r="L38" i="54" s="1"/>
  <c r="F38" i="54"/>
  <c r="D39" i="52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D39" i="49"/>
  <c r="K38" i="49"/>
  <c r="L38" i="49" s="1"/>
  <c r="F38" i="49"/>
  <c r="M37" i="48"/>
  <c r="D41" i="48"/>
  <c r="K40" i="48"/>
  <c r="L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P39" i="44"/>
  <c r="D41" i="44"/>
  <c r="N40" i="44"/>
  <c r="O40" i="44" s="1"/>
  <c r="K40" i="44"/>
  <c r="L40" i="44" s="1"/>
  <c r="F40" i="44"/>
  <c r="F41" i="44"/>
  <c r="M39" i="44"/>
  <c r="Q38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31" i="36" l="1"/>
  <c r="Q30" i="36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D40" i="49"/>
  <c r="K39" i="49"/>
  <c r="L39" i="49" s="1"/>
  <c r="F39" i="49"/>
  <c r="M38" i="49"/>
  <c r="D42" i="48"/>
  <c r="F42" i="48" s="1"/>
  <c r="K41" i="48"/>
  <c r="L41" i="48" s="1"/>
  <c r="F41" i="48"/>
  <c r="M38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P40" i="44"/>
  <c r="D42" i="44"/>
  <c r="N41" i="44"/>
  <c r="O41" i="44" s="1"/>
  <c r="K41" i="44"/>
  <c r="L41" i="44" s="1"/>
  <c r="Q39" i="44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N39" i="36"/>
  <c r="O39" i="36" s="1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2" i="36" l="1"/>
  <c r="Q31" i="36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Q40" i="44"/>
  <c r="K42" i="44"/>
  <c r="L42" i="44" s="1"/>
  <c r="D43" i="44"/>
  <c r="N42" i="44"/>
  <c r="O42" i="44" s="1"/>
  <c r="F42" i="44"/>
  <c r="P41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P33" i="36" l="1"/>
  <c r="Q32" i="36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M40" i="49"/>
  <c r="K41" i="49"/>
  <c r="L41" i="49" s="1"/>
  <c r="D42" i="49"/>
  <c r="F42" i="49"/>
  <c r="D44" i="48"/>
  <c r="K43" i="48"/>
  <c r="L43" i="48" s="1"/>
  <c r="F43" i="48"/>
  <c r="F44" i="48"/>
  <c r="M40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P42" i="44"/>
  <c r="K43" i="44"/>
  <c r="L43" i="44" s="1"/>
  <c r="D44" i="44"/>
  <c r="N43" i="44"/>
  <c r="O43" i="44" s="1"/>
  <c r="M42" i="44"/>
  <c r="Q41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T37" i="34"/>
  <c r="K41" i="36"/>
  <c r="L41" i="36" s="1"/>
  <c r="N41" i="36"/>
  <c r="O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34" i="36" l="1"/>
  <c r="Q33" i="36"/>
  <c r="M41" i="55"/>
  <c r="K42" i="55"/>
  <c r="L42" i="55" s="1"/>
  <c r="D43" i="55"/>
  <c r="F43" i="55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D43" i="49"/>
  <c r="K42" i="49"/>
  <c r="L42" i="49" s="1"/>
  <c r="M41" i="49"/>
  <c r="M41" i="48"/>
  <c r="D45" i="48"/>
  <c r="K44" i="48"/>
  <c r="L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N44" i="44"/>
  <c r="O44" i="44" s="1"/>
  <c r="M43" i="44"/>
  <c r="Q42" i="44"/>
  <c r="F45" i="44"/>
  <c r="F44" i="44"/>
  <c r="P43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P35" i="36" l="1"/>
  <c r="Q34" i="36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D44" i="49"/>
  <c r="K43" i="49"/>
  <c r="L43" i="49" s="1"/>
  <c r="F43" i="49"/>
  <c r="M42" i="49"/>
  <c r="D46" i="48"/>
  <c r="K45" i="48"/>
  <c r="L45" i="48" s="1"/>
  <c r="F45" i="48"/>
  <c r="F46" i="48"/>
  <c r="M42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P44" i="44"/>
  <c r="K45" i="44"/>
  <c r="L45" i="44" s="1"/>
  <c r="D46" i="44"/>
  <c r="N45" i="44"/>
  <c r="O45" i="44" s="1"/>
  <c r="M44" i="44"/>
  <c r="Q43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6" i="36" l="1"/>
  <c r="Q35" i="36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M43" i="49"/>
  <c r="K44" i="49"/>
  <c r="L44" i="49" s="1"/>
  <c r="D45" i="49"/>
  <c r="F44" i="49"/>
  <c r="M43" i="48"/>
  <c r="D47" i="48"/>
  <c r="K46" i="48"/>
  <c r="L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Q44" i="44"/>
  <c r="K46" i="44"/>
  <c r="L46" i="44" s="1"/>
  <c r="D47" i="44"/>
  <c r="N46" i="44"/>
  <c r="O46" i="44" s="1"/>
  <c r="F46" i="44"/>
  <c r="P45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K44" i="36"/>
  <c r="L44" i="36" s="1"/>
  <c r="N44" i="36"/>
  <c r="O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37" i="36" l="1"/>
  <c r="Q36" i="36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K45" i="49"/>
  <c r="L45" i="49" s="1"/>
  <c r="D46" i="49"/>
  <c r="F45" i="49"/>
  <c r="M44" i="49"/>
  <c r="D48" i="48"/>
  <c r="K47" i="48"/>
  <c r="L47" i="48" s="1"/>
  <c r="F47" i="48"/>
  <c r="M44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P46" i="44"/>
  <c r="K47" i="44"/>
  <c r="L47" i="44" s="1"/>
  <c r="D48" i="44"/>
  <c r="N47" i="44"/>
  <c r="O47" i="44" s="1"/>
  <c r="M46" i="44"/>
  <c r="Q45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P38" i="36" l="1"/>
  <c r="Q37" i="36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Q46" i="44"/>
  <c r="K48" i="44"/>
  <c r="L48" i="44" s="1"/>
  <c r="D49" i="44"/>
  <c r="F49" i="44" s="1"/>
  <c r="N48" i="44"/>
  <c r="O48" i="44" s="1"/>
  <c r="F48" i="44"/>
  <c r="P47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1" i="33"/>
  <c r="P32" i="33"/>
  <c r="P39" i="36" l="1"/>
  <c r="Q38" i="36"/>
  <c r="K47" i="55"/>
  <c r="L47" i="55" s="1"/>
  <c r="D48" i="55"/>
  <c r="F47" i="55"/>
  <c r="M46" i="55"/>
  <c r="D48" i="54"/>
  <c r="K47" i="54"/>
  <c r="L47" i="54" s="1"/>
  <c r="M46" i="54"/>
  <c r="F48" i="54"/>
  <c r="M46" i="52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D48" i="49"/>
  <c r="K47" i="49"/>
  <c r="L47" i="49" s="1"/>
  <c r="F47" i="49"/>
  <c r="D50" i="48"/>
  <c r="K49" i="48"/>
  <c r="L49" i="48" s="1"/>
  <c r="F50" i="48"/>
  <c r="F49" i="48"/>
  <c r="M46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P48" i="44"/>
  <c r="K49" i="44"/>
  <c r="L49" i="44" s="1"/>
  <c r="D50" i="44"/>
  <c r="N49" i="44"/>
  <c r="O49" i="44" s="1"/>
  <c r="M48" i="44"/>
  <c r="Q47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P40" i="36" l="1"/>
  <c r="Q39" i="36"/>
  <c r="M47" i="55"/>
  <c r="D49" i="55"/>
  <c r="K48" i="55"/>
  <c r="L48" i="55" s="1"/>
  <c r="F48" i="55"/>
  <c r="E8" i="55" s="1"/>
  <c r="F49" i="55"/>
  <c r="H46" i="54"/>
  <c r="I46" i="54" s="1"/>
  <c r="G45" i="54"/>
  <c r="H42" i="54"/>
  <c r="I42" i="54" s="1"/>
  <c r="G41" i="54"/>
  <c r="H38" i="54"/>
  <c r="I38" i="54" s="1"/>
  <c r="G37" i="54"/>
  <c r="H47" i="54"/>
  <c r="I47" i="54" s="1"/>
  <c r="G46" i="54"/>
  <c r="H43" i="54"/>
  <c r="I43" i="54" s="1"/>
  <c r="G42" i="54"/>
  <c r="H39" i="54"/>
  <c r="I39" i="54" s="1"/>
  <c r="G38" i="54"/>
  <c r="H35" i="54"/>
  <c r="I35" i="54" s="1"/>
  <c r="H48" i="54"/>
  <c r="G47" i="54"/>
  <c r="H44" i="54"/>
  <c r="I44" i="54" s="1"/>
  <c r="G43" i="54"/>
  <c r="H40" i="54"/>
  <c r="I40" i="54" s="1"/>
  <c r="G39" i="54"/>
  <c r="H41" i="54"/>
  <c r="I41" i="54" s="1"/>
  <c r="G40" i="54"/>
  <c r="H37" i="54"/>
  <c r="I37" i="54" s="1"/>
  <c r="G36" i="54"/>
  <c r="H34" i="54"/>
  <c r="I34" i="54" s="1"/>
  <c r="G33" i="54"/>
  <c r="H30" i="54"/>
  <c r="I30" i="54" s="1"/>
  <c r="G29" i="54"/>
  <c r="H26" i="54"/>
  <c r="I26" i="54" s="1"/>
  <c r="G25" i="54"/>
  <c r="H22" i="54"/>
  <c r="I22" i="54" s="1"/>
  <c r="G21" i="54"/>
  <c r="H45" i="54"/>
  <c r="I45" i="54" s="1"/>
  <c r="G44" i="54"/>
  <c r="G34" i="54"/>
  <c r="H31" i="54"/>
  <c r="I31" i="54" s="1"/>
  <c r="G30" i="54"/>
  <c r="H27" i="54"/>
  <c r="I27" i="54" s="1"/>
  <c r="G26" i="54"/>
  <c r="H23" i="54"/>
  <c r="I23" i="54" s="1"/>
  <c r="G22" i="54"/>
  <c r="H19" i="54"/>
  <c r="I19" i="54" s="1"/>
  <c r="G48" i="54"/>
  <c r="H32" i="54"/>
  <c r="I32" i="54" s="1"/>
  <c r="G31" i="54"/>
  <c r="H28" i="54"/>
  <c r="I28" i="54" s="1"/>
  <c r="G27" i="54"/>
  <c r="H24" i="54"/>
  <c r="I24" i="54" s="1"/>
  <c r="G23" i="54"/>
  <c r="H20" i="54"/>
  <c r="I20" i="54" s="1"/>
  <c r="G19" i="54"/>
  <c r="H25" i="54"/>
  <c r="I25" i="54" s="1"/>
  <c r="G24" i="54"/>
  <c r="H36" i="54"/>
  <c r="I36" i="54" s="1"/>
  <c r="H29" i="54"/>
  <c r="I29" i="54" s="1"/>
  <c r="G28" i="54"/>
  <c r="H33" i="54"/>
  <c r="I33" i="54" s="1"/>
  <c r="G32" i="54"/>
  <c r="G35" i="54"/>
  <c r="H21" i="54"/>
  <c r="I21" i="54" s="1"/>
  <c r="G20" i="54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N50" i="44"/>
  <c r="O50" i="44" s="1"/>
  <c r="F50" i="44"/>
  <c r="M49" i="44"/>
  <c r="Q48" i="44"/>
  <c r="P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M46" i="37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P41" i="36" l="1"/>
  <c r="Q40" i="36"/>
  <c r="H52" i="55"/>
  <c r="G51" i="55"/>
  <c r="H48" i="55"/>
  <c r="G47" i="55"/>
  <c r="H44" i="55"/>
  <c r="I44" i="55" s="1"/>
  <c r="G43" i="55"/>
  <c r="H40" i="55"/>
  <c r="I40" i="55" s="1"/>
  <c r="H53" i="55"/>
  <c r="E10" i="55" s="1"/>
  <c r="G52" i="55"/>
  <c r="H49" i="55"/>
  <c r="I49" i="55" s="1"/>
  <c r="G48" i="55"/>
  <c r="H45" i="55"/>
  <c r="I45" i="55" s="1"/>
  <c r="G44" i="55"/>
  <c r="H41" i="55"/>
  <c r="I41" i="55" s="1"/>
  <c r="G40" i="55"/>
  <c r="H37" i="55"/>
  <c r="I37" i="55" s="1"/>
  <c r="G36" i="55"/>
  <c r="G53" i="55"/>
  <c r="H50" i="55"/>
  <c r="G49" i="55"/>
  <c r="H46" i="55"/>
  <c r="I46" i="55" s="1"/>
  <c r="G45" i="55"/>
  <c r="H42" i="55"/>
  <c r="I42" i="55" s="1"/>
  <c r="G41" i="55"/>
  <c r="H38" i="55"/>
  <c r="I38" i="55" s="1"/>
  <c r="G37" i="55"/>
  <c r="H47" i="55"/>
  <c r="I47" i="55" s="1"/>
  <c r="G46" i="55"/>
  <c r="H39" i="55"/>
  <c r="I39" i="55" s="1"/>
  <c r="G38" i="55"/>
  <c r="H33" i="55"/>
  <c r="I33" i="55" s="1"/>
  <c r="G32" i="55"/>
  <c r="H29" i="55"/>
  <c r="I29" i="55" s="1"/>
  <c r="G28" i="55"/>
  <c r="H25" i="55"/>
  <c r="I25" i="55" s="1"/>
  <c r="G24" i="55"/>
  <c r="H51" i="55"/>
  <c r="G50" i="55"/>
  <c r="G39" i="55"/>
  <c r="H34" i="55"/>
  <c r="I34" i="55" s="1"/>
  <c r="G33" i="55"/>
  <c r="H30" i="55"/>
  <c r="I30" i="55" s="1"/>
  <c r="G29" i="55"/>
  <c r="H26" i="55"/>
  <c r="I26" i="55" s="1"/>
  <c r="G25" i="55"/>
  <c r="H22" i="55"/>
  <c r="I22" i="55" s="1"/>
  <c r="G21" i="55"/>
  <c r="H35" i="55"/>
  <c r="I35" i="55" s="1"/>
  <c r="G34" i="55"/>
  <c r="H31" i="55"/>
  <c r="I31" i="55" s="1"/>
  <c r="G30" i="55"/>
  <c r="H27" i="55"/>
  <c r="I27" i="55" s="1"/>
  <c r="G26" i="55"/>
  <c r="H23" i="55"/>
  <c r="I23" i="55" s="1"/>
  <c r="G22" i="55"/>
  <c r="H28" i="55"/>
  <c r="I28" i="55" s="1"/>
  <c r="G27" i="55"/>
  <c r="H20" i="55"/>
  <c r="I20" i="55" s="1"/>
  <c r="G19" i="55"/>
  <c r="H24" i="55"/>
  <c r="I24" i="55" s="1"/>
  <c r="H19" i="55"/>
  <c r="I19" i="55" s="1"/>
  <c r="H43" i="55"/>
  <c r="I43" i="55" s="1"/>
  <c r="H32" i="55"/>
  <c r="I32" i="55" s="1"/>
  <c r="G31" i="55"/>
  <c r="H21" i="55"/>
  <c r="I21" i="55" s="1"/>
  <c r="G20" i="55"/>
  <c r="G42" i="55"/>
  <c r="G35" i="55"/>
  <c r="H36" i="55"/>
  <c r="I36" i="55" s="1"/>
  <c r="G23" i="55"/>
  <c r="D50" i="55"/>
  <c r="K49" i="55"/>
  <c r="L49" i="55" s="1"/>
  <c r="M48" i="55"/>
  <c r="I49" i="54"/>
  <c r="D50" i="54"/>
  <c r="K49" i="54"/>
  <c r="L49" i="54" s="1"/>
  <c r="I48" i="54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P50" i="44"/>
  <c r="M50" i="44"/>
  <c r="Q49" i="44"/>
  <c r="K51" i="44"/>
  <c r="L51" i="44" s="1"/>
  <c r="D52" i="44"/>
  <c r="N51" i="44"/>
  <c r="O51" i="44" s="1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L15" i="39" l="1"/>
  <c r="E10" i="48"/>
  <c r="P42" i="36"/>
  <c r="Q41" i="36"/>
  <c r="K50" i="55"/>
  <c r="L50" i="55" s="1"/>
  <c r="D51" i="55"/>
  <c r="F50" i="55"/>
  <c r="M49" i="55"/>
  <c r="I50" i="55"/>
  <c r="I48" i="55"/>
  <c r="I51" i="55"/>
  <c r="F50" i="54"/>
  <c r="M49" i="54"/>
  <c r="D51" i="54"/>
  <c r="K50" i="54"/>
  <c r="L50" i="54" s="1"/>
  <c r="I50" i="54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D51" i="49"/>
  <c r="K50" i="49"/>
  <c r="L50" i="49" s="1"/>
  <c r="F51" i="49"/>
  <c r="M49" i="49"/>
  <c r="F50" i="49"/>
  <c r="M49" i="48"/>
  <c r="D53" i="48"/>
  <c r="K52" i="48"/>
  <c r="L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N52" i="44"/>
  <c r="O52" i="44" s="1"/>
  <c r="M51" i="44"/>
  <c r="Q50" i="44"/>
  <c r="F53" i="44"/>
  <c r="F52" i="44"/>
  <c r="P51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M47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3" i="36" l="1"/>
  <c r="Q42" i="36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N50" i="54"/>
  <c r="O50" i="54" s="1"/>
  <c r="Q20" i="39"/>
  <c r="R20" i="39" s="1"/>
  <c r="N19" i="55"/>
  <c r="N20" i="55"/>
  <c r="O20" i="55" s="1"/>
  <c r="N21" i="55"/>
  <c r="O21" i="55" s="1"/>
  <c r="N22" i="55"/>
  <c r="O22" i="55" s="1"/>
  <c r="N23" i="55"/>
  <c r="O23" i="55" s="1"/>
  <c r="N24" i="55"/>
  <c r="O24" i="55" s="1"/>
  <c r="N25" i="55"/>
  <c r="O25" i="55" s="1"/>
  <c r="N26" i="55"/>
  <c r="O26" i="55" s="1"/>
  <c r="N27" i="55"/>
  <c r="O27" i="55" s="1"/>
  <c r="N28" i="55"/>
  <c r="O28" i="55" s="1"/>
  <c r="N29" i="55"/>
  <c r="O29" i="55" s="1"/>
  <c r="N30" i="55"/>
  <c r="O30" i="55" s="1"/>
  <c r="N31" i="55"/>
  <c r="O31" i="55" s="1"/>
  <c r="N32" i="55"/>
  <c r="O32" i="55" s="1"/>
  <c r="N33" i="55"/>
  <c r="O33" i="55" s="1"/>
  <c r="N34" i="55"/>
  <c r="O34" i="55" s="1"/>
  <c r="N35" i="55"/>
  <c r="O35" i="55" s="1"/>
  <c r="N36" i="55"/>
  <c r="O36" i="55" s="1"/>
  <c r="N37" i="55"/>
  <c r="O37" i="55" s="1"/>
  <c r="N38" i="55"/>
  <c r="O38" i="55" s="1"/>
  <c r="N39" i="55"/>
  <c r="O39" i="55" s="1"/>
  <c r="N40" i="55"/>
  <c r="O40" i="55" s="1"/>
  <c r="N41" i="55"/>
  <c r="O41" i="55" s="1"/>
  <c r="N42" i="55"/>
  <c r="O42" i="55" s="1"/>
  <c r="N43" i="55"/>
  <c r="O43" i="55" s="1"/>
  <c r="N44" i="55"/>
  <c r="O44" i="55" s="1"/>
  <c r="N45" i="55"/>
  <c r="O45" i="55" s="1"/>
  <c r="N46" i="55"/>
  <c r="O46" i="55" s="1"/>
  <c r="N47" i="55"/>
  <c r="O47" i="55" s="1"/>
  <c r="N48" i="55"/>
  <c r="O48" i="55" s="1"/>
  <c r="N49" i="55"/>
  <c r="O49" i="55" s="1"/>
  <c r="N50" i="55"/>
  <c r="O50" i="55" s="1"/>
  <c r="K51" i="55"/>
  <c r="L51" i="55" s="1"/>
  <c r="N51" i="55"/>
  <c r="O51" i="55" s="1"/>
  <c r="D52" i="55"/>
  <c r="M50" i="55"/>
  <c r="F52" i="55"/>
  <c r="F51" i="55"/>
  <c r="K51" i="54"/>
  <c r="L51" i="54" s="1"/>
  <c r="N51" i="54"/>
  <c r="O51" i="54" s="1"/>
  <c r="I51" i="54"/>
  <c r="D52" i="54"/>
  <c r="F52" i="54"/>
  <c r="N19" i="54"/>
  <c r="N20" i="54"/>
  <c r="O20" i="54" s="1"/>
  <c r="N21" i="54"/>
  <c r="O21" i="54" s="1"/>
  <c r="N22" i="54"/>
  <c r="O22" i="54" s="1"/>
  <c r="N23" i="54"/>
  <c r="O23" i="54" s="1"/>
  <c r="N24" i="54"/>
  <c r="O24" i="54" s="1"/>
  <c r="N25" i="54"/>
  <c r="O25" i="54" s="1"/>
  <c r="N26" i="54"/>
  <c r="O26" i="54" s="1"/>
  <c r="N27" i="54"/>
  <c r="O27" i="54" s="1"/>
  <c r="N28" i="54"/>
  <c r="O28" i="54" s="1"/>
  <c r="N29" i="54"/>
  <c r="O29" i="54" s="1"/>
  <c r="N30" i="54"/>
  <c r="O30" i="54" s="1"/>
  <c r="N31" i="54"/>
  <c r="O31" i="54" s="1"/>
  <c r="N32" i="54"/>
  <c r="O32" i="54" s="1"/>
  <c r="N33" i="54"/>
  <c r="O33" i="54" s="1"/>
  <c r="N34" i="54"/>
  <c r="O34" i="54" s="1"/>
  <c r="N35" i="54"/>
  <c r="O35" i="54" s="1"/>
  <c r="N36" i="54"/>
  <c r="O36" i="54" s="1"/>
  <c r="N37" i="54"/>
  <c r="O37" i="54" s="1"/>
  <c r="N38" i="54"/>
  <c r="O38" i="54" s="1"/>
  <c r="N39" i="54"/>
  <c r="O39" i="54" s="1"/>
  <c r="N40" i="54"/>
  <c r="O40" i="54" s="1"/>
  <c r="N41" i="54"/>
  <c r="O41" i="54" s="1"/>
  <c r="N42" i="54"/>
  <c r="O42" i="54" s="1"/>
  <c r="N43" i="54"/>
  <c r="O43" i="54" s="1"/>
  <c r="N44" i="54"/>
  <c r="O44" i="54" s="1"/>
  <c r="N45" i="54"/>
  <c r="O45" i="54" s="1"/>
  <c r="N46" i="54"/>
  <c r="O46" i="54" s="1"/>
  <c r="N47" i="54"/>
  <c r="O47" i="54" s="1"/>
  <c r="N48" i="54"/>
  <c r="O48" i="54" s="1"/>
  <c r="N49" i="54"/>
  <c r="O49" i="54" s="1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M50" i="49"/>
  <c r="K51" i="49"/>
  <c r="L51" i="49" s="1"/>
  <c r="D52" i="49"/>
  <c r="D54" i="48"/>
  <c r="K53" i="48"/>
  <c r="L53" i="48" s="1"/>
  <c r="N53" i="48"/>
  <c r="O53" i="48" s="1"/>
  <c r="F53" i="48"/>
  <c r="M50" i="48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P52" i="44"/>
  <c r="K53" i="44"/>
  <c r="L53" i="44" s="1"/>
  <c r="D54" i="44"/>
  <c r="N53" i="44"/>
  <c r="O53" i="44" s="1"/>
  <c r="M52" i="44"/>
  <c r="Q51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53" i="40"/>
  <c r="T6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P20" i="48" l="1"/>
  <c r="Q19" i="48"/>
  <c r="P44" i="36"/>
  <c r="Q43" i="36"/>
  <c r="M51" i="55"/>
  <c r="D53" i="55"/>
  <c r="K52" i="55"/>
  <c r="L52" i="55" s="1"/>
  <c r="N52" i="55"/>
  <c r="O52" i="55" s="1"/>
  <c r="I52" i="55"/>
  <c r="F53" i="55"/>
  <c r="O19" i="55"/>
  <c r="P19" i="55" s="1"/>
  <c r="K52" i="54"/>
  <c r="L52" i="54" s="1"/>
  <c r="N52" i="54"/>
  <c r="O52" i="54" s="1"/>
  <c r="I52" i="54"/>
  <c r="D53" i="54"/>
  <c r="M51" i="54"/>
  <c r="O19" i="54"/>
  <c r="P19" i="54" s="1"/>
  <c r="F53" i="54"/>
  <c r="F53" i="50"/>
  <c r="H17" i="39" s="1"/>
  <c r="K52" i="52"/>
  <c r="L52" i="52" s="1"/>
  <c r="D53" i="52"/>
  <c r="F52" i="52"/>
  <c r="F53" i="52"/>
  <c r="M51" i="52"/>
  <c r="M51" i="51"/>
  <c r="K52" i="51"/>
  <c r="L52" i="51" s="1"/>
  <c r="D53" i="51"/>
  <c r="F53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N54" i="44"/>
  <c r="O54" i="44" s="1"/>
  <c r="F54" i="44"/>
  <c r="M53" i="44"/>
  <c r="Q52" i="44"/>
  <c r="P53" i="44"/>
  <c r="P54" i="44" s="1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K52" i="36"/>
  <c r="L52" i="36" s="1"/>
  <c r="N52" i="36"/>
  <c r="O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45" i="36" l="1"/>
  <c r="Q44" i="36"/>
  <c r="P21" i="48"/>
  <c r="Q20" i="48"/>
  <c r="P20" i="55"/>
  <c r="Q19" i="55"/>
  <c r="N53" i="55"/>
  <c r="O53" i="55" s="1"/>
  <c r="D54" i="55"/>
  <c r="K53" i="55"/>
  <c r="L53" i="55" s="1"/>
  <c r="I53" i="55"/>
  <c r="F54" i="55"/>
  <c r="M52" i="55"/>
  <c r="P20" i="54"/>
  <c r="Q19" i="54"/>
  <c r="M52" i="54"/>
  <c r="N53" i="54"/>
  <c r="O53" i="54" s="1"/>
  <c r="I53" i="54"/>
  <c r="J20" i="39" s="1"/>
  <c r="D54" i="54"/>
  <c r="K53" i="54"/>
  <c r="L53" i="54" s="1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Q53" i="44"/>
  <c r="D56" i="44"/>
  <c r="N55" i="44"/>
  <c r="O55" i="44" s="1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K53" i="36"/>
  <c r="L53" i="36" s="1"/>
  <c r="D54" i="36"/>
  <c r="N53" i="36"/>
  <c r="O53" i="36" s="1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P22" i="48" l="1"/>
  <c r="Q21" i="48"/>
  <c r="P46" i="36"/>
  <c r="Q45" i="36"/>
  <c r="M53" i="55"/>
  <c r="D55" i="55"/>
  <c r="K54" i="55"/>
  <c r="L54" i="55" s="1"/>
  <c r="N54" i="55"/>
  <c r="O54" i="55" s="1"/>
  <c r="I54" i="55"/>
  <c r="P21" i="55"/>
  <c r="Q20" i="55"/>
  <c r="M53" i="54"/>
  <c r="D55" i="54"/>
  <c r="K54" i="54"/>
  <c r="L54" i="54" s="1"/>
  <c r="N54" i="54"/>
  <c r="O54" i="54" s="1"/>
  <c r="I54" i="54"/>
  <c r="F54" i="54"/>
  <c r="F55" i="54"/>
  <c r="P21" i="54"/>
  <c r="Q20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H53" i="36" s="1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F54" i="49"/>
  <c r="F55" i="49"/>
  <c r="M53" i="49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50" i="46"/>
  <c r="I50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P55" i="44"/>
  <c r="K56" i="44"/>
  <c r="L56" i="44" s="1"/>
  <c r="D57" i="44"/>
  <c r="N56" i="44"/>
  <c r="O56" i="44" s="1"/>
  <c r="I56" i="44"/>
  <c r="F56" i="44"/>
  <c r="F57" i="44"/>
  <c r="T64" i="44"/>
  <c r="I54" i="44"/>
  <c r="M55" i="44"/>
  <c r="Q54" i="44"/>
  <c r="E14" i="44" s="1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47" i="36" l="1"/>
  <c r="Q46" i="36"/>
  <c r="P23" i="48"/>
  <c r="Q22" i="48"/>
  <c r="K55" i="55"/>
  <c r="L55" i="55" s="1"/>
  <c r="N55" i="55"/>
  <c r="O55" i="55" s="1"/>
  <c r="I55" i="55"/>
  <c r="D56" i="55"/>
  <c r="F55" i="55"/>
  <c r="M54" i="55"/>
  <c r="P22" i="55"/>
  <c r="Q21" i="55"/>
  <c r="P22" i="54"/>
  <c r="Q21" i="54"/>
  <c r="M54" i="54"/>
  <c r="K55" i="54"/>
  <c r="L55" i="54" s="1"/>
  <c r="N55" i="54"/>
  <c r="O55" i="54" s="1"/>
  <c r="I55" i="54"/>
  <c r="D56" i="54"/>
  <c r="T63" i="50"/>
  <c r="E12" i="50" s="1"/>
  <c r="N19" i="50" s="1"/>
  <c r="O19" i="50" s="1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N56" i="50"/>
  <c r="O56" i="50" s="1"/>
  <c r="I56" i="50"/>
  <c r="K56" i="50"/>
  <c r="L56" i="50" s="1"/>
  <c r="F56" i="50"/>
  <c r="N20" i="50"/>
  <c r="O20" i="50" s="1"/>
  <c r="N21" i="50"/>
  <c r="O21" i="50" s="1"/>
  <c r="N22" i="50"/>
  <c r="O22" i="50" s="1"/>
  <c r="N23" i="50"/>
  <c r="O23" i="50" s="1"/>
  <c r="N24" i="50"/>
  <c r="O24" i="50" s="1"/>
  <c r="N25" i="50"/>
  <c r="O25" i="50" s="1"/>
  <c r="N26" i="50"/>
  <c r="O26" i="50" s="1"/>
  <c r="N27" i="50"/>
  <c r="O27" i="50" s="1"/>
  <c r="N28" i="50"/>
  <c r="O28" i="50" s="1"/>
  <c r="N29" i="50"/>
  <c r="O29" i="50" s="1"/>
  <c r="N30" i="50"/>
  <c r="O30" i="50" s="1"/>
  <c r="N31" i="50"/>
  <c r="O31" i="50" s="1"/>
  <c r="N32" i="50"/>
  <c r="O32" i="50" s="1"/>
  <c r="N33" i="50"/>
  <c r="O33" i="50" s="1"/>
  <c r="N34" i="50"/>
  <c r="O34" i="50" s="1"/>
  <c r="N35" i="50"/>
  <c r="O35" i="50" s="1"/>
  <c r="N36" i="50"/>
  <c r="O36" i="50" s="1"/>
  <c r="N37" i="50"/>
  <c r="O37" i="50" s="1"/>
  <c r="N38" i="50"/>
  <c r="O38" i="50" s="1"/>
  <c r="N39" i="50"/>
  <c r="O39" i="50" s="1"/>
  <c r="N40" i="50"/>
  <c r="O40" i="50" s="1"/>
  <c r="N41" i="50"/>
  <c r="O41" i="50" s="1"/>
  <c r="N42" i="50"/>
  <c r="O42" i="50" s="1"/>
  <c r="N43" i="50"/>
  <c r="O43" i="50" s="1"/>
  <c r="N44" i="50"/>
  <c r="O44" i="50" s="1"/>
  <c r="N45" i="50"/>
  <c r="O45" i="50" s="1"/>
  <c r="N46" i="50"/>
  <c r="O46" i="50" s="1"/>
  <c r="N47" i="50"/>
  <c r="O47" i="50" s="1"/>
  <c r="N48" i="50"/>
  <c r="O48" i="50" s="1"/>
  <c r="N49" i="50"/>
  <c r="O49" i="50" s="1"/>
  <c r="N50" i="50"/>
  <c r="O50" i="50" s="1"/>
  <c r="N51" i="50"/>
  <c r="O51" i="50" s="1"/>
  <c r="N52" i="50"/>
  <c r="O52" i="50" s="1"/>
  <c r="N53" i="50"/>
  <c r="O53" i="50" s="1"/>
  <c r="N54" i="50"/>
  <c r="O54" i="50" s="1"/>
  <c r="M55" i="50"/>
  <c r="N55" i="50"/>
  <c r="O55" i="50" s="1"/>
  <c r="Q44" i="37"/>
  <c r="P45" i="37"/>
  <c r="J13" i="39"/>
  <c r="J12" i="39"/>
  <c r="J11" i="39"/>
  <c r="J14" i="39"/>
  <c r="F53" i="37"/>
  <c r="G6" i="39"/>
  <c r="E13" i="44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Q55" i="44"/>
  <c r="M56" i="44"/>
  <c r="P56" i="44"/>
  <c r="D58" i="44"/>
  <c r="N57" i="44"/>
  <c r="O57" i="44" s="1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P24" i="48" l="1"/>
  <c r="Q23" i="48"/>
  <c r="P48" i="36"/>
  <c r="Q47" i="36"/>
  <c r="M55" i="55"/>
  <c r="K56" i="55"/>
  <c r="L56" i="55" s="1"/>
  <c r="N56" i="55"/>
  <c r="O56" i="55" s="1"/>
  <c r="I56" i="55"/>
  <c r="D57" i="55"/>
  <c r="F56" i="55"/>
  <c r="P23" i="55"/>
  <c r="Q22" i="55"/>
  <c r="F57" i="55"/>
  <c r="M55" i="54"/>
  <c r="K56" i="54"/>
  <c r="L56" i="54" s="1"/>
  <c r="N56" i="54"/>
  <c r="O56" i="54" s="1"/>
  <c r="I56" i="54"/>
  <c r="D57" i="54"/>
  <c r="F56" i="54"/>
  <c r="F57" i="54"/>
  <c r="P23" i="54"/>
  <c r="Q22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P19" i="50"/>
  <c r="Q19" i="50" s="1"/>
  <c r="Q45" i="37"/>
  <c r="P46" i="37"/>
  <c r="H6" i="39"/>
  <c r="E8" i="37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P57" i="44"/>
  <c r="K58" i="44"/>
  <c r="L58" i="44" s="1"/>
  <c r="D59" i="44"/>
  <c r="N58" i="44"/>
  <c r="O58" i="44" s="1"/>
  <c r="I58" i="44"/>
  <c r="F58" i="44"/>
  <c r="F59" i="44"/>
  <c r="M57" i="44"/>
  <c r="Q56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M53" i="36"/>
  <c r="M5" i="39" s="1"/>
  <c r="K56" i="36"/>
  <c r="L56" i="36" s="1"/>
  <c r="N56" i="36"/>
  <c r="O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49" i="36" l="1"/>
  <c r="Q48" i="36"/>
  <c r="P25" i="48"/>
  <c r="Q24" i="48"/>
  <c r="N57" i="55"/>
  <c r="O57" i="55" s="1"/>
  <c r="I57" i="55"/>
  <c r="D58" i="55"/>
  <c r="K57" i="55"/>
  <c r="L57" i="55" s="1"/>
  <c r="M56" i="55"/>
  <c r="P24" i="55"/>
  <c r="Q23" i="55"/>
  <c r="P24" i="54"/>
  <c r="Q23" i="54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P20" i="50"/>
  <c r="M57" i="50"/>
  <c r="N58" i="50"/>
  <c r="O58" i="50" s="1"/>
  <c r="I58" i="50"/>
  <c r="K58" i="50"/>
  <c r="L58" i="50" s="1"/>
  <c r="F58" i="50"/>
  <c r="Q46" i="37"/>
  <c r="P47" i="37"/>
  <c r="M54" i="37"/>
  <c r="P58" i="47"/>
  <c r="D58" i="49"/>
  <c r="G16" i="39" s="1"/>
  <c r="K57" i="49"/>
  <c r="L57" i="49" s="1"/>
  <c r="M56" i="49"/>
  <c r="F57" i="49"/>
  <c r="M56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P58" i="44"/>
  <c r="Q57" i="44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26" i="48" l="1"/>
  <c r="Q25" i="48"/>
  <c r="P50" i="36"/>
  <c r="Q49" i="36"/>
  <c r="P25" i="55"/>
  <c r="Q24" i="55"/>
  <c r="K58" i="55"/>
  <c r="L58" i="55" s="1"/>
  <c r="N58" i="55"/>
  <c r="O58" i="55" s="1"/>
  <c r="I58" i="55"/>
  <c r="F58" i="55"/>
  <c r="M57" i="55"/>
  <c r="M57" i="54"/>
  <c r="K58" i="54"/>
  <c r="L58" i="54" s="1"/>
  <c r="N58" i="54"/>
  <c r="O58" i="54" s="1"/>
  <c r="I58" i="54"/>
  <c r="F58" i="54"/>
  <c r="P25" i="54"/>
  <c r="Q24" i="54"/>
  <c r="I58" i="52"/>
  <c r="K58" i="52"/>
  <c r="L58" i="52" s="1"/>
  <c r="M57" i="52"/>
  <c r="I58" i="51"/>
  <c r="K58" i="51"/>
  <c r="L58" i="51" s="1"/>
  <c r="F58" i="51"/>
  <c r="M57" i="51"/>
  <c r="M58" i="50"/>
  <c r="P21" i="50"/>
  <c r="Q20" i="50"/>
  <c r="Q47" i="37"/>
  <c r="P48" i="37"/>
  <c r="K58" i="49"/>
  <c r="L58" i="49" s="1"/>
  <c r="M57" i="49"/>
  <c r="F58" i="49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P59" i="44"/>
  <c r="M59" i="44"/>
  <c r="Q58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P51" i="36" l="1"/>
  <c r="Q50" i="36"/>
  <c r="P27" i="48"/>
  <c r="Q26" i="48"/>
  <c r="P26" i="55"/>
  <c r="Q25" i="55"/>
  <c r="M58" i="55"/>
  <c r="P26" i="54"/>
  <c r="Q25" i="54"/>
  <c r="M58" i="54"/>
  <c r="M58" i="52"/>
  <c r="M58" i="51"/>
  <c r="P22" i="50"/>
  <c r="Q21" i="50"/>
  <c r="Q48" i="37"/>
  <c r="P49" i="37"/>
  <c r="Q58" i="45"/>
  <c r="H16" i="39"/>
  <c r="E8" i="49"/>
  <c r="M58" i="49"/>
  <c r="M16" i="39" s="1"/>
  <c r="M58" i="48"/>
  <c r="Q59" i="47"/>
  <c r="M58" i="46"/>
  <c r="Q58" i="46" s="1"/>
  <c r="Q57" i="46"/>
  <c r="Q59" i="44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I53" i="36"/>
  <c r="J5" i="39" s="1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8" i="48" l="1"/>
  <c r="Q27" i="48"/>
  <c r="P52" i="36"/>
  <c r="Q51" i="36"/>
  <c r="P27" i="55"/>
  <c r="Q26" i="55"/>
  <c r="P27" i="54"/>
  <c r="Q26" i="54"/>
  <c r="P23" i="50"/>
  <c r="Q22" i="50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53" i="36" l="1"/>
  <c r="Q52" i="36"/>
  <c r="P29" i="48"/>
  <c r="Q28" i="48"/>
  <c r="P28" i="55"/>
  <c r="Q27" i="55"/>
  <c r="P28" i="54"/>
  <c r="Q27" i="54"/>
  <c r="P24" i="50"/>
  <c r="Q23" i="50"/>
  <c r="Q50" i="37"/>
  <c r="P51" i="37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30" i="48" l="1"/>
  <c r="Q29" i="48"/>
  <c r="L16" i="39"/>
  <c r="E10" i="49"/>
  <c r="N5" i="39"/>
  <c r="P54" i="36"/>
  <c r="Q53" i="36"/>
  <c r="P29" i="55"/>
  <c r="Q28" i="55"/>
  <c r="P29" i="54"/>
  <c r="Q28" i="54"/>
  <c r="P25" i="50"/>
  <c r="Q24" i="50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E13" i="36" l="1"/>
  <c r="O5" i="39"/>
  <c r="P55" i="36"/>
  <c r="Q54" i="36"/>
  <c r="Q16" i="39"/>
  <c r="R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P30" i="55"/>
  <c r="Q29" i="55"/>
  <c r="P30" i="54"/>
  <c r="Q29" i="54"/>
  <c r="P26" i="50"/>
  <c r="Q25" i="50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56" i="36" l="1"/>
  <c r="Q55" i="36"/>
  <c r="P32" i="48"/>
  <c r="Q31" i="48"/>
  <c r="Q19" i="49"/>
  <c r="P20" i="49"/>
  <c r="P31" i="55"/>
  <c r="Q30" i="55"/>
  <c r="P31" i="54"/>
  <c r="Q30" i="54"/>
  <c r="P27" i="50"/>
  <c r="Q26" i="50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P33" i="48" l="1"/>
  <c r="Q32" i="48"/>
  <c r="Q20" i="49"/>
  <c r="P21" i="49"/>
  <c r="P57" i="36"/>
  <c r="Q56" i="36"/>
  <c r="P32" i="55"/>
  <c r="Q31" i="55"/>
  <c r="P32" i="54"/>
  <c r="Q31" i="54"/>
  <c r="P28" i="50"/>
  <c r="Q27" i="50"/>
  <c r="Q54" i="37"/>
  <c r="P55" i="37"/>
  <c r="O6" i="39"/>
  <c r="C21" i="39" s="1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Q21" i="49" l="1"/>
  <c r="P22" i="49"/>
  <c r="P58" i="36"/>
  <c r="Q58" i="36" s="1"/>
  <c r="Q57" i="36"/>
  <c r="P34" i="48"/>
  <c r="Q33" i="48"/>
  <c r="P33" i="55"/>
  <c r="Q32" i="55"/>
  <c r="P33" i="54"/>
  <c r="Q32" i="54"/>
  <c r="P29" i="50"/>
  <c r="Q28" i="50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Q22" i="49" l="1"/>
  <c r="P23" i="49"/>
  <c r="P35" i="48"/>
  <c r="Q34" i="48"/>
  <c r="P34" i="55"/>
  <c r="Q33" i="55"/>
  <c r="P34" i="54"/>
  <c r="Q33" i="54"/>
  <c r="P30" i="50"/>
  <c r="Q29" i="50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P36" i="48" l="1"/>
  <c r="Q35" i="48"/>
  <c r="Q23" i="49"/>
  <c r="P24" i="49"/>
  <c r="P35" i="55"/>
  <c r="Q34" i="55"/>
  <c r="P35" i="54"/>
  <c r="Q34" i="54"/>
  <c r="P31" i="50"/>
  <c r="Q30" i="50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Q24" i="49" l="1"/>
  <c r="P25" i="49"/>
  <c r="P37" i="48"/>
  <c r="Q36" i="48"/>
  <c r="P36" i="55"/>
  <c r="Q35" i="55"/>
  <c r="P36" i="54"/>
  <c r="Q35" i="54"/>
  <c r="P32" i="50"/>
  <c r="Q31" i="50"/>
  <c r="AC41" i="34"/>
  <c r="X42" i="34"/>
  <c r="Z42" i="34" s="1"/>
  <c r="AC41" i="32"/>
  <c r="X42" i="32"/>
  <c r="Z42" i="32" s="1"/>
  <c r="F48" i="33"/>
  <c r="E48" i="33"/>
  <c r="D49" i="33"/>
  <c r="P49" i="33"/>
  <c r="P26" i="49" l="1"/>
  <c r="Q25" i="49"/>
  <c r="P38" i="48"/>
  <c r="Q37" i="48"/>
  <c r="P37" i="55"/>
  <c r="Q36" i="55"/>
  <c r="P37" i="54"/>
  <c r="Q36" i="54"/>
  <c r="P33" i="50"/>
  <c r="Q32" i="50"/>
  <c r="AA42" i="34"/>
  <c r="AB42" i="34" s="1"/>
  <c r="AA42" i="32"/>
  <c r="AB42" i="32" s="1"/>
  <c r="E49" i="33"/>
  <c r="F49" i="33"/>
  <c r="R49" i="33"/>
  <c r="Q49" i="33"/>
  <c r="C51" i="33"/>
  <c r="O51" i="33"/>
  <c r="P50" i="33"/>
  <c r="P39" i="48" l="1"/>
  <c r="Q38" i="48"/>
  <c r="Q26" i="49"/>
  <c r="P27" i="49"/>
  <c r="P38" i="55"/>
  <c r="Q37" i="55"/>
  <c r="P38" i="54"/>
  <c r="Q37" i="54"/>
  <c r="P34" i="50"/>
  <c r="Q33" i="50"/>
  <c r="AC42" i="34"/>
  <c r="X43" i="34"/>
  <c r="Z43" i="34" s="1"/>
  <c r="AC42" i="32"/>
  <c r="X43" i="32"/>
  <c r="Z43" i="32" s="1"/>
  <c r="R50" i="33"/>
  <c r="Q50" i="33"/>
  <c r="O52" i="33"/>
  <c r="C52" i="33"/>
  <c r="D50" i="33"/>
  <c r="Q27" i="49" l="1"/>
  <c r="P28" i="49"/>
  <c r="P40" i="48"/>
  <c r="Q39" i="48"/>
  <c r="P39" i="55"/>
  <c r="Q38" i="55"/>
  <c r="P39" i="54"/>
  <c r="Q38" i="54"/>
  <c r="P35" i="50"/>
  <c r="Q34" i="50"/>
  <c r="AA43" i="34"/>
  <c r="AB43" i="34" s="1"/>
  <c r="AA43" i="32"/>
  <c r="AB43" i="32" s="1"/>
  <c r="F50" i="33"/>
  <c r="E50" i="33"/>
  <c r="D51" i="33"/>
  <c r="P51" i="33"/>
  <c r="P41" i="48" l="1"/>
  <c r="Q40" i="48"/>
  <c r="P29" i="49"/>
  <c r="Q28" i="49"/>
  <c r="P40" i="55"/>
  <c r="Q39" i="55"/>
  <c r="P40" i="54"/>
  <c r="Q39" i="54"/>
  <c r="P36" i="50"/>
  <c r="Q35" i="50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0" i="49" l="1"/>
  <c r="Q29" i="49"/>
  <c r="P42" i="48"/>
  <c r="Q41" i="48"/>
  <c r="P41" i="55"/>
  <c r="Q40" i="55"/>
  <c r="P41" i="54"/>
  <c r="Q40" i="54"/>
  <c r="P37" i="50"/>
  <c r="Q36" i="50"/>
  <c r="AA44" i="34"/>
  <c r="AB44" i="34" s="1"/>
  <c r="AA44" i="32"/>
  <c r="AB44" i="32" s="1"/>
  <c r="F52" i="33"/>
  <c r="E52" i="33"/>
  <c r="O54" i="33"/>
  <c r="C54" i="33"/>
  <c r="P52" i="33"/>
  <c r="P53" i="33"/>
  <c r="P43" i="48" l="1"/>
  <c r="Q42" i="48"/>
  <c r="P31" i="49"/>
  <c r="Q30" i="49"/>
  <c r="P42" i="55"/>
  <c r="Q41" i="55"/>
  <c r="P42" i="54"/>
  <c r="Q41" i="54"/>
  <c r="P38" i="50"/>
  <c r="Q37" i="50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32" i="49" l="1"/>
  <c r="Q31" i="49"/>
  <c r="P44" i="48"/>
  <c r="Q43" i="48"/>
  <c r="P43" i="55"/>
  <c r="Q42" i="55"/>
  <c r="P43" i="54"/>
  <c r="Q42" i="54"/>
  <c r="P39" i="50"/>
  <c r="Q38" i="50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P45" i="48" l="1"/>
  <c r="Q44" i="48"/>
  <c r="P33" i="49"/>
  <c r="Q32" i="49"/>
  <c r="P44" i="55"/>
  <c r="Q43" i="55"/>
  <c r="P44" i="54"/>
  <c r="Q43" i="54"/>
  <c r="P40" i="50"/>
  <c r="Q39" i="50"/>
  <c r="AC45" i="34"/>
  <c r="X46" i="34"/>
  <c r="Z46" i="34" s="1"/>
  <c r="AC45" i="32"/>
  <c r="X46" i="32"/>
  <c r="Z46" i="32" s="1"/>
  <c r="R54" i="33"/>
  <c r="Q54" i="33"/>
  <c r="P55" i="33"/>
  <c r="P34" i="49" l="1"/>
  <c r="Q33" i="49"/>
  <c r="P46" i="48"/>
  <c r="Q45" i="48"/>
  <c r="P45" i="55"/>
  <c r="Q44" i="55"/>
  <c r="P45" i="54"/>
  <c r="Q44" i="54"/>
  <c r="P41" i="50"/>
  <c r="Q40" i="50"/>
  <c r="AA46" i="34"/>
  <c r="AB46" i="34" s="1"/>
  <c r="AA46" i="32"/>
  <c r="AB46" i="32" s="1"/>
  <c r="R55" i="33"/>
  <c r="Q55" i="33"/>
  <c r="E55" i="33"/>
  <c r="F55" i="33"/>
  <c r="C57" i="33"/>
  <c r="O57" i="33"/>
  <c r="D56" i="33"/>
  <c r="P47" i="48" l="1"/>
  <c r="Q46" i="48"/>
  <c r="Q34" i="49"/>
  <c r="P35" i="49"/>
  <c r="P46" i="55"/>
  <c r="Q45" i="55"/>
  <c r="P46" i="54"/>
  <c r="Q45" i="54"/>
  <c r="P42" i="50"/>
  <c r="Q41" i="50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Q35" i="49" l="1"/>
  <c r="P36" i="49"/>
  <c r="P48" i="48"/>
  <c r="Q47" i="48"/>
  <c r="P47" i="55"/>
  <c r="Q46" i="55"/>
  <c r="P47" i="54"/>
  <c r="Q46" i="54"/>
  <c r="P43" i="50"/>
  <c r="Q42" i="50"/>
  <c r="AA47" i="34"/>
  <c r="AB47" i="34" s="1"/>
  <c r="AA47" i="32"/>
  <c r="AB47" i="32" s="1"/>
  <c r="R56" i="33"/>
  <c r="Q56" i="33"/>
  <c r="P57" i="33"/>
  <c r="N15" i="39" l="1"/>
  <c r="P49" i="48"/>
  <c r="Q48" i="48"/>
  <c r="Q36" i="49"/>
  <c r="P37" i="49"/>
  <c r="P48" i="55"/>
  <c r="Q47" i="55"/>
  <c r="P48" i="54"/>
  <c r="Q47" i="54"/>
  <c r="P44" i="50"/>
  <c r="Q43" i="50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O15" i="39" l="1"/>
  <c r="E13" i="48"/>
  <c r="P50" i="48"/>
  <c r="Q49" i="48"/>
  <c r="P38" i="49"/>
  <c r="Q37" i="49"/>
  <c r="P49" i="55"/>
  <c r="Q48" i="55"/>
  <c r="P49" i="54"/>
  <c r="Q48" i="54"/>
  <c r="E13" i="54" s="1"/>
  <c r="P45" i="50"/>
  <c r="Q44" i="50"/>
  <c r="AA48" i="34"/>
  <c r="AB48" i="34" s="1"/>
  <c r="AA48" i="32"/>
  <c r="AB48" i="32" s="1"/>
  <c r="R58" i="33"/>
  <c r="Q58" i="33"/>
  <c r="C60" i="33"/>
  <c r="O60" i="33"/>
  <c r="D58" i="33"/>
  <c r="P51" i="48" l="1"/>
  <c r="Q50" i="48"/>
  <c r="P39" i="49"/>
  <c r="Q38" i="49"/>
  <c r="P50" i="55"/>
  <c r="Q49" i="55"/>
  <c r="P50" i="54"/>
  <c r="Q49" i="54"/>
  <c r="P46" i="50"/>
  <c r="Q45" i="50"/>
  <c r="AC48" i="34"/>
  <c r="X49" i="34"/>
  <c r="Z49" i="34" s="1"/>
  <c r="AC48" i="32"/>
  <c r="X49" i="32"/>
  <c r="Z49" i="32" s="1"/>
  <c r="F58" i="33"/>
  <c r="E58" i="33"/>
  <c r="P59" i="33"/>
  <c r="D59" i="33"/>
  <c r="Q39" i="49" l="1"/>
  <c r="P40" i="49"/>
  <c r="P52" i="48"/>
  <c r="Q51" i="48"/>
  <c r="P51" i="55"/>
  <c r="Q50" i="55"/>
  <c r="P51" i="54"/>
  <c r="Q50" i="54"/>
  <c r="P47" i="50"/>
  <c r="Q46" i="50"/>
  <c r="AA49" i="34"/>
  <c r="AB49" i="34" s="1"/>
  <c r="AA49" i="32"/>
  <c r="AB49" i="32" s="1"/>
  <c r="E59" i="33"/>
  <c r="F59" i="33"/>
  <c r="R59" i="33"/>
  <c r="Q59" i="33"/>
  <c r="O61" i="33"/>
  <c r="C61" i="33"/>
  <c r="D60" i="33"/>
  <c r="P53" i="48" l="1"/>
  <c r="Q52" i="48"/>
  <c r="P41" i="49"/>
  <c r="Q40" i="49"/>
  <c r="P52" i="55"/>
  <c r="Q51" i="55"/>
  <c r="P52" i="54"/>
  <c r="Q51" i="54"/>
  <c r="P48" i="50"/>
  <c r="Q47" i="50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42" i="49" l="1"/>
  <c r="Q41" i="49"/>
  <c r="P54" i="48"/>
  <c r="Q53" i="48"/>
  <c r="P53" i="55"/>
  <c r="Q52" i="55"/>
  <c r="P53" i="54"/>
  <c r="N20" i="39" s="1"/>
  <c r="Q52" i="54"/>
  <c r="P49" i="50"/>
  <c r="Q48" i="50"/>
  <c r="AA50" i="34"/>
  <c r="AB50" i="34" s="1"/>
  <c r="AA50" i="32"/>
  <c r="AB50" i="32" s="1"/>
  <c r="R60" i="33"/>
  <c r="Q60" i="33"/>
  <c r="P61" i="33"/>
  <c r="P55" i="48" l="1"/>
  <c r="Q54" i="48"/>
  <c r="P43" i="49"/>
  <c r="Q42" i="49"/>
  <c r="P54" i="55"/>
  <c r="Q53" i="55"/>
  <c r="E13" i="55" s="1"/>
  <c r="P54" i="54"/>
  <c r="Q53" i="54"/>
  <c r="O20" i="39" s="1"/>
  <c r="P50" i="50"/>
  <c r="Q49" i="50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43" i="49" l="1"/>
  <c r="P44" i="49"/>
  <c r="P56" i="48"/>
  <c r="Q55" i="48"/>
  <c r="P55" i="55"/>
  <c r="Q54" i="55"/>
  <c r="P55" i="54"/>
  <c r="Q54" i="54"/>
  <c r="P51" i="50"/>
  <c r="Q50" i="50"/>
  <c r="AA51" i="34"/>
  <c r="AB51" i="34" s="1"/>
  <c r="AA51" i="32"/>
  <c r="AB51" i="32" s="1"/>
  <c r="F62" i="33"/>
  <c r="E62" i="33"/>
  <c r="O64" i="33"/>
  <c r="C64" i="33"/>
  <c r="P62" i="33"/>
  <c r="D63" i="33"/>
  <c r="P57" i="48" l="1"/>
  <c r="Q56" i="48"/>
  <c r="P45" i="49"/>
  <c r="Q44" i="49"/>
  <c r="P56" i="55"/>
  <c r="Q55" i="55"/>
  <c r="P56" i="54"/>
  <c r="Q55" i="54"/>
  <c r="P52" i="50"/>
  <c r="Q51" i="50"/>
  <c r="AC51" i="34"/>
  <c r="X52" i="34"/>
  <c r="Z52" i="34" s="1"/>
  <c r="AC51" i="32"/>
  <c r="X52" i="32"/>
  <c r="Z52" i="32" s="1"/>
  <c r="R62" i="33"/>
  <c r="Q62" i="33"/>
  <c r="P63" i="33"/>
  <c r="P46" i="49" l="1"/>
  <c r="Q45" i="49"/>
  <c r="P58" i="48"/>
  <c r="Q58" i="48" s="1"/>
  <c r="Q57" i="48"/>
  <c r="P57" i="55"/>
  <c r="Q56" i="55"/>
  <c r="P57" i="54"/>
  <c r="Q56" i="54"/>
  <c r="P53" i="50"/>
  <c r="Q52" i="50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47" i="49" l="1"/>
  <c r="Q46" i="49"/>
  <c r="P58" i="55"/>
  <c r="Q58" i="55" s="1"/>
  <c r="Q57" i="55"/>
  <c r="P58" i="54"/>
  <c r="Q58" i="54" s="1"/>
  <c r="Q57" i="54"/>
  <c r="P54" i="50"/>
  <c r="Q53" i="50"/>
  <c r="E13" i="50" s="1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Q47" i="49" l="1"/>
  <c r="P48" i="49"/>
  <c r="P55" i="50"/>
  <c r="Q54" i="50"/>
  <c r="AA53" i="34"/>
  <c r="AB53" i="34" s="1"/>
  <c r="AA53" i="32"/>
  <c r="AB53" i="32" s="1"/>
  <c r="R64" i="33"/>
  <c r="Q64" i="33"/>
  <c r="P65" i="33"/>
  <c r="P49" i="49" l="1"/>
  <c r="Q48" i="49"/>
  <c r="P56" i="50"/>
  <c r="Q55" i="50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0" i="49" l="1"/>
  <c r="Q49" i="49"/>
  <c r="P57" i="50"/>
  <c r="Q56" i="50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Q50" i="49" l="1"/>
  <c r="P51" i="49"/>
  <c r="P58" i="50"/>
  <c r="Q58" i="50" s="1"/>
  <c r="Q57" i="50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P52" i="49" l="1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2" i="49" l="1"/>
  <c r="P53" i="49"/>
  <c r="AC55" i="34"/>
  <c r="X56" i="34"/>
  <c r="Z56" i="34" s="1"/>
  <c r="AC55" i="32"/>
  <c r="X56" i="32"/>
  <c r="Z56" i="32" s="1"/>
  <c r="G57" i="33"/>
  <c r="H58" i="33"/>
  <c r="S63" i="33"/>
  <c r="T64" i="33"/>
  <c r="P54" i="49" l="1"/>
  <c r="Q53" i="49"/>
  <c r="AA56" i="34"/>
  <c r="AB56" i="34" s="1"/>
  <c r="AA56" i="32"/>
  <c r="AB56" i="32" s="1"/>
  <c r="S62" i="33"/>
  <c r="T63" i="33"/>
  <c r="G56" i="33"/>
  <c r="H57" i="33"/>
  <c r="Q54" i="49" l="1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AJ3" i="38" l="1"/>
  <c r="AK3" i="38"/>
  <c r="N8" i="30"/>
  <c r="Y8" i="30"/>
  <c r="Y9" i="30" s="1"/>
  <c r="Y10" i="30" s="1"/>
  <c r="Y11" i="30" s="1"/>
  <c r="Y12" i="30" s="1"/>
  <c r="AP3" i="38"/>
  <c r="AM3" i="38"/>
  <c r="AQ3" i="38"/>
  <c r="AI3" i="38"/>
  <c r="AN3" i="38"/>
  <c r="AL3" i="38"/>
  <c r="AH3" i="38"/>
  <c r="AO3" i="38"/>
  <c r="Q8" i="30"/>
  <c r="AX4" i="6" s="1"/>
  <c r="T3" i="52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N9" i="30" l="1"/>
  <c r="N10" i="30" s="1"/>
  <c r="N11" i="30" s="1"/>
  <c r="N12" i="30" s="1"/>
  <c r="N13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Y13" i="30" l="1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Y15" i="30" l="1"/>
  <c r="Y16" i="30" s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Y17" i="30" l="1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N19" i="30" s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N21" i="30" s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N24" i="30" l="1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Y25" i="30" l="1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N32" i="30" s="1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Y32" i="30" l="1"/>
  <c r="Y33" i="30" s="1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Y36" i="30" s="1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N36" i="30" l="1"/>
  <c r="N37" i="30" s="1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Y37" i="30" l="1"/>
  <c r="Y38" i="30" s="1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N38" i="30" l="1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N41" i="30" s="1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Y41" i="30" l="1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Y45" i="30" s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N45" i="30" l="1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N58" i="30" s="1"/>
  <c r="Y57" i="30"/>
  <c r="Y58" i="30" s="1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23" i="1" l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N61" i="30" s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Y61" i="30" l="1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Y64" i="30" s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N64" i="30" l="1"/>
  <c r="N65" i="30" s="1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Y65" i="30" l="1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N67" i="30" s="1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Y67" i="30" l="1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Y69" i="30" s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A68" i="30" l="1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N71" i="30" s="1"/>
  <c r="Y70" i="30"/>
  <c r="Y71" i="30" s="1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AA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AV46" i="2" l="1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N72" i="30" l="1"/>
  <c r="Y72" i="30"/>
  <c r="Y73" i="30" s="1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AA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21" i="15"/>
  <c r="D15" i="15"/>
  <c r="N73" i="30" l="1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J4" i="38"/>
  <c r="AK4" i="38"/>
  <c r="T4" i="52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AL4" i="38" l="1"/>
  <c r="AP4" i="38"/>
  <c r="AM4" i="38"/>
  <c r="AQ4" i="38"/>
  <c r="AN4" i="38"/>
  <c r="AO4" i="38"/>
  <c r="AH4" i="38"/>
  <c r="AI4" i="38"/>
  <c r="S9" i="30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AJ5" i="38" l="1"/>
  <c r="AK5" i="38"/>
  <c r="T5" i="52"/>
  <c r="AF9" i="30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H19" i="15"/>
  <c r="D18" i="15"/>
  <c r="D26" i="15"/>
  <c r="AN5" i="38" l="1"/>
  <c r="AO5" i="38"/>
  <c r="AL5" i="38"/>
  <c r="AP5" i="38"/>
  <c r="AM5" i="38"/>
  <c r="AQ5" i="38"/>
  <c r="AH5" i="38"/>
  <c r="AI5" i="38"/>
  <c r="S10" i="30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AJ6" i="38" l="1"/>
  <c r="AK6" i="38"/>
  <c r="T6" i="52"/>
  <c r="AF10" i="30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AL6" i="38" l="1"/>
  <c r="AP6" i="38"/>
  <c r="AM6" i="38"/>
  <c r="AQ6" i="38"/>
  <c r="AN6" i="38"/>
  <c r="AO6" i="38"/>
  <c r="AH6" i="38"/>
  <c r="AI6" i="38"/>
  <c r="S11" i="30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AJ7" i="38" l="1"/>
  <c r="AK7" i="38"/>
  <c r="T7" i="52"/>
  <c r="S12" i="30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AN7" i="38" l="1"/>
  <c r="AO7" i="38"/>
  <c r="AL7" i="38"/>
  <c r="AP7" i="38"/>
  <c r="AM7" i="38"/>
  <c r="AQ7" i="38"/>
  <c r="AJ8" i="38"/>
  <c r="AK8" i="38"/>
  <c r="AH7" i="38"/>
  <c r="AI7" i="38"/>
  <c r="T8" i="52"/>
  <c r="S13" i="30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H24" i="15"/>
  <c r="D30" i="15"/>
  <c r="AL8" i="38" l="1"/>
  <c r="AP8" i="38"/>
  <c r="AM8" i="38"/>
  <c r="AQ8" i="38"/>
  <c r="AN8" i="38"/>
  <c r="AO8" i="38"/>
  <c r="AJ9" i="38"/>
  <c r="AK9" i="38"/>
  <c r="AH8" i="38"/>
  <c r="AI8" i="38"/>
  <c r="T9" i="52"/>
  <c r="S15" i="30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N9" i="38" l="1"/>
  <c r="AO9" i="38"/>
  <c r="AL9" i="38"/>
  <c r="AP9" i="38"/>
  <c r="AQ9" i="38"/>
  <c r="AM9" i="38"/>
  <c r="AJ10" i="38"/>
  <c r="AK10" i="38"/>
  <c r="AK11" i="38"/>
  <c r="AJ11" i="38"/>
  <c r="AH9" i="38"/>
  <c r="AI9" i="38"/>
  <c r="T10" i="52"/>
  <c r="T11" i="52"/>
  <c r="AF14" i="30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25" i="15"/>
  <c r="D42" i="15"/>
  <c r="D58" i="15"/>
  <c r="D56" i="15"/>
  <c r="D63" i="15"/>
  <c r="D62" i="15"/>
  <c r="D60" i="15"/>
  <c r="D51" i="15"/>
  <c r="D49" i="15"/>
  <c r="D44" i="15"/>
  <c r="D48" i="15"/>
  <c r="D41" i="15"/>
  <c r="D31" i="15"/>
  <c r="H27" i="15"/>
  <c r="D64" i="15"/>
  <c r="D59" i="15"/>
  <c r="D61" i="15"/>
  <c r="D55" i="15"/>
  <c r="D39" i="15"/>
  <c r="D54" i="15"/>
  <c r="D53" i="15"/>
  <c r="D45" i="15"/>
  <c r="D40" i="15"/>
  <c r="D47" i="15"/>
  <c r="D46" i="15"/>
  <c r="D43" i="15"/>
  <c r="D57" i="15"/>
  <c r="D52" i="15"/>
  <c r="D50" i="15"/>
  <c r="AL10" i="38" l="1"/>
  <c r="AP10" i="38"/>
  <c r="AM10" i="38"/>
  <c r="AQ10" i="38"/>
  <c r="AN10" i="38"/>
  <c r="AO10" i="38"/>
  <c r="AH10" i="38"/>
  <c r="AI10" i="38"/>
  <c r="S16" i="30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33" i="15"/>
  <c r="H72" i="15"/>
  <c r="AN11" i="38" l="1"/>
  <c r="AO11" i="38"/>
  <c r="AL11" i="38"/>
  <c r="AP11" i="38"/>
  <c r="AQ11" i="38"/>
  <c r="AM11" i="38"/>
  <c r="AJ12" i="38"/>
  <c r="AK12" i="38"/>
  <c r="AH11" i="38"/>
  <c r="AI11" i="38"/>
  <c r="T12" i="52"/>
  <c r="BS71" i="18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66" i="15"/>
  <c r="H61" i="15"/>
  <c r="H48" i="15"/>
  <c r="H58" i="15"/>
  <c r="H63" i="15"/>
  <c r="H71" i="15"/>
  <c r="H56" i="15"/>
  <c r="H67" i="15"/>
  <c r="H50" i="15"/>
  <c r="H51" i="15"/>
  <c r="H64" i="15"/>
  <c r="H53" i="15"/>
  <c r="H28" i="15"/>
  <c r="H52" i="15"/>
  <c r="H47" i="15"/>
  <c r="H62" i="15"/>
  <c r="H70" i="15"/>
  <c r="H60" i="15"/>
  <c r="H49" i="15"/>
  <c r="D32" i="15"/>
  <c r="H59" i="15"/>
  <c r="H34" i="15"/>
  <c r="H55" i="15"/>
  <c r="H69" i="15"/>
  <c r="H54" i="15"/>
  <c r="H65" i="15"/>
  <c r="H68" i="15"/>
  <c r="H57" i="15"/>
  <c r="AL12" i="38" l="1"/>
  <c r="AP12" i="38"/>
  <c r="AM12" i="38"/>
  <c r="AQ12" i="38"/>
  <c r="AN12" i="38"/>
  <c r="AO12" i="38"/>
  <c r="AK13" i="38"/>
  <c r="AJ13" i="38"/>
  <c r="AH12" i="38"/>
  <c r="AI12" i="38"/>
  <c r="T13" i="52"/>
  <c r="BK63" i="18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AN13" i="38" l="1"/>
  <c r="AO13" i="38"/>
  <c r="AL13" i="38"/>
  <c r="AP13" i="38"/>
  <c r="AM13" i="38"/>
  <c r="AQ13" i="38"/>
  <c r="AJ14" i="38"/>
  <c r="AK14" i="38"/>
  <c r="AH13" i="38"/>
  <c r="AI13" i="38"/>
  <c r="T14" i="52"/>
  <c r="S19" i="30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D33" i="15"/>
  <c r="H29" i="15"/>
  <c r="AL14" i="38" l="1"/>
  <c r="AP14" i="38"/>
  <c r="AM14" i="38"/>
  <c r="AQ14" i="38"/>
  <c r="AN14" i="38"/>
  <c r="AO14" i="38"/>
  <c r="AJ15" i="38"/>
  <c r="AK15" i="38"/>
  <c r="AH14" i="38"/>
  <c r="AI14" i="38"/>
  <c r="T15" i="52"/>
  <c r="S20" i="30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H37" i="15"/>
  <c r="D34" i="15"/>
  <c r="AN15" i="38" l="1"/>
  <c r="AO15" i="38"/>
  <c r="AL15" i="38"/>
  <c r="AP15" i="38"/>
  <c r="AM15" i="38"/>
  <c r="AQ15" i="38"/>
  <c r="AJ16" i="38"/>
  <c r="AK16" i="38"/>
  <c r="AH15" i="38"/>
  <c r="AI15" i="38"/>
  <c r="T16" i="52"/>
  <c r="S21" i="30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AL16" i="38" l="1"/>
  <c r="AP16" i="38"/>
  <c r="AM16" i="38"/>
  <c r="AQ16" i="38"/>
  <c r="AN16" i="38"/>
  <c r="AO16" i="38"/>
  <c r="AJ17" i="38"/>
  <c r="AK17" i="38"/>
  <c r="AH16" i="38"/>
  <c r="AI16" i="38"/>
  <c r="T17" i="52"/>
  <c r="AO41" i="18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39" i="15"/>
  <c r="H43" i="15"/>
  <c r="AN17" i="38" l="1"/>
  <c r="AO17" i="38"/>
  <c r="AL17" i="38"/>
  <c r="AP17" i="38"/>
  <c r="AQ17" i="38"/>
  <c r="AM17" i="38"/>
  <c r="AJ18" i="38"/>
  <c r="AK18" i="38"/>
  <c r="AH17" i="38"/>
  <c r="AI17" i="38"/>
  <c r="T18" i="52"/>
  <c r="AP42" i="18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D37" i="15"/>
  <c r="H40" i="15"/>
  <c r="D38" i="15"/>
  <c r="AL18" i="38" l="1"/>
  <c r="AP18" i="38"/>
  <c r="AM18" i="38"/>
  <c r="AQ18" i="38"/>
  <c r="AN18" i="38"/>
  <c r="AO18" i="38"/>
  <c r="AJ19" i="38"/>
  <c r="AK19" i="38"/>
  <c r="AH18" i="38"/>
  <c r="AI18" i="38"/>
  <c r="T19" i="52"/>
  <c r="S24" i="30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N19" i="38" l="1"/>
  <c r="AO19" i="38"/>
  <c r="AL19" i="38"/>
  <c r="AP19" i="38"/>
  <c r="AM19" i="38"/>
  <c r="AQ19" i="38"/>
  <c r="AJ20" i="38"/>
  <c r="AK20" i="38"/>
  <c r="AH19" i="38"/>
  <c r="AI19" i="38"/>
  <c r="T20" i="52"/>
  <c r="AQ43" i="18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AL20" i="38" l="1"/>
  <c r="AP20" i="38"/>
  <c r="AM20" i="38"/>
  <c r="AQ20" i="38"/>
  <c r="AN20" i="38"/>
  <c r="AO20" i="38"/>
  <c r="AJ21" i="38"/>
  <c r="AK21" i="38"/>
  <c r="AH20" i="38"/>
  <c r="AI20" i="38"/>
  <c r="T21" i="52"/>
  <c r="AS45" i="18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AN21" i="38" l="1"/>
  <c r="AO21" i="38"/>
  <c r="AL21" i="38"/>
  <c r="AP21" i="38"/>
  <c r="AM21" i="38"/>
  <c r="AQ21" i="38"/>
  <c r="AJ22" i="38"/>
  <c r="AK22" i="38"/>
  <c r="AH21" i="38"/>
  <c r="AI21" i="38"/>
  <c r="T22" i="52"/>
  <c r="S27" i="30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AL22" i="38" l="1"/>
  <c r="AP22" i="38"/>
  <c r="AM22" i="38"/>
  <c r="AQ22" i="38"/>
  <c r="AN22" i="38"/>
  <c r="AO22" i="38"/>
  <c r="AJ23" i="38"/>
  <c r="AK23" i="38"/>
  <c r="AH22" i="38"/>
  <c r="AI22" i="38"/>
  <c r="T23" i="52"/>
  <c r="S28" i="30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AN23" i="38" l="1"/>
  <c r="AO23" i="38"/>
  <c r="AL23" i="38"/>
  <c r="AP23" i="38"/>
  <c r="AM23" i="38"/>
  <c r="AQ23" i="38"/>
  <c r="AJ24" i="38"/>
  <c r="AK24" i="38"/>
  <c r="AH23" i="38"/>
  <c r="AI23" i="38"/>
  <c r="T24" i="52"/>
  <c r="S29" i="30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AL24" i="38" l="1"/>
  <c r="AP24" i="38"/>
  <c r="AM24" i="38"/>
  <c r="AQ24" i="38"/>
  <c r="AN24" i="38"/>
  <c r="AO24" i="38"/>
  <c r="AJ25" i="38"/>
  <c r="AK25" i="38"/>
  <c r="AH24" i="38"/>
  <c r="AI24" i="38"/>
  <c r="T25" i="52"/>
  <c r="S30" i="30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AN25" i="38" l="1"/>
  <c r="AO25" i="38"/>
  <c r="AL25" i="38"/>
  <c r="AP25" i="38"/>
  <c r="AQ25" i="38"/>
  <c r="AM25" i="38"/>
  <c r="AJ26" i="38"/>
  <c r="AK26" i="38"/>
  <c r="AH25" i="38"/>
  <c r="AI25" i="38"/>
  <c r="T26" i="52"/>
  <c r="S31" i="30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AL26" i="38" l="1"/>
  <c r="AP26" i="38"/>
  <c r="AM26" i="38"/>
  <c r="AQ26" i="38"/>
  <c r="AN26" i="38"/>
  <c r="AO26" i="38"/>
  <c r="AJ27" i="38"/>
  <c r="AK27" i="38"/>
  <c r="AH26" i="38"/>
  <c r="AI26" i="38"/>
  <c r="T27" i="52"/>
  <c r="S32" i="30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AN27" i="38" l="1"/>
  <c r="AO27" i="38"/>
  <c r="AL27" i="38"/>
  <c r="AP27" i="38"/>
  <c r="AM27" i="38"/>
  <c r="AQ27" i="38"/>
  <c r="AJ28" i="38"/>
  <c r="AK28" i="38"/>
  <c r="AH27" i="38"/>
  <c r="AI27" i="38"/>
  <c r="T28" i="52"/>
  <c r="S33" i="30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AL28" i="38" l="1"/>
  <c r="AP28" i="38"/>
  <c r="AM28" i="38"/>
  <c r="AQ28" i="38"/>
  <c r="AN28" i="38"/>
  <c r="AO28" i="38"/>
  <c r="AK29" i="38"/>
  <c r="AJ29" i="38"/>
  <c r="AH28" i="38"/>
  <c r="AI28" i="38"/>
  <c r="T29" i="52"/>
  <c r="S34" i="30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AN29" i="38" l="1"/>
  <c r="AO29" i="38"/>
  <c r="AL29" i="38"/>
  <c r="AP29" i="38"/>
  <c r="AM29" i="38"/>
  <c r="AQ29" i="38"/>
  <c r="AJ30" i="38"/>
  <c r="AK30" i="38"/>
  <c r="AH29" i="38"/>
  <c r="AI29" i="38"/>
  <c r="T30" i="52"/>
  <c r="S35" i="30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AL30" i="38" l="1"/>
  <c r="AP30" i="38"/>
  <c r="AM30" i="38"/>
  <c r="AQ30" i="38"/>
  <c r="AN30" i="38"/>
  <c r="AO30" i="38"/>
  <c r="AK31" i="38"/>
  <c r="AJ31" i="38"/>
  <c r="AH30" i="38"/>
  <c r="AI30" i="38"/>
  <c r="T31" i="52"/>
  <c r="S36" i="30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AN31" i="38" l="1"/>
  <c r="AO31" i="38"/>
  <c r="AL31" i="38"/>
  <c r="AP31" i="38"/>
  <c r="AM31" i="38"/>
  <c r="AQ31" i="38"/>
  <c r="AJ32" i="38"/>
  <c r="AK32" i="38"/>
  <c r="AH31" i="38"/>
  <c r="AI31" i="38"/>
  <c r="T32" i="52"/>
  <c r="S37" i="30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AL32" i="38" l="1"/>
  <c r="AP32" i="38"/>
  <c r="AM32" i="38"/>
  <c r="AQ32" i="38"/>
  <c r="AN32" i="38"/>
  <c r="AO32" i="38"/>
  <c r="AJ33" i="38"/>
  <c r="AK33" i="38"/>
  <c r="AH32" i="38"/>
  <c r="AI32" i="38"/>
  <c r="T33" i="52"/>
  <c r="S38" i="30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AN33" i="38" l="1"/>
  <c r="AO33" i="38"/>
  <c r="AL33" i="38"/>
  <c r="AP33" i="38"/>
  <c r="AQ33" i="38"/>
  <c r="AM33" i="38"/>
  <c r="AJ34" i="38"/>
  <c r="AK34" i="38"/>
  <c r="AH33" i="38"/>
  <c r="AI33" i="38"/>
  <c r="T34" i="52"/>
  <c r="S39" i="30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AL34" i="38" l="1"/>
  <c r="AP34" i="38"/>
  <c r="AM34" i="38"/>
  <c r="AQ34" i="38"/>
  <c r="AN34" i="38"/>
  <c r="AO34" i="38"/>
  <c r="AJ35" i="38"/>
  <c r="AK35" i="38"/>
  <c r="AH34" i="38"/>
  <c r="AI34" i="38"/>
  <c r="T35" i="52"/>
  <c r="S40" i="30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AN35" i="38" l="1"/>
  <c r="AO35" i="38"/>
  <c r="AL35" i="38"/>
  <c r="AP35" i="38"/>
  <c r="AQ35" i="38"/>
  <c r="AM35" i="38"/>
  <c r="AJ36" i="38"/>
  <c r="AK36" i="38"/>
  <c r="AH35" i="38"/>
  <c r="AI35" i="38"/>
  <c r="T36" i="52"/>
  <c r="S41" i="30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AL36" i="38" l="1"/>
  <c r="AP36" i="38"/>
  <c r="AM36" i="38"/>
  <c r="AQ36" i="38"/>
  <c r="AN36" i="38"/>
  <c r="AO36" i="38"/>
  <c r="AK37" i="38"/>
  <c r="AJ37" i="38"/>
  <c r="AH36" i="38"/>
  <c r="AI36" i="38"/>
  <c r="T37" i="52"/>
  <c r="S42" i="30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AN37" i="38" l="1"/>
  <c r="AO37" i="38"/>
  <c r="AL37" i="38"/>
  <c r="AP37" i="38"/>
  <c r="AM37" i="38"/>
  <c r="AQ37" i="38"/>
  <c r="AJ38" i="38"/>
  <c r="AK38" i="38"/>
  <c r="AH37" i="38"/>
  <c r="AI37" i="38"/>
  <c r="T38" i="52"/>
  <c r="S43" i="30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AL38" i="38" l="1"/>
  <c r="AP38" i="38"/>
  <c r="AM38" i="38"/>
  <c r="AQ38" i="38"/>
  <c r="AN38" i="38"/>
  <c r="AO38" i="38"/>
  <c r="AK39" i="38"/>
  <c r="AJ39" i="38"/>
  <c r="AH38" i="38"/>
  <c r="AI38" i="38"/>
  <c r="T39" i="52"/>
  <c r="S44" i="30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AN39" i="38" l="1"/>
  <c r="AO39" i="38"/>
  <c r="AL39" i="38"/>
  <c r="AP39" i="38"/>
  <c r="AM39" i="38"/>
  <c r="AQ39" i="38"/>
  <c r="AJ40" i="38"/>
  <c r="AK40" i="38"/>
  <c r="AH39" i="38"/>
  <c r="AI39" i="38"/>
  <c r="T40" i="52"/>
  <c r="S45" i="30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AL40" i="38" l="1"/>
  <c r="AP40" i="38"/>
  <c r="AM40" i="38"/>
  <c r="AQ40" i="38"/>
  <c r="AN40" i="38"/>
  <c r="AO40" i="38"/>
  <c r="AJ41" i="38"/>
  <c r="AK41" i="38"/>
  <c r="AH40" i="38"/>
  <c r="AI40" i="38"/>
  <c r="T41" i="52"/>
  <c r="S46" i="30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AN41" i="38" l="1"/>
  <c r="AO41" i="38"/>
  <c r="AL41" i="38"/>
  <c r="AP41" i="38"/>
  <c r="AQ41" i="38"/>
  <c r="AM41" i="38"/>
  <c r="AJ42" i="38"/>
  <c r="AK42" i="38"/>
  <c r="AH41" i="38"/>
  <c r="AI41" i="38"/>
  <c r="T42" i="52"/>
  <c r="S47" i="30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AL42" i="38" l="1"/>
  <c r="AP42" i="38"/>
  <c r="AM42" i="38"/>
  <c r="AQ42" i="38"/>
  <c r="AN42" i="38"/>
  <c r="AO42" i="38"/>
  <c r="AK43" i="38"/>
  <c r="AJ43" i="38"/>
  <c r="AH42" i="38"/>
  <c r="AI42" i="38"/>
  <c r="T43" i="52"/>
  <c r="S48" i="30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AN43" i="38" l="1"/>
  <c r="AO43" i="38"/>
  <c r="AL43" i="38"/>
  <c r="AP43" i="38"/>
  <c r="AQ43" i="38"/>
  <c r="AM43" i="38"/>
  <c r="AJ44" i="38"/>
  <c r="AK44" i="38"/>
  <c r="AH43" i="38"/>
  <c r="AI43" i="38"/>
  <c r="T44" i="52"/>
  <c r="S49" i="30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AL44" i="38" l="1"/>
  <c r="AP44" i="38"/>
  <c r="AM44" i="38"/>
  <c r="AQ44" i="38"/>
  <c r="AN44" i="38"/>
  <c r="AO44" i="38"/>
  <c r="AK45" i="38"/>
  <c r="AJ45" i="38"/>
  <c r="AH44" i="38"/>
  <c r="AI44" i="38"/>
  <c r="T45" i="52"/>
  <c r="S50" i="30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AN45" i="38" l="1"/>
  <c r="AO45" i="38"/>
  <c r="AL45" i="38"/>
  <c r="AP45" i="38"/>
  <c r="AM45" i="38"/>
  <c r="AQ45" i="38"/>
  <c r="AJ46" i="38"/>
  <c r="AK46" i="38"/>
  <c r="AH45" i="38"/>
  <c r="AI45" i="38"/>
  <c r="T46" i="52"/>
  <c r="S51" i="30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AL46" i="38" l="1"/>
  <c r="AP46" i="38"/>
  <c r="AM46" i="38"/>
  <c r="AQ46" i="38"/>
  <c r="AN46" i="38"/>
  <c r="AO46" i="38"/>
  <c r="AJ47" i="38"/>
  <c r="AK47" i="38"/>
  <c r="AH46" i="38"/>
  <c r="AI46" i="38"/>
  <c r="T47" i="52"/>
  <c r="S52" i="30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AN47" i="38" l="1"/>
  <c r="AO47" i="38"/>
  <c r="AL47" i="38"/>
  <c r="AP47" i="38"/>
  <c r="AM47" i="38"/>
  <c r="AQ47" i="38"/>
  <c r="AJ48" i="38"/>
  <c r="AK48" i="38"/>
  <c r="AH47" i="38"/>
  <c r="AI47" i="38"/>
  <c r="T48" i="52"/>
  <c r="S53" i="30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AL48" i="38" l="1"/>
  <c r="AP48" i="38"/>
  <c r="AM48" i="38"/>
  <c r="AQ48" i="38"/>
  <c r="AN48" i="38"/>
  <c r="AO48" i="38"/>
  <c r="AK49" i="38"/>
  <c r="AJ49" i="38"/>
  <c r="AH48" i="38"/>
  <c r="AI48" i="38"/>
  <c r="T49" i="52"/>
  <c r="S54" i="30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AN49" i="38" l="1"/>
  <c r="AO49" i="38"/>
  <c r="AL49" i="38"/>
  <c r="AP49" i="38"/>
  <c r="AQ49" i="38"/>
  <c r="AM49" i="38"/>
  <c r="AJ50" i="38"/>
  <c r="AK50" i="38"/>
  <c r="AH49" i="38"/>
  <c r="AI49" i="38"/>
  <c r="T50" i="52"/>
  <c r="S55" i="30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AL50" i="38" l="1"/>
  <c r="AP50" i="38"/>
  <c r="AM50" i="38"/>
  <c r="AQ50" i="38"/>
  <c r="AN50" i="38"/>
  <c r="AO50" i="38"/>
  <c r="AK51" i="38"/>
  <c r="AJ51" i="38"/>
  <c r="AH50" i="38"/>
  <c r="AI50" i="38"/>
  <c r="T51" i="52"/>
  <c r="S56" i="30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AN51" i="38" l="1"/>
  <c r="AO51" i="38"/>
  <c r="AL51" i="38"/>
  <c r="AP51" i="38"/>
  <c r="AM51" i="38"/>
  <c r="AQ51" i="38"/>
  <c r="AJ52" i="38"/>
  <c r="AK52" i="38"/>
  <c r="AH51" i="38"/>
  <c r="AI51" i="38"/>
  <c r="T52" i="52"/>
  <c r="S57" i="30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AL52" i="38" l="1"/>
  <c r="AP52" i="38"/>
  <c r="AM52" i="38"/>
  <c r="AQ52" i="38"/>
  <c r="AN52" i="38"/>
  <c r="AO52" i="38"/>
  <c r="AJ53" i="38"/>
  <c r="AK53" i="38"/>
  <c r="AH52" i="38"/>
  <c r="AI52" i="38"/>
  <c r="T53" i="52"/>
  <c r="S58" i="30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AN53" i="38" l="1"/>
  <c r="AO53" i="38"/>
  <c r="AL53" i="38"/>
  <c r="AP53" i="38"/>
  <c r="AM53" i="38"/>
  <c r="AQ53" i="38"/>
  <c r="AJ54" i="38"/>
  <c r="AK54" i="38"/>
  <c r="AH53" i="38"/>
  <c r="AI53" i="38"/>
  <c r="T54" i="52"/>
  <c r="S59" i="30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AL54" i="38" l="1"/>
  <c r="AP54" i="38"/>
  <c r="AM54" i="38"/>
  <c r="AQ54" i="38"/>
  <c r="AN54" i="38"/>
  <c r="AO54" i="38"/>
  <c r="AK55" i="38"/>
  <c r="AJ55" i="38"/>
  <c r="AH54" i="38"/>
  <c r="AI54" i="38"/>
  <c r="T55" i="52"/>
  <c r="S60" i="30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AN55" i="38" l="1"/>
  <c r="AO55" i="38"/>
  <c r="AL55" i="38"/>
  <c r="AP55" i="38"/>
  <c r="AM55" i="38"/>
  <c r="AQ55" i="38"/>
  <c r="AJ56" i="38"/>
  <c r="AK56" i="38"/>
  <c r="AH55" i="38"/>
  <c r="AI55" i="38"/>
  <c r="T56" i="52"/>
  <c r="S61" i="30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AL56" i="38" l="1"/>
  <c r="AP56" i="38"/>
  <c r="AM56" i="38"/>
  <c r="AQ56" i="38"/>
  <c r="AN56" i="38"/>
  <c r="AO56" i="38"/>
  <c r="AK57" i="38"/>
  <c r="AJ57" i="38"/>
  <c r="AH56" i="38"/>
  <c r="AI56" i="38"/>
  <c r="T57" i="52"/>
  <c r="S62" i="30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N57" i="38" l="1"/>
  <c r="AO57" i="38"/>
  <c r="AL57" i="38"/>
  <c r="AP57" i="38"/>
  <c r="AQ57" i="38"/>
  <c r="AM57" i="38"/>
  <c r="AJ58" i="38"/>
  <c r="AK58" i="38"/>
  <c r="AJ59" i="38"/>
  <c r="AK59" i="38"/>
  <c r="AH57" i="38"/>
  <c r="AI57" i="38"/>
  <c r="T59" i="52"/>
  <c r="T58" i="52"/>
  <c r="AF62" i="30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N59" i="38" l="1"/>
  <c r="AO59" i="38"/>
  <c r="AL59" i="38"/>
  <c r="AP59" i="38"/>
  <c r="AM59" i="38"/>
  <c r="AQ59" i="38"/>
  <c r="AL58" i="38"/>
  <c r="AP58" i="38"/>
  <c r="AM58" i="38"/>
  <c r="AQ58" i="38"/>
  <c r="AN58" i="38"/>
  <c r="AO58" i="38"/>
  <c r="AJ60" i="38"/>
  <c r="AK60" i="38"/>
  <c r="AH58" i="38"/>
  <c r="AI58" i="38"/>
  <c r="AH59" i="38"/>
  <c r="AI59" i="38"/>
  <c r="T60" i="52"/>
  <c r="AH61" i="6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J62" i="38" l="1"/>
  <c r="AK62" i="38"/>
  <c r="AK63" i="38" s="1"/>
  <c r="AL60" i="38"/>
  <c r="AM60" i="38"/>
  <c r="AN60" i="38"/>
  <c r="AO60" i="38"/>
  <c r="AP60" i="38"/>
  <c r="AQ60" i="38"/>
  <c r="AK61" i="38"/>
  <c r="AJ61" i="38"/>
  <c r="AH60" i="38"/>
  <c r="AI60" i="38"/>
  <c r="T61" i="52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AJ63" i="38" l="1"/>
  <c r="AM61" i="38"/>
  <c r="AQ61" i="38"/>
  <c r="AP61" i="38"/>
  <c r="AN61" i="38"/>
  <c r="AL61" i="38"/>
  <c r="AO61" i="38"/>
  <c r="AH61" i="38"/>
  <c r="AI61" i="38"/>
  <c r="U67" i="30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T63" i="51" l="1"/>
  <c r="E12" i="51" s="1"/>
  <c r="E10" i="51" s="1"/>
  <c r="N26" i="51" s="1"/>
  <c r="O26" i="51" s="1"/>
  <c r="T62" i="52"/>
  <c r="N40" i="51"/>
  <c r="O40" i="51" s="1"/>
  <c r="N37" i="51"/>
  <c r="O37" i="51" s="1"/>
  <c r="N38" i="51"/>
  <c r="O38" i="51" s="1"/>
  <c r="N54" i="51"/>
  <c r="O54" i="51" s="1"/>
  <c r="N29" i="51"/>
  <c r="O29" i="51" s="1"/>
  <c r="N55" i="51"/>
  <c r="O55" i="51" s="1"/>
  <c r="N23" i="51"/>
  <c r="O23" i="51" s="1"/>
  <c r="N39" i="51"/>
  <c r="O39" i="51" s="1"/>
  <c r="N44" i="51"/>
  <c r="O44" i="51" s="1"/>
  <c r="N21" i="51"/>
  <c r="O21" i="51" s="1"/>
  <c r="N34" i="51"/>
  <c r="O34" i="51" s="1"/>
  <c r="N50" i="51"/>
  <c r="O50" i="51" s="1"/>
  <c r="N53" i="51"/>
  <c r="O53" i="51" s="1"/>
  <c r="N32" i="51"/>
  <c r="O32" i="51" s="1"/>
  <c r="N49" i="51"/>
  <c r="O49" i="51" s="1"/>
  <c r="N22" i="51"/>
  <c r="O22" i="51" s="1"/>
  <c r="N52" i="51"/>
  <c r="O52" i="51" s="1"/>
  <c r="N57" i="51"/>
  <c r="O57" i="51" s="1"/>
  <c r="AF5" i="30"/>
  <c r="AQ62" i="38" l="1"/>
  <c r="AQ63" i="38" s="1"/>
  <c r="AP62" i="38"/>
  <c r="AP63" i="38" s="1"/>
  <c r="AO62" i="38"/>
  <c r="AO63" i="38" s="1"/>
  <c r="AN62" i="38"/>
  <c r="AN63" i="38" s="1"/>
  <c r="AM62" i="38"/>
  <c r="AM63" i="38" s="1"/>
  <c r="AL62" i="38"/>
  <c r="AL63" i="38" s="1"/>
  <c r="AH62" i="38"/>
  <c r="AI62" i="38"/>
  <c r="AI63" i="38" s="1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AH65" i="38" l="1"/>
  <c r="AH63" i="38"/>
  <c r="AH66" i="38" s="1"/>
  <c r="L19" i="39"/>
  <c r="P21" i="51"/>
  <c r="Q20" i="51"/>
  <c r="I61" i="6"/>
  <c r="U61" i="6"/>
  <c r="E10" i="52" l="1"/>
  <c r="Q19" i="39" s="1"/>
  <c r="R19" i="39" s="1"/>
  <c r="P22" i="51"/>
  <c r="Q21" i="51"/>
  <c r="AD3" i="34"/>
  <c r="AA9" i="34" s="1"/>
  <c r="AD3" i="32"/>
  <c r="AA9" i="32" s="1"/>
  <c r="K22" i="32" s="1"/>
  <c r="L22" i="32" s="1"/>
  <c r="N33" i="52" l="1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2" l="1"/>
  <c r="P21" i="52" s="1"/>
  <c r="Q19" i="52"/>
  <c r="P24" i="51"/>
  <c r="Q23" i="51"/>
  <c r="M20" i="34"/>
  <c r="N19" i="34"/>
  <c r="M20" i="32"/>
  <c r="Q20" i="52" l="1"/>
  <c r="P22" i="52"/>
  <c r="Q21" i="52"/>
  <c r="P25" i="51"/>
  <c r="Q24" i="51"/>
  <c r="N20" i="32"/>
  <c r="M21" i="32"/>
  <c r="N20" i="34"/>
  <c r="M21" i="34"/>
  <c r="P23" i="52" l="1"/>
  <c r="Q22" i="52"/>
  <c r="P26" i="51"/>
  <c r="Q25" i="51"/>
  <c r="M22" i="34"/>
  <c r="N21" i="34"/>
  <c r="M22" i="32"/>
  <c r="N21" i="32"/>
  <c r="P24" i="52" l="1"/>
  <c r="Q23" i="52"/>
  <c r="Q26" i="51"/>
  <c r="P27" i="51"/>
  <c r="M23" i="32"/>
  <c r="N22" i="32"/>
  <c r="M23" i="34"/>
  <c r="N22" i="34"/>
  <c r="Q24" i="52" l="1"/>
  <c r="P25" i="52"/>
  <c r="P28" i="51"/>
  <c r="Q27" i="51"/>
  <c r="N23" i="34"/>
  <c r="M24" i="34"/>
  <c r="N23" i="32"/>
  <c r="M24" i="32"/>
  <c r="Q25" i="52" l="1"/>
  <c r="P26" i="52"/>
  <c r="Q28" i="51"/>
  <c r="P29" i="51"/>
  <c r="N24" i="32"/>
  <c r="M25" i="32"/>
  <c r="N24" i="34"/>
  <c r="M25" i="34"/>
  <c r="P27" i="52" l="1"/>
  <c r="Q26" i="52"/>
  <c r="Q29" i="51"/>
  <c r="P30" i="51"/>
  <c r="M26" i="34"/>
  <c r="N25" i="34"/>
  <c r="N25" i="32"/>
  <c r="M26" i="32"/>
  <c r="P28" i="52" l="1"/>
  <c r="Q27" i="52"/>
  <c r="P31" i="51"/>
  <c r="Q30" i="51"/>
  <c r="M27" i="32"/>
  <c r="N26" i="32"/>
  <c r="M27" i="34"/>
  <c r="N26" i="34"/>
  <c r="P29" i="52" l="1"/>
  <c r="Q28" i="52"/>
  <c r="P32" i="51"/>
  <c r="Q31" i="51"/>
  <c r="M28" i="34"/>
  <c r="N27" i="34"/>
  <c r="N27" i="32"/>
  <c r="M28" i="32"/>
  <c r="P30" i="52" l="1"/>
  <c r="Q29" i="52"/>
  <c r="Q32" i="51"/>
  <c r="P33" i="51"/>
  <c r="N28" i="32"/>
  <c r="M29" i="32"/>
  <c r="M29" i="34"/>
  <c r="N28" i="34"/>
  <c r="P31" i="52" l="1"/>
  <c r="Q30" i="52"/>
  <c r="P34" i="51"/>
  <c r="Q33" i="51"/>
  <c r="N29" i="34"/>
  <c r="M30" i="34"/>
  <c r="N29" i="32"/>
  <c r="M30" i="32"/>
  <c r="P32" i="52" l="1"/>
  <c r="Q31" i="52"/>
  <c r="P35" i="51"/>
  <c r="Q34" i="51"/>
  <c r="N30" i="32"/>
  <c r="M31" i="32"/>
  <c r="N30" i="34"/>
  <c r="M31" i="34"/>
  <c r="P33" i="52" l="1"/>
  <c r="Q32" i="52"/>
  <c r="Q35" i="51"/>
  <c r="P36" i="51"/>
  <c r="N31" i="34"/>
  <c r="M32" i="34"/>
  <c r="M32" i="32"/>
  <c r="N31" i="32"/>
  <c r="P34" i="52" l="1"/>
  <c r="Q33" i="52"/>
  <c r="Q36" i="51"/>
  <c r="P37" i="51"/>
  <c r="N32" i="32"/>
  <c r="M33" i="32"/>
  <c r="N32" i="34"/>
  <c r="M33" i="34"/>
  <c r="P35" i="52" l="1"/>
  <c r="Q34" i="52"/>
  <c r="Q37" i="51"/>
  <c r="P38" i="51"/>
  <c r="N33" i="34"/>
  <c r="M34" i="34"/>
  <c r="N33" i="32"/>
  <c r="M34" i="32"/>
  <c r="P36" i="52" l="1"/>
  <c r="Q35" i="52"/>
  <c r="Q38" i="51"/>
  <c r="P39" i="51"/>
  <c r="N34" i="32"/>
  <c r="M35" i="32"/>
  <c r="N34" i="34"/>
  <c r="M35" i="34"/>
  <c r="P37" i="52" l="1"/>
  <c r="Q36" i="52"/>
  <c r="Q39" i="51"/>
  <c r="P40" i="51"/>
  <c r="N35" i="34"/>
  <c r="M36" i="34"/>
  <c r="N35" i="32"/>
  <c r="M36" i="32"/>
  <c r="P38" i="52" l="1"/>
  <c r="Q37" i="52"/>
  <c r="P41" i="51"/>
  <c r="Q40" i="51"/>
  <c r="M37" i="32"/>
  <c r="N36" i="32"/>
  <c r="M37" i="34"/>
  <c r="N36" i="34"/>
  <c r="Q38" i="52" l="1"/>
  <c r="P39" i="52"/>
  <c r="Q41" i="51"/>
  <c r="P42" i="51"/>
  <c r="M38" i="34"/>
  <c r="N37" i="34"/>
  <c r="N37" i="32"/>
  <c r="M38" i="32"/>
  <c r="P40" i="52" l="1"/>
  <c r="Q39" i="52"/>
  <c r="Q42" i="51"/>
  <c r="P43" i="51"/>
  <c r="M39" i="32"/>
  <c r="N38" i="32"/>
  <c r="M39" i="34"/>
  <c r="N38" i="34"/>
  <c r="P41" i="52" l="1"/>
  <c r="Q40" i="52"/>
  <c r="P44" i="51"/>
  <c r="Q43" i="51"/>
  <c r="M40" i="34"/>
  <c r="N39" i="34"/>
  <c r="M40" i="32"/>
  <c r="N39" i="32"/>
  <c r="P42" i="52" l="1"/>
  <c r="Q41" i="52"/>
  <c r="P45" i="51"/>
  <c r="Q44" i="51"/>
  <c r="M41" i="32"/>
  <c r="N40" i="32"/>
  <c r="M41" i="34"/>
  <c r="N40" i="34"/>
  <c r="P43" i="52" l="1"/>
  <c r="Q42" i="52"/>
  <c r="P46" i="51"/>
  <c r="Q45" i="51"/>
  <c r="M42" i="34"/>
  <c r="N41" i="34"/>
  <c r="M42" i="32"/>
  <c r="N41" i="32"/>
  <c r="Q43" i="52" l="1"/>
  <c r="P44" i="52"/>
  <c r="Q46" i="51"/>
  <c r="P47" i="51"/>
  <c r="N42" i="32"/>
  <c r="M43" i="32"/>
  <c r="N42" i="34"/>
  <c r="M43" i="34"/>
  <c r="P45" i="52" l="1"/>
  <c r="Q44" i="52"/>
  <c r="Q47" i="51"/>
  <c r="P48" i="51"/>
  <c r="N43" i="34"/>
  <c r="M44" i="34"/>
  <c r="M44" i="32"/>
  <c r="N43" i="32"/>
  <c r="P46" i="52" l="1"/>
  <c r="Q45" i="52"/>
  <c r="Q48" i="51"/>
  <c r="P49" i="51"/>
  <c r="M45" i="32"/>
  <c r="N44" i="32"/>
  <c r="N44" i="34"/>
  <c r="M45" i="34"/>
  <c r="P47" i="52" l="1"/>
  <c r="Q46" i="52"/>
  <c r="Q49" i="51"/>
  <c r="P50" i="51"/>
  <c r="N45" i="34"/>
  <c r="M46" i="34"/>
  <c r="M46" i="32"/>
  <c r="N45" i="32"/>
  <c r="P48" i="52" l="1"/>
  <c r="Q47" i="52"/>
  <c r="P51" i="51"/>
  <c r="Q50" i="51"/>
  <c r="M47" i="32"/>
  <c r="N46" i="32"/>
  <c r="N46" i="34"/>
  <c r="M47" i="34"/>
  <c r="P49" i="52" l="1"/>
  <c r="Q48" i="52"/>
  <c r="Q51" i="51"/>
  <c r="P52" i="51"/>
  <c r="N47" i="34"/>
  <c r="M48" i="34"/>
  <c r="N47" i="32"/>
  <c r="M48" i="32"/>
  <c r="P50" i="52" l="1"/>
  <c r="Q49" i="52"/>
  <c r="P53" i="51"/>
  <c r="Q52" i="51"/>
  <c r="M49" i="32"/>
  <c r="N48" i="32"/>
  <c r="N48" i="34"/>
  <c r="M49" i="34"/>
  <c r="P51" i="52" l="1"/>
  <c r="Q50" i="52"/>
  <c r="Q53" i="51"/>
  <c r="E13" i="51" s="1"/>
  <c r="P54" i="51"/>
  <c r="N49" i="34"/>
  <c r="M50" i="34"/>
  <c r="N49" i="32"/>
  <c r="M50" i="32"/>
  <c r="P52" i="52" l="1"/>
  <c r="Q51" i="52"/>
  <c r="Q54" i="51"/>
  <c r="P55" i="51"/>
  <c r="M51" i="32"/>
  <c r="N50" i="32"/>
  <c r="N50" i="34"/>
  <c r="M51" i="34"/>
  <c r="P53" i="52" l="1"/>
  <c r="Q52" i="52"/>
  <c r="P56" i="51"/>
  <c r="Q55" i="51"/>
  <c r="N51" i="34"/>
  <c r="M52" i="34"/>
  <c r="N51" i="32"/>
  <c r="M52" i="32"/>
  <c r="N19" i="39" l="1"/>
  <c r="Q53" i="52"/>
  <c r="E13" i="52" s="1"/>
  <c r="P54" i="52"/>
  <c r="P57" i="51"/>
  <c r="Q56" i="51"/>
  <c r="N52" i="32"/>
  <c r="M53" i="32"/>
  <c r="N52" i="34"/>
  <c r="M53" i="34"/>
  <c r="O19" i="39" l="1"/>
  <c r="Q54" i="52"/>
  <c r="P55" i="52"/>
  <c r="P58" i="51"/>
  <c r="Q58" i="51" s="1"/>
  <c r="Q57" i="51"/>
  <c r="M54" i="34"/>
  <c r="N53" i="34"/>
  <c r="M54" i="32"/>
  <c r="N53" i="32"/>
  <c r="P56" i="52" l="1"/>
  <c r="Q55" i="52"/>
  <c r="N54" i="32"/>
  <c r="M55" i="32"/>
  <c r="M55" i="34"/>
  <c r="N54" i="34"/>
  <c r="P57" i="52" l="1"/>
  <c r="Q56" i="52"/>
  <c r="M56" i="34"/>
  <c r="N55" i="34"/>
  <c r="N55" i="32"/>
  <c r="M56" i="32"/>
  <c r="P58" i="52" l="1"/>
  <c r="Q58" i="52" s="1"/>
  <c r="Q57" i="52"/>
  <c r="N56" i="32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<sst xmlns="http://schemas.openxmlformats.org/spreadsheetml/2006/main" count="1703" uniqueCount="406">
  <si>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</si>
  <si>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</si>
  <si>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</si>
  <si>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</si>
  <si>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</si>
  <si>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</si>
  <si>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</si>
  <si>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</si>
  <si>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</si>
  <si>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</si>
  <si>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</si>
  <si>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</si>
  <si>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</si>
  <si>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</si>
  <si>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</si>
  <si>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</si>
  <si>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</si>
  <si>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</si>
  <si>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</si>
  <si>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</si>
  <si>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</si>
  <si>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</si>
  <si>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</si>
  <si>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</si>
  <si>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</si>
  <si>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</si>
  <si>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</si>
  <si>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</si>
  <si>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</si>
  <si>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</si>
  <si>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</si>
  <si>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</si>
  <si>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</si>
  <si>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</si>
  <si>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</si>
  <si>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</si>
  <si>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</si>
  <si>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</si>
  <si>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</si>
  <si>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</si>
  <si>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</si>
  <si>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</si>
  <si>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</si>
  <si>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</si>
  <si>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</si>
  <si>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</si>
  <si>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</si>
  <si>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</si>
  <si>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</si>
  <si>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</si>
  <si>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</si>
  <si>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</si>
  <si>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</si>
  <si>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</si>
  <si>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</si>
  <si>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</si>
  <si>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</si>
  <si>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</si>
  <si>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</si>
  <si>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</si>
  <si>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</si>
  <si>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</si>
  <si>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</si>
  <si>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</si>
  <si>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</si>
  <si>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</si>
  <si>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</si>
  <si>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</si>
  <si>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</si>
  <si>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</si>
  <si>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</si>
  <si>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</si>
  <si>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</si>
  <si>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</si>
  <si>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</si>
  <si>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</si>
  <si>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</si>
  <si>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</si>
  <si>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</si>
  <si>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</si>
  <si>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</si>
  <si>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</si>
  <si>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</si>
  <si>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</si>
  <si>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</si>
  <si>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</si>
  <si>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</si>
  <si>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</si>
  <si>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</si>
  <si>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</si>
  <si>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</si>
  <si>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</si>
  <si>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</si>
  <si>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</si>
  <si>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</si>
  <si>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</si>
  <si>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</si>
  <si>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</si>
  <si>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</si>
  <si>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</si>
  <si>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</si>
  <si>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</si>
  <si>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</si>
  <si>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</si>
  <si>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</si>
  <si>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</si>
  <si>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</si>
  <si>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</si>
  <si>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</si>
  <si>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</si>
  <si>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</si>
  <si>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</si>
  <si>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</si>
  <si>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</si>
  <si>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</si>
  <si>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</si>
  <si>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</si>
  <si>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</si>
  <si>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</si>
  <si>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</si>
  <si>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</si>
  <si>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</si>
  <si>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</si>
  <si>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</si>
  <si>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</si>
  <si>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</si>
  <si>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</si>
  <si>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</si>
  <si>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</si>
  <si>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</si>
  <si>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</si>
  <si>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</si>
  <si>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</si>
  <si>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</si>
  <si>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</si>
  <si>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</si>
  <si>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</si>
  <si>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</si>
  <si>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</si>
  <si>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</si>
  <si>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</si>
  <si>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</si>
  <si>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</si>
  <si>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</si>
  <si>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</si>
  <si>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</si>
  <si>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</si>
  <si>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</si>
  <si>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</si>
  <si>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</si>
  <si>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</si>
  <si>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</si>
  <si>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</si>
  <si>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</si>
  <si>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</si>
  <si>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</si>
  <si>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</si>
  <si>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</si>
  <si>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</si>
  <si>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</si>
  <si>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</si>
  <si>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</si>
  <si>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</si>
  <si>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</si>
  <si>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</si>
  <si>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</si>
  <si>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</si>
  <si>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</si>
  <si>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</si>
  <si>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</si>
  <si>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</si>
  <si>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</si>
  <si>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</si>
  <si>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</si>
  <si>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</si>
  <si>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</si>
  <si>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</si>
  <si>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</si>
  <si>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</si>
  <si>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</si>
  <si>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</si>
  <si>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</si>
  <si>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</si>
  <si>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</si>
  <si>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</si>
  <si>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</si>
  <si>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</si>
  <si>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</si>
  <si>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</si>
  <si>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</si>
  <si>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</si>
  <si>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</si>
  <si>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</si>
  <si>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</si>
  <si>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</si>
  <si>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</si>
  <si>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</si>
  <si>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</si>
  <si>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</si>
  <si>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</si>
  <si>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</si>
  <si>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</si>
  <si>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</si>
  <si>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</si>
  <si>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</si>
  <si>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</si>
  <si>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</si>
  <si>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</si>
  <si>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</si>
  <si>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</si>
  <si>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</si>
  <si>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</si>
  <si>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</si>
  <si>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</si>
  <si>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</si>
  <si>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</si>
  <si>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</si>
  <si>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</si>
  <si>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</si>
  <si>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</si>
  <si>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</si>
  <si>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</si>
  <si>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</si>
  <si>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</si>
  <si>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</si>
  <si>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</si>
  <si>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</si>
  <si>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</si>
  <si>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</si>
  <si>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</si>
  <si>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</si>
  <si>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</si>
  <si>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</si>
  <si>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</si>
  <si>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</si>
  <si>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</si>
  <si>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</si>
  <si>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</si>
  <si>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</si>
  <si>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</si>
  <si>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</si>
  <si>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</si>
  <si>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</si>
  <si>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</si>
  <si>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</si>
  <si>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</si>
  <si>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</si>
  <si>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</si>
  <si>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</si>
  <si>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</si>
  <si>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</si>
  <si>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</si>
  <si>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</si>
  <si>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</si>
  <si>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</si>
  <si>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</si>
  <si>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</si>
  <si>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</si>
  <si>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</si>
  <si>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</si>
  <si>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</si>
  <si>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</si>
  <si>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</si>
  <si>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</si>
  <si>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</si>
  <si>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</si>
  <si>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</si>
  <si>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</si>
  <si>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</si>
  <si>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</si>
  <si>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</si>
  <si>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</si>
  <si>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</si>
  <si>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</si>
  <si>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</si>
  <si>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</si>
  <si>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</si>
  <si>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</si>
  <si>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</si>
  <si>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</si>
  <si>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</si>
  <si>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</si>
  <si>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</si>
  <si>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</si>
  <si>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</si>
  <si>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</si>
  <si>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</si>
  <si>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</si>
  <si>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</si>
  <si>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</si>
  <si>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</si>
  <si>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</si>
  <si>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</si>
  <si>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</si>
  <si>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</si>
  <si>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</si>
  <si>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</si>
  <si>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</si>
  <si>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</si>
  <si>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</si>
  <si>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</si>
  <si>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</si>
  <si>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</si>
  <si>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</si>
  <si>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</si>
  <si>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</si>
  <si>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</si>
  <si>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</si>
  <si>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</si>
  <si>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</si>
  <si>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</si>
  <si>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</si>
  <si>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</si>
  <si>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</si>
  <si>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</si>
  <si>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</si>
  <si>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</si>
  <si>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</si>
  <si>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</si>
  <si>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</si>
  <si>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</si>
  <si>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</si>
  <si>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</si>
  <si>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</si>
  <si>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</si>
  <si>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</si>
  <si>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</si>
  <si>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</si>
  <si>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</si>
  <si>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</si>
  <si>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</si>
  <si>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</si>
  <si>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</si>
  <si>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</si>
  <si>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</si>
  <si>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</si>
  <si>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</si>
  <si>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</si>
  <si>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</si>
  <si>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</si>
  <si>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</si>
  <si>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</si>
  <si>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</si>
  <si>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</si>
  <si>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</si>
  <si>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</si>
  <si>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</si>
  <si>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</si>
  <si>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</si>
  <si>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</si>
  <si>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</si>
  <si>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</si>
  <si>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</si>
  <si>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</si>
  <si>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</si>
  <si>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</si>
  <si>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</si>
  <si>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</si>
  <si>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</si>
  <si>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</si>
  <si>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</si>
  <si>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</si>
  <si>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</si>
  <si>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</si>
  <si>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</si>
  <si>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</si>
  <si>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</si>
  <si>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</si>
  <si>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</si>
  <si>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</si>
  <si>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</si>
  <si>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</si>
  <si>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</si>
  <si>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</si>
  <si>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</si>
  <si>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</si>
  <si>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</si>
  <si>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</si>
  <si>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</si>
  <si>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</si>
  <si>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</si>
  <si>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</si>
  <si>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</si>
  <si>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</si>
  <si>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</si>
  <si>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</si>
  <si>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</si>
  <si>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</si>
  <si>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</si>
  <si>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</si>
  <si>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</si>
  <si>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</si>
  <si>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Mélange</t>
  </si>
  <si>
    <t>Taux de rente de 1%</t>
  </si>
  <si>
    <t xml:space="preserve">Avec une pleine indexation, </t>
  </si>
  <si>
    <t xml:space="preserve">est payé par l'employeur, tandis que les taux de cotisations sont respectivement de </t>
  </si>
  <si>
    <t>employé</t>
  </si>
  <si>
    <t xml:space="preserve">et </t>
  </si>
  <si>
    <t>employeur, donc il est impossible de l'offrir en respectant les contraintes</t>
  </si>
  <si>
    <t>Déterministe 1%</t>
  </si>
  <si>
    <t>Effet d'une indexation de 2% (50% de la pleine indexation)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</si>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</sst>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5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172" fontId="0" fillId="0" borderId="0" xfId="0" applyNumberFormat="1"/>
    <xf numFmtId="8" fontId="0" fillId="0" borderId="0" xfId="0" applyNumberFormat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0" fillId="0" borderId="0" xfId="0" applyAlignment="1">
      <alignment horizontal="right"/>
    </xf>
    <xf numFmtId="0" fontId="8" fillId="7" borderId="0" xfId="2" applyFill="1"/>
    <xf numFmtId="0" fontId="14" fillId="7" borderId="0" xfId="2" applyFont="1" applyFill="1"/>
    <xf numFmtId="9" fontId="0" fillId="0" borderId="0" xfId="1" applyFont="1"/>
    <xf numFmtId="0" fontId="0" fillId="7" borderId="0" xfId="0" applyFill="1"/>
    <xf numFmtId="10" fontId="0" fillId="7" borderId="0" xfId="0" applyNumberFormat="1" applyFill="1"/>
    <xf numFmtId="44" fontId="0" fillId="7" borderId="0" xfId="3" applyFont="1" applyFill="1"/>
    <xf numFmtId="44" fontId="0" fillId="7" borderId="0" xfId="0" applyNumberFormat="1" applyFill="1"/>
    <xf numFmtId="10" fontId="0" fillId="7" borderId="0" xfId="1" applyNumberFormat="1" applyFont="1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1023938</xdr:colOff>
      <xdr:row>12</xdr:row>
      <xdr:rowOff>68768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1323023</xdr:colOff>
      <xdr:row>12</xdr:row>
      <xdr:rowOff>148779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5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5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5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5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5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5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5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5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5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5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5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5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5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5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5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5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29" t="s">
        <v>275</v>
      </c>
      <c r="V19" s="230"/>
    </row>
    <row r="20" spans="1:23" x14ac:dyDescent="0.25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29"/>
      <c r="V20" s="230"/>
    </row>
    <row r="21" spans="1:23" x14ac:dyDescent="0.25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29"/>
      <c r="V21" s="230"/>
    </row>
    <row r="22" spans="1:23" ht="15.75" thickBot="1" x14ac:dyDescent="0.3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31"/>
      <c r="V22" s="232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33" t="s">
        <v>63</v>
      </c>
      <c r="Q14" s="233"/>
      <c r="R14" s="233"/>
      <c r="S14" s="38"/>
      <c r="T14" s="234" t="s">
        <v>64</v>
      </c>
      <c r="U14" s="234"/>
      <c r="V14" s="234"/>
      <c r="W14" s="234"/>
      <c r="X14" s="39" t="s">
        <v>65</v>
      </c>
      <c r="Y14" s="63" t="s">
        <v>66</v>
      </c>
      <c r="Z14" s="235" t="s">
        <v>67</v>
      </c>
      <c r="AA14" s="235"/>
      <c r="AB14" s="235"/>
      <c r="AC14" s="23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topLeftCell="G1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F51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80">
        <v>0.05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2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2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2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2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2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2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2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2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2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2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2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2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2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2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2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2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2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2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2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2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2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2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2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2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2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2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2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2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2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2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2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2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2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2">
      <c r="A51" s="202">
        <f t="shared" si="7"/>
        <v>2056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2">
      <c r="A52" s="172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2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2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2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2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93">
        <f>E9*(1-M53/E12)/(M53/E12)</f>
        <v>8.0428194717132862E-2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295</v>
      </c>
      <c r="E12" s="192">
        <f>'Section 3'!I66</f>
        <v>1210027.1994280107</v>
      </c>
    </row>
    <row r="13" spans="1:19" x14ac:dyDescent="0.2">
      <c r="A13" s="16" t="s">
        <v>310</v>
      </c>
      <c r="E13" s="185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2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2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2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2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2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2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2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2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2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2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2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2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2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2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2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2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2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2">
      <c r="A53" s="202">
        <f t="shared" si="9"/>
        <v>2056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2">
      <c r="A54" s="172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2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2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2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2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opLeftCell="A3" zoomScaleNormal="100" workbookViewId="0">
      <selection activeCell="E12" sqref="E1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0.06</v>
      </c>
    </row>
    <row r="10" spans="1:19" x14ac:dyDescent="0.2">
      <c r="A10" s="16" t="s">
        <v>225</v>
      </c>
      <c r="E10" s="193">
        <f>E9*(1-M53/E12)/(M53/E12)</f>
        <v>0.10376388296889619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296</v>
      </c>
      <c r="E12" s="192">
        <f>'Section 3'!U66</f>
        <v>1519293.839081866</v>
      </c>
    </row>
    <row r="13" spans="1:19" x14ac:dyDescent="0.2">
      <c r="A13" s="16" t="s">
        <v>310</v>
      </c>
      <c r="E13" s="185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3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3708</v>
      </c>
      <c r="L20" s="181">
        <f t="shared" ref="L20:L58" si="6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7">N20*(11/24)*$E$11</f>
        <v>164.59027116526315</v>
      </c>
      <c r="P20" s="50">
        <f>P19*(1+$E$11)+(N20+O20)</f>
        <v>13320.422840591649</v>
      </c>
      <c r="Q20" s="50">
        <f t="shared" ref="Q20:Q58" si="8">M20+P20</f>
        <v>21022.76924059165</v>
      </c>
    </row>
    <row r="21" spans="1:19" x14ac:dyDescent="0.2">
      <c r="A21" s="172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3819.24</v>
      </c>
      <c r="L21" s="181">
        <f t="shared" si="6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7"/>
        <v>169.52797930022103</v>
      </c>
      <c r="P21" s="50">
        <f t="shared" ref="P21:P58" si="10">P20*(1+$E$11)+(N21+O21)</f>
        <v>20840.88070546712</v>
      </c>
      <c r="Q21" s="50">
        <f t="shared" si="8"/>
        <v>32891.825663867123</v>
      </c>
    </row>
    <row r="22" spans="1:19" x14ac:dyDescent="0.2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3933.8171999999995</v>
      </c>
      <c r="L22" s="181">
        <f t="shared" si="6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7"/>
        <v>174.61381867922765</v>
      </c>
      <c r="P22" s="50">
        <f t="shared" si="10"/>
        <v>28985.719636349688</v>
      </c>
      <c r="Q22" s="50">
        <f t="shared" si="8"/>
        <v>45746.302687220086</v>
      </c>
    </row>
    <row r="23" spans="1:19" x14ac:dyDescent="0.2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4051.8317159999992</v>
      </c>
      <c r="L23" s="181">
        <f t="shared" si="6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7"/>
        <v>179.85223323960443</v>
      </c>
      <c r="P23" s="50">
        <f t="shared" si="10"/>
        <v>37796.002035702972</v>
      </c>
      <c r="Q23" s="50">
        <f t="shared" si="8"/>
        <v>59651.006467466112</v>
      </c>
    </row>
    <row r="24" spans="1:19" x14ac:dyDescent="0.2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4173.3866674800001</v>
      </c>
      <c r="L24" s="181">
        <f t="shared" si="6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7"/>
        <v>185.24780023679259</v>
      </c>
      <c r="P24" s="50">
        <f t="shared" si="10"/>
        <v>47315.272712411577</v>
      </c>
      <c r="Q24" s="50">
        <f t="shared" si="8"/>
        <v>74674.660984298782</v>
      </c>
    </row>
    <row r="25" spans="1:19" x14ac:dyDescent="0.2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4298.5882675043995</v>
      </c>
      <c r="L25" s="181">
        <f t="shared" si="6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7"/>
        <v>190.80523424389639</v>
      </c>
      <c r="P25" s="50">
        <f t="shared" si="10"/>
        <v>57589.703383897133</v>
      </c>
      <c r="Q25" s="50">
        <f t="shared" si="8"/>
        <v>90890.136098713701</v>
      </c>
    </row>
    <row r="26" spans="1:19" x14ac:dyDescent="0.2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4427.5459155295321</v>
      </c>
      <c r="L26" s="181">
        <f t="shared" si="6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7"/>
        <v>196.52939127121329</v>
      </c>
      <c r="P26" s="50">
        <f t="shared" si="10"/>
        <v>68668.245434973607</v>
      </c>
      <c r="Q26" s="50">
        <f t="shared" si="8"/>
        <v>108374.68864251469</v>
      </c>
    </row>
    <row r="27" spans="1:19" x14ac:dyDescent="0.2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4560.3722929954183</v>
      </c>
      <c r="L27" s="181">
        <f t="shared" si="6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7"/>
        <v>202.4252730093497</v>
      </c>
      <c r="P27" s="50">
        <f t="shared" si="10"/>
        <v>80602.791400757706</v>
      </c>
      <c r="Q27" s="50">
        <f t="shared" si="8"/>
        <v>127210.21727643673</v>
      </c>
    </row>
    <row r="28" spans="1:19" x14ac:dyDescent="0.2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4697.183461785281</v>
      </c>
      <c r="L28" s="181">
        <f t="shared" si="6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7"/>
        <v>208.49803119963022</v>
      </c>
      <c r="P28" s="50">
        <f t="shared" si="10"/>
        <v>93448.345667268484</v>
      </c>
      <c r="Q28" s="50">
        <f t="shared" si="8"/>
        <v>147483.53189595664</v>
      </c>
    </row>
    <row r="29" spans="1:19" x14ac:dyDescent="0.2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4838.0989656388392</v>
      </c>
      <c r="L29" s="181">
        <f t="shared" si="6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7"/>
        <v>214.75297213561913</v>
      </c>
      <c r="P29" s="50">
        <f t="shared" si="10"/>
        <v>107263.20491114592</v>
      </c>
      <c r="Q29" s="50">
        <f t="shared" si="8"/>
        <v>169286.63840773085</v>
      </c>
    </row>
    <row r="30" spans="1:19" x14ac:dyDescent="0.2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4983.2419346080051</v>
      </c>
      <c r="L30" s="181">
        <f t="shared" si="6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7"/>
        <v>221.19556129968768</v>
      </c>
      <c r="P30" s="50">
        <f t="shared" si="10"/>
        <v>122109.1488292758</v>
      </c>
      <c r="Q30" s="50">
        <f t="shared" si="8"/>
        <v>192717.03974593244</v>
      </c>
    </row>
    <row r="31" spans="1:19" x14ac:dyDescent="0.2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5132.7391926462442</v>
      </c>
      <c r="L31" s="181">
        <f t="shared" si="6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7"/>
        <v>227.83142813867829</v>
      </c>
      <c r="P31" s="50">
        <f t="shared" si="10"/>
        <v>138051.64174011411</v>
      </c>
      <c r="Q31" s="50">
        <f t="shared" si="8"/>
        <v>217878.05404669436</v>
      </c>
    </row>
    <row r="32" spans="1:19" x14ac:dyDescent="0.2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5286.7213684256321</v>
      </c>
      <c r="L32" s="181">
        <f t="shared" si="6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7"/>
        <v>234.66637098283869</v>
      </c>
      <c r="P32" s="50">
        <f t="shared" si="10"/>
        <v>155160.04567125134</v>
      </c>
      <c r="Q32" s="50">
        <f t="shared" si="8"/>
        <v>244879.15095054865</v>
      </c>
    </row>
    <row r="33" spans="1:17" x14ac:dyDescent="0.2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5445.3230094784012</v>
      </c>
      <c r="L33" s="181">
        <f t="shared" si="6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7"/>
        <v>241.70636211232386</v>
      </c>
      <c r="P33" s="50">
        <f t="shared" si="10"/>
        <v>173507.84558234297</v>
      </c>
      <c r="Q33" s="50">
        <f t="shared" si="8"/>
        <v>273836.30705733591</v>
      </c>
    </row>
    <row r="34" spans="1:17" x14ac:dyDescent="0.2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5608.6826997627531</v>
      </c>
      <c r="L34" s="181">
        <f t="shared" si="6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7"/>
        <v>248.95755297569352</v>
      </c>
      <c r="P34" s="50">
        <f t="shared" si="10"/>
        <v>193172.88740906082</v>
      </c>
      <c r="Q34" s="50">
        <f t="shared" si="8"/>
        <v>304872.38161571004</v>
      </c>
    </row>
    <row r="35" spans="1:17" x14ac:dyDescent="0.2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5776.9431807556357</v>
      </c>
      <c r="L35" s="181">
        <f t="shared" si="6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7"/>
        <v>256.42627956496432</v>
      </c>
      <c r="P35" s="50">
        <f t="shared" si="10"/>
        <v>214237.62965229806</v>
      </c>
      <c r="Q35" s="50">
        <f t="shared" si="8"/>
        <v>338117.51359024801</v>
      </c>
    </row>
    <row r="36" spans="1:17" x14ac:dyDescent="0.2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5950.2514761783059</v>
      </c>
      <c r="L36" s="181">
        <f t="shared" si="6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7"/>
        <v>264.11906795191334</v>
      </c>
      <c r="P36" s="50">
        <f t="shared" si="10"/>
        <v>236789.40927760646</v>
      </c>
      <c r="Q36" s="50">
        <f t="shared" si="8"/>
        <v>373709.54131348187</v>
      </c>
    </row>
    <row r="37" spans="1:17" x14ac:dyDescent="0.2">
      <c r="A37" s="172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6128.7590204636554</v>
      </c>
      <c r="L37" s="181">
        <f t="shared" si="6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7"/>
        <v>272.04263999047072</v>
      </c>
      <c r="P37" s="50">
        <f t="shared" si="10"/>
        <v>260920.72273287553</v>
      </c>
      <c r="Q37" s="50">
        <f t="shared" si="8"/>
        <v>411794.44599808217</v>
      </c>
    </row>
    <row r="38" spans="1:17" x14ac:dyDescent="0.2">
      <c r="A38" s="172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6312.6217910775649</v>
      </c>
      <c r="L38" s="181">
        <f t="shared" si="6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7"/>
        <v>280.20391919018482</v>
      </c>
      <c r="P38" s="50">
        <f t="shared" si="10"/>
        <v>286729.52293771139</v>
      </c>
      <c r="Q38" s="50">
        <f t="shared" si="8"/>
        <v>452526.8204561515</v>
      </c>
    </row>
    <row r="39" spans="1:17" x14ac:dyDescent="0.2">
      <c r="A39" s="172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6502.0004448098916</v>
      </c>
      <c r="L39" s="181">
        <f t="shared" si="6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7"/>
        <v>288.61003676589041</v>
      </c>
      <c r="P39" s="50">
        <f t="shared" si="10"/>
        <v>314319.53314597183</v>
      </c>
      <c r="Q39" s="50">
        <f t="shared" si="8"/>
        <v>496070.36444833793</v>
      </c>
    </row>
    <row r="40" spans="1:17" x14ac:dyDescent="0.2">
      <c r="A40" s="172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6697.0604581541893</v>
      </c>
      <c r="L40" s="181">
        <f t="shared" si="6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7"/>
        <v>297.26833786886721</v>
      </c>
      <c r="P40" s="50">
        <f t="shared" si="10"/>
        <v>343800.57863360737</v>
      </c>
      <c r="Q40" s="50">
        <f t="shared" si="8"/>
        <v>542598.40816548606</v>
      </c>
    </row>
    <row r="41" spans="1:17" x14ac:dyDescent="0.2">
      <c r="A41" s="172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6897.9722718988151</v>
      </c>
      <c r="L41" s="181">
        <f t="shared" si="6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7"/>
        <v>306.18638800493312</v>
      </c>
      <c r="P41" s="50">
        <f t="shared" si="10"/>
        <v>375288.93721749436</v>
      </c>
      <c r="Q41" s="50">
        <f t="shared" si="8"/>
        <v>592294.46543003584</v>
      </c>
    </row>
    <row r="42" spans="1:17" x14ac:dyDescent="0.2">
      <c r="A42" s="172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7104.9114400557792</v>
      </c>
      <c r="L42" s="181">
        <f t="shared" si="6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7"/>
        <v>315.37197964508118</v>
      </c>
      <c r="P42" s="50">
        <f t="shared" si="10"/>
        <v>408907.70966749114</v>
      </c>
      <c r="Q42" s="50">
        <f t="shared" si="8"/>
        <v>645352.81829361885</v>
      </c>
    </row>
    <row r="43" spans="1:17" x14ac:dyDescent="0.2">
      <c r="A43" s="172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7318.0587832574529</v>
      </c>
      <c r="L43" s="181">
        <f t="shared" si="6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7"/>
        <v>324.8331390344336</v>
      </c>
      <c r="P43" s="50">
        <f t="shared" si="10"/>
        <v>444787.21113366226</v>
      </c>
      <c r="Q43" s="50">
        <f t="shared" si="8"/>
        <v>701979.13480154751</v>
      </c>
    </row>
    <row r="44" spans="1:17" x14ac:dyDescent="0.2">
      <c r="A44" s="172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7537.6005467551768</v>
      </c>
      <c r="L44" s="181">
        <f t="shared" si="6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7"/>
        <v>334.5781332054666</v>
      </c>
      <c r="P44" s="50">
        <f t="shared" si="10"/>
        <v>483065.38477368274</v>
      </c>
      <c r="Q44" s="50">
        <f t="shared" si="8"/>
        <v>762391.12179442483</v>
      </c>
    </row>
    <row r="45" spans="1:17" x14ac:dyDescent="0.2">
      <c r="A45" s="172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7763.7285631578325</v>
      </c>
      <c r="L45" s="181">
        <f t="shared" si="6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7"/>
        <v>344.61547720163065</v>
      </c>
      <c r="P45" s="50">
        <f t="shared" si="10"/>
        <v>523888.2388320404</v>
      </c>
      <c r="Q45" s="50">
        <f t="shared" si="8"/>
        <v>826819.21472222288</v>
      </c>
    </row>
    <row r="46" spans="1:17" x14ac:dyDescent="0.2">
      <c r="A46" s="172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7996.6404200525676</v>
      </c>
      <c r="L46" s="181">
        <f t="shared" si="6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7"/>
        <v>354.95394151767954</v>
      </c>
      <c r="P46" s="50">
        <f t="shared" si="10"/>
        <v>567410.30849299708</v>
      </c>
      <c r="Q46" s="50">
        <f t="shared" si="8"/>
        <v>895507.30655719712</v>
      </c>
    </row>
    <row r="47" spans="1:17" x14ac:dyDescent="0.2">
      <c r="A47" s="172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8236.539632654145</v>
      </c>
      <c r="L47" s="181">
        <f t="shared" si="6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7"/>
        <v>365.60255976320991</v>
      </c>
      <c r="P47" s="50">
        <f t="shared" si="10"/>
        <v>613795.14390355814</v>
      </c>
      <c r="Q47" s="50">
        <f t="shared" si="8"/>
        <v>968713.51800924563</v>
      </c>
    </row>
    <row r="48" spans="1:17" x14ac:dyDescent="0.2">
      <c r="A48" s="172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8483.6358216337703</v>
      </c>
      <c r="L48" s="181">
        <f t="shared" si="6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7"/>
        <v>376.57063655610631</v>
      </c>
      <c r="P48" s="50">
        <f t="shared" si="10"/>
        <v>663215.82584115933</v>
      </c>
      <c r="Q48" s="50">
        <f t="shared" si="8"/>
        <v>1046711.0113711545</v>
      </c>
    </row>
    <row r="49" spans="1:20" x14ac:dyDescent="0.2">
      <c r="A49" s="172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8738.1448962827835</v>
      </c>
      <c r="L49" s="181">
        <f t="shared" si="6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7"/>
        <v>387.86775565278953</v>
      </c>
      <c r="P49" s="50">
        <f t="shared" si="10"/>
        <v>715855.51058363612</v>
      </c>
      <c r="Q49" s="50">
        <f t="shared" si="8"/>
        <v>1129788.8504519318</v>
      </c>
    </row>
    <row r="50" spans="1:20" x14ac:dyDescent="0.2">
      <c r="A50" s="172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9000.289243171268</v>
      </c>
      <c r="L50" s="181">
        <f t="shared" si="6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7"/>
        <v>399.50378832237328</v>
      </c>
      <c r="P50" s="50">
        <f t="shared" si="10"/>
        <v>771908.00562655274</v>
      </c>
      <c r="Q50" s="50">
        <f t="shared" si="8"/>
        <v>1218252.9091945523</v>
      </c>
    </row>
    <row r="51" spans="1:20" x14ac:dyDescent="0.2">
      <c r="A51" s="172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9270.2979204664061</v>
      </c>
      <c r="L51" s="181">
        <f t="shared" si="6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7"/>
        <v>411.48890197204446</v>
      </c>
      <c r="P51" s="50">
        <f t="shared" si="10"/>
        <v>831578.37798537978</v>
      </c>
      <c r="Q51" s="50">
        <f t="shared" si="8"/>
        <v>1312426.8317202791</v>
      </c>
    </row>
    <row r="52" spans="1:20" x14ac:dyDescent="0.2">
      <c r="A52" s="172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9548.4068580803996</v>
      </c>
      <c r="L52" s="181">
        <f t="shared" si="6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7"/>
        <v>423.8335690312058</v>
      </c>
      <c r="P52" s="50">
        <f t="shared" si="10"/>
        <v>895083.59691761329</v>
      </c>
      <c r="Q52" s="50">
        <f t="shared" si="8"/>
        <v>1412653.0466957714</v>
      </c>
    </row>
    <row r="53" spans="1:20" s="211" customFormat="1" x14ac:dyDescent="0.2">
      <c r="A53" s="202">
        <f t="shared" si="9"/>
        <v>2056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3"/>
        <v>81185.996468191428</v>
      </c>
      <c r="I53" s="204">
        <f t="shared" si="4"/>
        <v>0.49529533229508882</v>
      </c>
      <c r="J53" s="204"/>
      <c r="K53" s="205">
        <f t="shared" si="5"/>
        <v>9834.8590638228106</v>
      </c>
      <c r="L53" s="205">
        <f t="shared" si="6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7"/>
        <v>436.54857610214202</v>
      </c>
      <c r="P53" s="203">
        <f t="shared" si="10"/>
        <v>962653.21300300339</v>
      </c>
      <c r="Q53" s="203">
        <f t="shared" si="8"/>
        <v>1519293.839081866</v>
      </c>
    </row>
    <row r="54" spans="1:20" x14ac:dyDescent="0.2">
      <c r="A54" s="172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10129.904835737496</v>
      </c>
      <c r="L54" s="181">
        <f t="shared" si="6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7"/>
        <v>449.6450333852062</v>
      </c>
      <c r="P54" s="50">
        <f t="shared" si="10"/>
        <v>1034530.0756289155</v>
      </c>
      <c r="Q54" s="50">
        <f t="shared" si="8"/>
        <v>1632732.4824947156</v>
      </c>
    </row>
    <row r="55" spans="1:20" x14ac:dyDescent="0.2">
      <c r="A55" s="172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10433.801980809621</v>
      </c>
      <c r="L55" s="181">
        <f t="shared" si="6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7"/>
        <v>463.13438438676241</v>
      </c>
      <c r="P55" s="50">
        <f t="shared" si="10"/>
        <v>1110971.0910428108</v>
      </c>
      <c r="Q55" s="50">
        <f t="shared" si="8"/>
        <v>1753374.4355914129</v>
      </c>
    </row>
    <row r="56" spans="1:20" x14ac:dyDescent="0.2">
      <c r="A56" s="172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10746.816040233911</v>
      </c>
      <c r="L56" s="181">
        <f t="shared" si="6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7"/>
        <v>477.02841591836528</v>
      </c>
      <c r="P56" s="50">
        <f t="shared" si="10"/>
        <v>1192248.0232552448</v>
      </c>
      <c r="Q56" s="50">
        <f t="shared" si="8"/>
        <v>1881648.6060838352</v>
      </c>
    </row>
    <row r="57" spans="1:20" x14ac:dyDescent="0.2">
      <c r="A57" s="172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11069.22052144093</v>
      </c>
      <c r="L57" s="181">
        <f t="shared" si="6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7"/>
        <v>491.33926839591635</v>
      </c>
      <c r="P57" s="50">
        <f t="shared" si="10"/>
        <v>1278648.3402049963</v>
      </c>
      <c r="Q57" s="50">
        <f t="shared" si="8"/>
        <v>2018008.6861868124</v>
      </c>
    </row>
    <row r="58" spans="1:20" x14ac:dyDescent="0.2">
      <c r="A58" s="172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11401.297137084157</v>
      </c>
      <c r="L58" s="181">
        <f t="shared" si="6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7"/>
        <v>506.07944644779388</v>
      </c>
      <c r="P58" s="50">
        <f t="shared" si="10"/>
        <v>1370476.1077333575</v>
      </c>
      <c r="Q58" s="50">
        <f t="shared" si="8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33" t="s">
        <v>63</v>
      </c>
      <c r="Q14" s="233"/>
      <c r="R14" s="233"/>
      <c r="S14" s="38"/>
      <c r="T14" s="234" t="s">
        <v>64</v>
      </c>
      <c r="U14" s="234"/>
      <c r="V14" s="234"/>
      <c r="W14" s="234"/>
      <c r="X14" s="39" t="s">
        <v>65</v>
      </c>
      <c r="Y14" s="63" t="s">
        <v>66</v>
      </c>
      <c r="Z14" s="235" t="s">
        <v>67</v>
      </c>
      <c r="AA14" s="235"/>
      <c r="AB14" s="235"/>
      <c r="AC14" s="23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33" t="s">
        <v>63</v>
      </c>
      <c r="Q14" s="233"/>
      <c r="R14" s="233"/>
      <c r="S14" s="38"/>
      <c r="T14" s="234" t="s">
        <v>64</v>
      </c>
      <c r="U14" s="234"/>
      <c r="V14" s="234"/>
      <c r="W14" s="234"/>
      <c r="X14" s="39" t="s">
        <v>65</v>
      </c>
      <c r="Y14" s="63" t="s">
        <v>66</v>
      </c>
      <c r="Z14" s="235" t="s">
        <v>67</v>
      </c>
      <c r="AA14" s="235"/>
      <c r="AB14" s="235"/>
      <c r="AC14" s="23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33" t="s">
        <v>63</v>
      </c>
      <c r="Q14" s="233"/>
      <c r="R14" s="233"/>
      <c r="S14" s="38"/>
      <c r="T14" s="234" t="s">
        <v>64</v>
      </c>
      <c r="U14" s="234"/>
      <c r="V14" s="234"/>
      <c r="W14" s="234"/>
      <c r="X14" s="39" t="s">
        <v>65</v>
      </c>
      <c r="Y14" s="63" t="s">
        <v>66</v>
      </c>
      <c r="Z14" s="235" t="s">
        <v>67</v>
      </c>
      <c r="AA14" s="235"/>
      <c r="AB14" s="235"/>
      <c r="AC14" s="23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6" t="s">
        <v>196</v>
      </c>
      <c r="H1" s="236" t="s">
        <v>297</v>
      </c>
      <c r="I1" s="237"/>
      <c r="J1" s="237"/>
      <c r="K1" s="237"/>
      <c r="L1" s="237"/>
      <c r="M1" s="237"/>
      <c r="N1" s="237"/>
      <c r="O1" s="237"/>
      <c r="P1" s="237"/>
      <c r="Q1" s="237"/>
      <c r="R1" s="238"/>
      <c r="T1" s="236" t="s">
        <v>298</v>
      </c>
      <c r="U1" s="237"/>
      <c r="V1" s="237"/>
      <c r="W1" s="237"/>
      <c r="X1" s="237"/>
      <c r="Y1" s="237"/>
      <c r="Z1" s="237"/>
      <c r="AA1" s="237"/>
      <c r="AB1" s="237"/>
      <c r="AC1" s="237"/>
      <c r="AD1" s="238"/>
      <c r="AG1" s="236" t="s">
        <v>306</v>
      </c>
      <c r="AH1" s="237"/>
      <c r="AI1" s="237"/>
      <c r="AJ1" s="237"/>
      <c r="AK1" s="237"/>
      <c r="AL1" s="237"/>
      <c r="AM1" s="237"/>
      <c r="AN1" s="237"/>
      <c r="AO1" s="237"/>
      <c r="AP1" s="237"/>
      <c r="AQ1" s="238"/>
      <c r="AT1" s="236" t="s">
        <v>307</v>
      </c>
      <c r="AU1" s="237"/>
      <c r="AV1" s="237"/>
      <c r="AW1" s="237"/>
      <c r="AX1" s="237"/>
      <c r="AY1" s="237"/>
      <c r="AZ1" s="237"/>
      <c r="BA1" s="237"/>
      <c r="BB1" s="237"/>
      <c r="BC1" s="237"/>
      <c r="BD1" s="238"/>
    </row>
    <row r="2" spans="1:56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5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0.9775595365451456</v>
      </c>
      <c r="AV3" s="159">
        <f>VA!$AD7</f>
        <v>0.9775595365451456</v>
      </c>
      <c r="AW3" s="159">
        <v>0.9775595365451456</v>
      </c>
      <c r="AX3" s="159">
        <f>VA!$Q7</f>
        <v>0.9775595365451456</v>
      </c>
      <c r="AY3" s="159">
        <f>VA!$AD7</f>
        <v>0.9775595365451456</v>
      </c>
      <c r="AZ3" s="159">
        <f>VA!$AD7</f>
        <v>0.9775595365451456</v>
      </c>
      <c r="BA3" s="159">
        <f>VA!$AD7</f>
        <v>0.9775595365451456</v>
      </c>
      <c r="BB3" s="159">
        <f>VA!$AD7</f>
        <v>0.9775595365451456</v>
      </c>
      <c r="BC3" s="159">
        <f>VA!$AD7</f>
        <v>0.9775595365451456</v>
      </c>
      <c r="BD3" s="159">
        <f>VA!$AD7</f>
        <v>0.9775595365451456</v>
      </c>
    </row>
    <row r="4" spans="1:56" s="89" customFormat="1" ht="18.75" x14ac:dyDescent="0.3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0.9775595365451456</v>
      </c>
      <c r="AV4" s="159">
        <f>VA!$AD8</f>
        <v>0.9775595365451456</v>
      </c>
      <c r="AW4" s="159">
        <v>0.9775595365451456</v>
      </c>
      <c r="AX4" s="159">
        <f>VA!$Q8</f>
        <v>0.9775595365451456</v>
      </c>
      <c r="AY4" s="159">
        <f>VA!$AD8</f>
        <v>0.9775595365451456</v>
      </c>
      <c r="AZ4" s="159">
        <f>VA!$AD8</f>
        <v>0.9775595365451456</v>
      </c>
      <c r="BA4" s="159">
        <f>VA!$AD8</f>
        <v>0.9775595365451456</v>
      </c>
      <c r="BB4" s="159">
        <f>VA!$AD8</f>
        <v>0.9775595365451456</v>
      </c>
      <c r="BC4" s="159">
        <f>VA!$AD8</f>
        <v>0.9775595365451456</v>
      </c>
      <c r="BD4" s="159">
        <f>VA!$AD8</f>
        <v>0.9775595365451456</v>
      </c>
    </row>
    <row r="5" spans="1:56" s="89" customFormat="1" x14ac:dyDescent="0.25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0.9775595365451456</v>
      </c>
      <c r="AV5" s="159">
        <f>VA!$AD9</f>
        <v>0.9775595365451456</v>
      </c>
      <c r="AW5" s="159">
        <v>0.9775595365451456</v>
      </c>
      <c r="AX5" s="159">
        <f>VA!$Q9</f>
        <v>0.9775595365451456</v>
      </c>
      <c r="AY5" s="159">
        <f>VA!$AD9</f>
        <v>0.9775595365451456</v>
      </c>
      <c r="AZ5" s="159">
        <f>VA!$AD9</f>
        <v>0.9775595365451456</v>
      </c>
      <c r="BA5" s="159">
        <f>VA!$AD9</f>
        <v>0.9775595365451456</v>
      </c>
      <c r="BB5" s="159">
        <f>VA!$AD9</f>
        <v>0.9775595365451456</v>
      </c>
      <c r="BC5" s="159">
        <f>VA!$AD9</f>
        <v>0.9775595365451456</v>
      </c>
      <c r="BD5" s="159">
        <f>VA!$AD9</f>
        <v>0.9775595365451456</v>
      </c>
    </row>
    <row r="6" spans="1:56" s="89" customFormat="1" x14ac:dyDescent="0.25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0.9775595365451456</v>
      </c>
      <c r="AV6" s="159">
        <f>VA!$AD10</f>
        <v>0.9775595365451456</v>
      </c>
      <c r="AW6" s="159">
        <v>0.9775595365451456</v>
      </c>
      <c r="AX6" s="159">
        <f>VA!$Q10</f>
        <v>0.9775595365451456</v>
      </c>
      <c r="AY6" s="159">
        <f>VA!$AD10</f>
        <v>0.9775595365451456</v>
      </c>
      <c r="AZ6" s="159">
        <f>VA!$AD10</f>
        <v>0.9775595365451456</v>
      </c>
      <c r="BA6" s="159">
        <f>VA!$AD10</f>
        <v>0.9775595365451456</v>
      </c>
      <c r="BB6" s="159">
        <f>VA!$AD10</f>
        <v>0.9775595365451456</v>
      </c>
      <c r="BC6" s="159">
        <f>VA!$AD10</f>
        <v>0.9775595365451456</v>
      </c>
      <c r="BD6" s="159">
        <f>VA!$AD10</f>
        <v>0.9775595365451456</v>
      </c>
    </row>
    <row r="7" spans="1:56" s="89" customFormat="1" x14ac:dyDescent="0.25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0.9775595365451456</v>
      </c>
      <c r="AV7" s="159">
        <f>VA!$AD11</f>
        <v>0.9775595365451456</v>
      </c>
      <c r="AW7" s="159">
        <v>0.9775595365451456</v>
      </c>
      <c r="AX7" s="159">
        <f>VA!$Q11</f>
        <v>0.9775595365451456</v>
      </c>
      <c r="AY7" s="159">
        <f>VA!$AD11</f>
        <v>0.9775595365451456</v>
      </c>
      <c r="AZ7" s="159">
        <f>VA!$AD11</f>
        <v>0.9775595365451456</v>
      </c>
      <c r="BA7" s="159">
        <f>VA!$AD11</f>
        <v>0.9775595365451456</v>
      </c>
      <c r="BB7" s="159">
        <f>VA!$AD11</f>
        <v>0.9775595365451456</v>
      </c>
      <c r="BC7" s="159">
        <f>VA!$AD11</f>
        <v>0.9775595365451456</v>
      </c>
      <c r="BD7" s="159">
        <f>VA!$AD11</f>
        <v>0.9775595365451456</v>
      </c>
    </row>
    <row r="8" spans="1:56" s="89" customFormat="1" ht="18.75" x14ac:dyDescent="0.3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0.9775595365451456</v>
      </c>
      <c r="AV8" s="159">
        <f>VA!$AD12</f>
        <v>0.9775595365451456</v>
      </c>
      <c r="AW8" s="159">
        <v>0.97968018334959373</v>
      </c>
      <c r="AX8" s="159">
        <f>VA!$Q12</f>
        <v>0.9775595365451456</v>
      </c>
      <c r="AY8" s="159">
        <f>VA!$AD12</f>
        <v>0.9775595365451456</v>
      </c>
      <c r="AZ8" s="159">
        <f>VA!$AD12</f>
        <v>0.9775595365451456</v>
      </c>
      <c r="BA8" s="159">
        <f>VA!$AD12</f>
        <v>0.9775595365451456</v>
      </c>
      <c r="BB8" s="159">
        <f>VA!$AD12</f>
        <v>0.9775595365451456</v>
      </c>
      <c r="BC8" s="159">
        <f>VA!$AD12</f>
        <v>0.9775595365451456</v>
      </c>
      <c r="BD8" s="159">
        <f>VA!$AD12</f>
        <v>0.9775595365451456</v>
      </c>
    </row>
    <row r="9" spans="1:56" s="89" customFormat="1" x14ac:dyDescent="0.25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0.9775595365451456</v>
      </c>
      <c r="AV9" s="159">
        <f>VA!$AD13</f>
        <v>0.9775595365451456</v>
      </c>
      <c r="AW9" s="159">
        <v>0.97968018334959373</v>
      </c>
      <c r="AX9" s="159">
        <f>VA!$Q13</f>
        <v>0.9775595365451456</v>
      </c>
      <c r="AY9" s="159">
        <f>VA!$AD13</f>
        <v>0.9775595365451456</v>
      </c>
      <c r="AZ9" s="159">
        <f>VA!$AD13</f>
        <v>0.9775595365451456</v>
      </c>
      <c r="BA9" s="159">
        <f>VA!$AD13</f>
        <v>0.9775595365451456</v>
      </c>
      <c r="BB9" s="159">
        <f>VA!$AD13</f>
        <v>0.9775595365451456</v>
      </c>
      <c r="BC9" s="159">
        <f>VA!$AD13</f>
        <v>0.9775595365451456</v>
      </c>
      <c r="BD9" s="159">
        <f>VA!$AD13</f>
        <v>0.9775595365451456</v>
      </c>
    </row>
    <row r="10" spans="1:56" s="89" customFormat="1" x14ac:dyDescent="0.25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0.9775595365451456</v>
      </c>
      <c r="AV10" s="159">
        <f>VA!$AD14</f>
        <v>0.9775595365451456</v>
      </c>
      <c r="AW10" s="159">
        <v>0.97968018334959373</v>
      </c>
      <c r="AX10" s="159">
        <f>VA!$Q14</f>
        <v>0.9775595365451456</v>
      </c>
      <c r="AY10" s="159">
        <f>VA!$AD14</f>
        <v>0.9775595365451456</v>
      </c>
      <c r="AZ10" s="159">
        <f>VA!$AD14</f>
        <v>0.9775595365451456</v>
      </c>
      <c r="BA10" s="159">
        <f>VA!$AD14</f>
        <v>0.9775595365451456</v>
      </c>
      <c r="BB10" s="159">
        <f>VA!$AD14</f>
        <v>0.9775595365451456</v>
      </c>
      <c r="BC10" s="159">
        <f>VA!$AD14</f>
        <v>0.9775595365451456</v>
      </c>
      <c r="BD10" s="159">
        <f>VA!$AD14</f>
        <v>0.9775595365451456</v>
      </c>
    </row>
    <row r="11" spans="1:56" s="89" customFormat="1" x14ac:dyDescent="0.25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0.9775595365451456</v>
      </c>
      <c r="AV11" s="159">
        <f>VA!$AD15</f>
        <v>0.9775595365451456</v>
      </c>
      <c r="AW11" s="159">
        <v>0.97968018334959373</v>
      </c>
      <c r="AX11" s="159">
        <f>VA!$Q15</f>
        <v>0.9775595365451456</v>
      </c>
      <c r="AY11" s="159">
        <f>VA!$AD15</f>
        <v>0.9775595365451456</v>
      </c>
      <c r="AZ11" s="159">
        <f>VA!$AD15</f>
        <v>0.9775595365451456</v>
      </c>
      <c r="BA11" s="159">
        <f>VA!$AD15</f>
        <v>0.9775595365451456</v>
      </c>
      <c r="BB11" s="159">
        <f>VA!$AD15</f>
        <v>0.9775595365451456</v>
      </c>
      <c r="BC11" s="159">
        <f>VA!$AD15</f>
        <v>0.9775595365451456</v>
      </c>
      <c r="BD11" s="159">
        <f>VA!$AD15</f>
        <v>0.9775595365451456</v>
      </c>
    </row>
    <row r="12" spans="1:56" s="89" customFormat="1" x14ac:dyDescent="0.25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0.9775595365451456</v>
      </c>
      <c r="AV12" s="159">
        <f>VA!$AD16</f>
        <v>0.9775595365451456</v>
      </c>
      <c r="AW12" s="159">
        <v>0.97968018334959373</v>
      </c>
      <c r="AX12" s="159">
        <f>VA!$Q16</f>
        <v>0.9775595365451456</v>
      </c>
      <c r="AY12" s="159">
        <f>VA!$AD16</f>
        <v>0.9775595365451456</v>
      </c>
      <c r="AZ12" s="159">
        <f>VA!$AD16</f>
        <v>0.9775595365451456</v>
      </c>
      <c r="BA12" s="159">
        <f>VA!$AD16</f>
        <v>0.9775595365451456</v>
      </c>
      <c r="BB12" s="159">
        <f>VA!$AD16</f>
        <v>0.9775595365451456</v>
      </c>
      <c r="BC12" s="159">
        <f>VA!$AD16</f>
        <v>0.9775595365451456</v>
      </c>
      <c r="BD12" s="159">
        <f>VA!$AD16</f>
        <v>0.9775595365451456</v>
      </c>
    </row>
    <row r="13" spans="1:56" s="89" customFormat="1" x14ac:dyDescent="0.25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0.9775595365451456</v>
      </c>
      <c r="AV13" s="159">
        <f>VA!$AD17</f>
        <v>0.9775595365451456</v>
      </c>
      <c r="AW13" s="159">
        <v>0.97968018334959373</v>
      </c>
      <c r="AX13" s="159">
        <f>VA!$Q17</f>
        <v>0.9775595365451456</v>
      </c>
      <c r="AY13" s="159">
        <f>VA!$AD17</f>
        <v>0.9775595365451456</v>
      </c>
      <c r="AZ13" s="159">
        <f>VA!$AD17</f>
        <v>0.9775595365451456</v>
      </c>
      <c r="BA13" s="159">
        <f>VA!$AD17</f>
        <v>0.9775595365451456</v>
      </c>
      <c r="BB13" s="159">
        <f>VA!$AD17</f>
        <v>0.9775595365451456</v>
      </c>
      <c r="BC13" s="159">
        <f>VA!$AD17</f>
        <v>0.9775595365451456</v>
      </c>
      <c r="BD13" s="159">
        <f>VA!$AD17</f>
        <v>0.9775595365451456</v>
      </c>
    </row>
    <row r="14" spans="1:56" s="89" customFormat="1" ht="18.75" x14ac:dyDescent="0.3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0.9775595365451456</v>
      </c>
      <c r="AV14" s="159">
        <f>VA!$AD18</f>
        <v>0.9775595365451456</v>
      </c>
      <c r="AW14" s="159">
        <v>0.97968018334959373</v>
      </c>
      <c r="AX14" s="159">
        <f>VA!$Q18</f>
        <v>0.9775595365451456</v>
      </c>
      <c r="AY14" s="159">
        <f>VA!$AD18</f>
        <v>0.9775595365451456</v>
      </c>
      <c r="AZ14" s="159">
        <f>VA!$AD18</f>
        <v>0.9775595365451456</v>
      </c>
      <c r="BA14" s="159">
        <f>VA!$AD18</f>
        <v>0.9775595365451456</v>
      </c>
      <c r="BB14" s="159">
        <f>VA!$AD18</f>
        <v>0.9775595365451456</v>
      </c>
      <c r="BC14" s="159">
        <f>VA!$AD18</f>
        <v>0.9775595365451456</v>
      </c>
      <c r="BD14" s="159">
        <f>VA!$AD18</f>
        <v>0.9775595365451456</v>
      </c>
    </row>
    <row r="15" spans="1:56" s="89" customFormat="1" x14ac:dyDescent="0.25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0.9775595365451456</v>
      </c>
      <c r="AV15" s="159">
        <f>VA!$AD19</f>
        <v>0.9775595365451456</v>
      </c>
      <c r="AW15" s="159">
        <v>0.97968018334959373</v>
      </c>
      <c r="AX15" s="159">
        <f>VA!$Q19</f>
        <v>0.9775595365451456</v>
      </c>
      <c r="AY15" s="159">
        <f>VA!$AD19</f>
        <v>0.9775595365451456</v>
      </c>
      <c r="AZ15" s="159">
        <f>VA!$AD19</f>
        <v>0.9775595365451456</v>
      </c>
      <c r="BA15" s="159">
        <f>VA!$AD19</f>
        <v>0.9775595365451456</v>
      </c>
      <c r="BB15" s="159">
        <f>VA!$AD19</f>
        <v>0.9775595365451456</v>
      </c>
      <c r="BC15" s="159">
        <f>VA!$AD19</f>
        <v>0.9775595365451456</v>
      </c>
      <c r="BD15" s="159">
        <f>VA!$AD19</f>
        <v>0.9775595365451456</v>
      </c>
    </row>
    <row r="16" spans="1:56" s="89" customFormat="1" x14ac:dyDescent="0.25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0.9775595365451456</v>
      </c>
      <c r="AV16" s="159">
        <f>VA!$AD20</f>
        <v>0.9775595365451456</v>
      </c>
      <c r="AW16" s="159">
        <v>0.97968018334959373</v>
      </c>
      <c r="AX16" s="159">
        <f>VA!$Q20</f>
        <v>0.9775595365451456</v>
      </c>
      <c r="AY16" s="159">
        <f>VA!$AD20</f>
        <v>0.9775595365451456</v>
      </c>
      <c r="AZ16" s="159">
        <f>VA!$AD20</f>
        <v>0.9775595365451456</v>
      </c>
      <c r="BA16" s="159">
        <f>VA!$AD20</f>
        <v>0.9775595365451456</v>
      </c>
      <c r="BB16" s="159">
        <f>VA!$AD20</f>
        <v>0.9775595365451456</v>
      </c>
      <c r="BC16" s="159">
        <f>VA!$AD20</f>
        <v>0.9775595365451456</v>
      </c>
      <c r="BD16" s="159">
        <f>VA!$AD20</f>
        <v>0.9775595365451456</v>
      </c>
    </row>
    <row r="17" spans="1:56" s="89" customFormat="1" x14ac:dyDescent="0.25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0.9775595365451456</v>
      </c>
      <c r="AV17" s="159">
        <f>VA!$AD21</f>
        <v>0.9775595365451456</v>
      </c>
      <c r="AW17" s="159">
        <v>0.97968018334959373</v>
      </c>
      <c r="AX17" s="159">
        <f>VA!$Q21</f>
        <v>0.9775595365451456</v>
      </c>
      <c r="AY17" s="159">
        <f>VA!$AD21</f>
        <v>0.9775595365451456</v>
      </c>
      <c r="AZ17" s="159">
        <f>VA!$AD21</f>
        <v>0.9775595365451456</v>
      </c>
      <c r="BA17" s="159">
        <f>VA!$AD21</f>
        <v>0.9775595365451456</v>
      </c>
      <c r="BB17" s="159">
        <f>VA!$AD21</f>
        <v>0.9775595365451456</v>
      </c>
      <c r="BC17" s="159">
        <f>VA!$AD21</f>
        <v>0.9775595365451456</v>
      </c>
      <c r="BD17" s="159">
        <f>VA!$AD21</f>
        <v>0.9775595365451456</v>
      </c>
    </row>
    <row r="18" spans="1:56" s="89" customFormat="1" x14ac:dyDescent="0.25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0.9775595365451456</v>
      </c>
      <c r="AV18" s="159">
        <f>VA!$AD22</f>
        <v>0.9775595365451456</v>
      </c>
      <c r="AW18" s="159">
        <v>0.98397165791092345</v>
      </c>
      <c r="AX18" s="159">
        <f>VA!$Q22</f>
        <v>0.9775595365451456</v>
      </c>
      <c r="AY18" s="159">
        <f>VA!$AD22</f>
        <v>0.9775595365451456</v>
      </c>
      <c r="AZ18" s="159">
        <f>VA!$AD22</f>
        <v>0.9775595365451456</v>
      </c>
      <c r="BA18" s="159">
        <f>VA!$AD22</f>
        <v>0.9775595365451456</v>
      </c>
      <c r="BB18" s="159">
        <f>VA!$AD22</f>
        <v>0.9775595365451456</v>
      </c>
      <c r="BC18" s="159">
        <f>VA!$AD22</f>
        <v>0.9775595365451456</v>
      </c>
      <c r="BD18" s="159">
        <f>VA!$AD22</f>
        <v>0.9775595365451456</v>
      </c>
    </row>
    <row r="19" spans="1:56" s="89" customFormat="1" x14ac:dyDescent="0.25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0.9775595365451456</v>
      </c>
      <c r="AV19" s="159">
        <f>VA!$AD23</f>
        <v>0.9775595365451456</v>
      </c>
      <c r="AW19" s="159">
        <v>0.98397165791092345</v>
      </c>
      <c r="AX19" s="159">
        <f>VA!$Q23</f>
        <v>0.9775595365451456</v>
      </c>
      <c r="AY19" s="159">
        <f>VA!$AD23</f>
        <v>0.9775595365451456</v>
      </c>
      <c r="AZ19" s="159">
        <f>VA!$AD23</f>
        <v>0.9775595365451456</v>
      </c>
      <c r="BA19" s="159">
        <f>VA!$AD23</f>
        <v>0.9775595365451456</v>
      </c>
      <c r="BB19" s="159">
        <f>VA!$AD23</f>
        <v>0.9775595365451456</v>
      </c>
      <c r="BC19" s="159">
        <f>VA!$AD23</f>
        <v>0.9775595365451456</v>
      </c>
      <c r="BD19" s="159">
        <f>VA!$AD23</f>
        <v>0.9775595365451456</v>
      </c>
    </row>
    <row r="20" spans="1:56" s="89" customFormat="1" x14ac:dyDescent="0.25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0.9775595365451456</v>
      </c>
      <c r="AV20" s="159">
        <f>VA!$AD24</f>
        <v>0.9775595365451456</v>
      </c>
      <c r="AW20" s="159">
        <v>0.98397165791092345</v>
      </c>
      <c r="AX20" s="159">
        <f>VA!$Q24</f>
        <v>0.9775595365451456</v>
      </c>
      <c r="AY20" s="159">
        <f>VA!$AD24</f>
        <v>0.9775595365451456</v>
      </c>
      <c r="AZ20" s="159">
        <f>VA!$AD24</f>
        <v>0.9775595365451456</v>
      </c>
      <c r="BA20" s="159">
        <f>VA!$AD24</f>
        <v>0.9775595365451456</v>
      </c>
      <c r="BB20" s="159">
        <f>VA!$AD24</f>
        <v>0.9775595365451456</v>
      </c>
      <c r="BC20" s="159">
        <f>VA!$AD24</f>
        <v>0.9775595365451456</v>
      </c>
      <c r="BD20" s="159">
        <f>VA!$AD24</f>
        <v>0.9775595365451456</v>
      </c>
    </row>
    <row r="21" spans="1:56" s="89" customFormat="1" x14ac:dyDescent="0.25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0.9775595365451456</v>
      </c>
      <c r="AV21" s="159">
        <f>VA!$AD25</f>
        <v>0.9775595365451456</v>
      </c>
      <c r="AW21" s="159">
        <v>0.98397165791092345</v>
      </c>
      <c r="AX21" s="159">
        <f>VA!$Q25</f>
        <v>0.9775595365451456</v>
      </c>
      <c r="AY21" s="159">
        <f>VA!$AD25</f>
        <v>0.9775595365451456</v>
      </c>
      <c r="AZ21" s="159">
        <f>VA!$AD25</f>
        <v>0.9775595365451456</v>
      </c>
      <c r="BA21" s="159">
        <f>VA!$AD25</f>
        <v>0.9775595365451456</v>
      </c>
      <c r="BB21" s="159">
        <f>VA!$AD25</f>
        <v>0.9775595365451456</v>
      </c>
      <c r="BC21" s="159">
        <f>VA!$AD25</f>
        <v>0.9775595365451456</v>
      </c>
      <c r="BD21" s="159">
        <f>VA!$AD25</f>
        <v>0.9775595365451456</v>
      </c>
    </row>
    <row r="22" spans="1:56" ht="19.5" thickBot="1" x14ac:dyDescent="0.35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0.9775595365451456</v>
      </c>
      <c r="AV22" s="159">
        <f>VA!$AD26</f>
        <v>0.9775595365451456</v>
      </c>
      <c r="AW22" s="159">
        <v>0.98397165791092345</v>
      </c>
      <c r="AX22" s="159">
        <f>VA!$Q26</f>
        <v>0.9775595365451456</v>
      </c>
      <c r="AY22" s="159">
        <f>VA!$AD26</f>
        <v>0.9775595365451456</v>
      </c>
      <c r="AZ22" s="159">
        <f>VA!$AD26</f>
        <v>0.9775595365451456</v>
      </c>
      <c r="BA22" s="159">
        <f>VA!$AD26</f>
        <v>0.9775595365451456</v>
      </c>
      <c r="BB22" s="159">
        <f>VA!$AD26</f>
        <v>0.9775595365451456</v>
      </c>
      <c r="BC22" s="159">
        <f>VA!$AD26</f>
        <v>0.9775595365451456</v>
      </c>
      <c r="BD22" s="159">
        <f>VA!$AD26</f>
        <v>0.9775595365451456</v>
      </c>
    </row>
    <row r="23" spans="1:56" x14ac:dyDescent="0.25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0.9775595365451456</v>
      </c>
      <c r="AV23" s="159">
        <f>VA!$AD27</f>
        <v>0.9775595365451456</v>
      </c>
      <c r="AW23" s="159">
        <v>0.98397165791092345</v>
      </c>
      <c r="AX23" s="159">
        <f>VA!$Q27</f>
        <v>0.9775595365451456</v>
      </c>
      <c r="AY23" s="159">
        <f>VA!$AD27</f>
        <v>0.9775595365451456</v>
      </c>
      <c r="AZ23" s="159">
        <f>VA!$AD27</f>
        <v>0.9775595365451456</v>
      </c>
      <c r="BA23" s="159">
        <f>VA!$AD27</f>
        <v>0.9775595365451456</v>
      </c>
      <c r="BB23" s="159">
        <f>VA!$AD27</f>
        <v>0.9775595365451456</v>
      </c>
      <c r="BC23" s="159">
        <f>VA!$AD27</f>
        <v>0.9775595365451456</v>
      </c>
      <c r="BD23" s="159">
        <f>VA!$AD27</f>
        <v>0.9775595365451456</v>
      </c>
    </row>
    <row r="24" spans="1:56" x14ac:dyDescent="0.25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0.9775595365451456</v>
      </c>
      <c r="AV24" s="159">
        <f>VA!$AD28</f>
        <v>0.9775595365451456</v>
      </c>
      <c r="AW24" s="159">
        <v>0.98397165791092345</v>
      </c>
      <c r="AX24" s="159">
        <f>VA!$Q28</f>
        <v>0.9775595365451456</v>
      </c>
      <c r="AY24" s="159">
        <f>VA!$AD28</f>
        <v>0.9775595365451456</v>
      </c>
      <c r="AZ24" s="159">
        <f>VA!$AD28</f>
        <v>0.9775595365451456</v>
      </c>
      <c r="BA24" s="159">
        <f>VA!$AD28</f>
        <v>0.9775595365451456</v>
      </c>
      <c r="BB24" s="159">
        <f>VA!$AD28</f>
        <v>0.9775595365451456</v>
      </c>
      <c r="BC24" s="159">
        <f>VA!$AD28</f>
        <v>0.9775595365451456</v>
      </c>
      <c r="BD24" s="159">
        <f>VA!$AD28</f>
        <v>0.9775595365451456</v>
      </c>
    </row>
    <row r="25" spans="1:56" x14ac:dyDescent="0.25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0.9775595365451456</v>
      </c>
      <c r="AV25" s="159">
        <f>VA!$AD29</f>
        <v>0.9775595365451456</v>
      </c>
      <c r="AW25" s="159">
        <v>0.98397165791092345</v>
      </c>
      <c r="AX25" s="159">
        <f>VA!$Q29</f>
        <v>0.9775595365451456</v>
      </c>
      <c r="AY25" s="159">
        <f>VA!$AD29</f>
        <v>0.9775595365451456</v>
      </c>
      <c r="AZ25" s="159">
        <f>VA!$AD29</f>
        <v>0.9775595365451456</v>
      </c>
      <c r="BA25" s="159">
        <f>VA!$AD29</f>
        <v>0.9775595365451456</v>
      </c>
      <c r="BB25" s="159">
        <f>VA!$AD29</f>
        <v>0.9775595365451456</v>
      </c>
      <c r="BC25" s="159">
        <f>VA!$AD29</f>
        <v>0.9775595365451456</v>
      </c>
      <c r="BD25" s="159">
        <f>VA!$AD29</f>
        <v>0.9775595365451456</v>
      </c>
    </row>
    <row r="26" spans="1:56" x14ac:dyDescent="0.25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0.9775595365451456</v>
      </c>
      <c r="AV26" s="159">
        <f>VA!$AD30</f>
        <v>0.9775595365451456</v>
      </c>
      <c r="AW26" s="159">
        <v>0.98397165791092345</v>
      </c>
      <c r="AX26" s="159">
        <f>VA!$Q30</f>
        <v>0.9775595365451456</v>
      </c>
      <c r="AY26" s="159">
        <f>VA!$AD30</f>
        <v>0.9775595365451456</v>
      </c>
      <c r="AZ26" s="159">
        <f>VA!$AD30</f>
        <v>0.9775595365451456</v>
      </c>
      <c r="BA26" s="159">
        <f>VA!$AD30</f>
        <v>0.9775595365451456</v>
      </c>
      <c r="BB26" s="159">
        <f>VA!$AD30</f>
        <v>0.9775595365451456</v>
      </c>
      <c r="BC26" s="159">
        <f>VA!$AD30</f>
        <v>0.9775595365451456</v>
      </c>
      <c r="BD26" s="159">
        <f>VA!$AD30</f>
        <v>0.9775595365451456</v>
      </c>
    </row>
    <row r="27" spans="1:56" x14ac:dyDescent="0.25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0.9775595365451456</v>
      </c>
      <c r="AV27" s="159">
        <f>VA!$AD31</f>
        <v>0.9775595365451456</v>
      </c>
      <c r="AW27" s="159">
        <v>0.98397165791092345</v>
      </c>
      <c r="AX27" s="159">
        <f>VA!$Q31</f>
        <v>0.9775595365451456</v>
      </c>
      <c r="AY27" s="159">
        <f>VA!$AD31</f>
        <v>0.9775595365451456</v>
      </c>
      <c r="AZ27" s="159">
        <f>VA!$AD31</f>
        <v>0.9775595365451456</v>
      </c>
      <c r="BA27" s="159">
        <f>VA!$AD31</f>
        <v>0.9775595365451456</v>
      </c>
      <c r="BB27" s="159">
        <f>VA!$AD31</f>
        <v>0.9775595365451456</v>
      </c>
      <c r="BC27" s="159">
        <f>VA!$AD31</f>
        <v>0.9775595365451456</v>
      </c>
      <c r="BD27" s="159">
        <f>VA!$AD31</f>
        <v>0.9775595365451456</v>
      </c>
    </row>
    <row r="28" spans="1:56" x14ac:dyDescent="0.25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0.9775595365451456</v>
      </c>
      <c r="AV28" s="159">
        <f>VA!$AD32</f>
        <v>0.9775595365451456</v>
      </c>
      <c r="AW28" s="159">
        <v>0.98397165791092345</v>
      </c>
      <c r="AX28" s="159">
        <f>VA!$Q32</f>
        <v>0.9775595365451456</v>
      </c>
      <c r="AY28" s="159">
        <f>VA!$AD32</f>
        <v>0.9775595365451456</v>
      </c>
      <c r="AZ28" s="159">
        <f>VA!$AD32</f>
        <v>0.9775595365451456</v>
      </c>
      <c r="BA28" s="159">
        <f>VA!$AD32</f>
        <v>0.9775595365451456</v>
      </c>
      <c r="BB28" s="159">
        <f>VA!$AD32</f>
        <v>0.9775595365451456</v>
      </c>
      <c r="BC28" s="159">
        <f>VA!$AD32</f>
        <v>0.9775595365451456</v>
      </c>
      <c r="BD28" s="159">
        <f>VA!$AD32</f>
        <v>0.9775595365451456</v>
      </c>
    </row>
    <row r="29" spans="1:56" x14ac:dyDescent="0.25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0.9775595365451456</v>
      </c>
      <c r="AV29" s="159">
        <f>VA!$AD33</f>
        <v>0.9775595365451456</v>
      </c>
      <c r="AW29" s="159">
        <v>0.98397165791092345</v>
      </c>
      <c r="AX29" s="159">
        <f>VA!$Q33</f>
        <v>0.9775595365451456</v>
      </c>
      <c r="AY29" s="159">
        <f>VA!$AD33</f>
        <v>0.9775595365451456</v>
      </c>
      <c r="AZ29" s="159">
        <f>VA!$AD33</f>
        <v>0.9775595365451456</v>
      </c>
      <c r="BA29" s="159">
        <f>VA!$AD33</f>
        <v>0.9775595365451456</v>
      </c>
      <c r="BB29" s="159">
        <f>VA!$AD33</f>
        <v>0.9775595365451456</v>
      </c>
      <c r="BC29" s="159">
        <f>VA!$AD33</f>
        <v>0.9775595365451456</v>
      </c>
      <c r="BD29" s="159">
        <f>VA!$AD33</f>
        <v>0.9775595365451456</v>
      </c>
    </row>
    <row r="30" spans="1:56" x14ac:dyDescent="0.25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0.9775595365451456</v>
      </c>
      <c r="AV30" s="159">
        <f>VA!$AD34</f>
        <v>0.9775595365451456</v>
      </c>
      <c r="AW30" s="159">
        <v>0.98397165791092345</v>
      </c>
      <c r="AX30" s="159">
        <f>VA!$Q34</f>
        <v>0.9775595365451456</v>
      </c>
      <c r="AY30" s="159">
        <f>VA!$AD34</f>
        <v>0.9775595365451456</v>
      </c>
      <c r="AZ30" s="159">
        <f>VA!$AD34</f>
        <v>0.9775595365451456</v>
      </c>
      <c r="BA30" s="159">
        <f>VA!$AD34</f>
        <v>0.9775595365451456</v>
      </c>
      <c r="BB30" s="159">
        <f>VA!$AD34</f>
        <v>0.9775595365451456</v>
      </c>
      <c r="BC30" s="159">
        <f>VA!$AD34</f>
        <v>0.9775595365451456</v>
      </c>
      <c r="BD30" s="159">
        <f>VA!$AD34</f>
        <v>0.9775595365451456</v>
      </c>
    </row>
    <row r="31" spans="1:56" x14ac:dyDescent="0.25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0.9775595365451456</v>
      </c>
      <c r="AV31" s="159">
        <f>VA!$AD35</f>
        <v>0.9775595365451456</v>
      </c>
      <c r="AW31" s="159">
        <v>0.98397165791092345</v>
      </c>
      <c r="AX31" s="159">
        <f>VA!$Q35</f>
        <v>0.9775595365451456</v>
      </c>
      <c r="AY31" s="159">
        <f>VA!$AD35</f>
        <v>0.9775595365451456</v>
      </c>
      <c r="AZ31" s="159">
        <f>VA!$AD35</f>
        <v>0.9775595365451456</v>
      </c>
      <c r="BA31" s="159">
        <f>VA!$AD35</f>
        <v>0.9775595365451456</v>
      </c>
      <c r="BB31" s="159">
        <f>VA!$AD35</f>
        <v>0.9775595365451456</v>
      </c>
      <c r="BC31" s="159">
        <f>VA!$AD35</f>
        <v>0.9775595365451456</v>
      </c>
      <c r="BD31" s="159">
        <f>VA!$AD35</f>
        <v>0.9775595365451456</v>
      </c>
    </row>
    <row r="32" spans="1:56" ht="15.75" thickBot="1" x14ac:dyDescent="0.3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0.9775595365451456</v>
      </c>
      <c r="AV32" s="159">
        <f>VA!$AD36</f>
        <v>0.9775595365451456</v>
      </c>
      <c r="AW32" s="159">
        <v>0.98397165791092345</v>
      </c>
      <c r="AX32" s="159">
        <f>VA!$Q36</f>
        <v>0.9775595365451456</v>
      </c>
      <c r="AY32" s="159">
        <f>VA!$AD36</f>
        <v>0.9775595365451456</v>
      </c>
      <c r="AZ32" s="159">
        <f>VA!$AD36</f>
        <v>0.9775595365451456</v>
      </c>
      <c r="BA32" s="159">
        <f>VA!$AD36</f>
        <v>0.9775595365451456</v>
      </c>
      <c r="BB32" s="159">
        <f>VA!$AD36</f>
        <v>0.9775595365451456</v>
      </c>
      <c r="BC32" s="159">
        <f>VA!$AD36</f>
        <v>0.9775595365451456</v>
      </c>
      <c r="BD32" s="159">
        <f>VA!$AD36</f>
        <v>0.9775595365451456</v>
      </c>
    </row>
    <row r="33" spans="1:56" x14ac:dyDescent="0.25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0.9775595365451456</v>
      </c>
      <c r="AV33" s="159">
        <f>VA!$AD37</f>
        <v>0.9775595365451456</v>
      </c>
      <c r="AW33" s="159">
        <v>0.98397165791092345</v>
      </c>
      <c r="AX33" s="159">
        <f>VA!$Q37</f>
        <v>0.9775595365451456</v>
      </c>
      <c r="AY33" s="159">
        <f>VA!$AD37</f>
        <v>0.9775595365451456</v>
      </c>
      <c r="AZ33" s="159">
        <f>VA!$AD37</f>
        <v>0.9775595365451456</v>
      </c>
      <c r="BA33" s="159">
        <f>VA!$AD37</f>
        <v>0.9775595365451456</v>
      </c>
      <c r="BB33" s="159">
        <f>VA!$AD37</f>
        <v>0.9775595365451456</v>
      </c>
      <c r="BC33" s="159">
        <f>VA!$AD37</f>
        <v>0.9775595365451456</v>
      </c>
      <c r="BD33" s="159">
        <f>VA!$AD37</f>
        <v>0.9775595365451456</v>
      </c>
    </row>
    <row r="34" spans="1:56" x14ac:dyDescent="0.25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0.9775595365451456</v>
      </c>
      <c r="AV34" s="159">
        <f>VA!$AD38</f>
        <v>0.9775595365451456</v>
      </c>
      <c r="AW34" s="159">
        <v>0.98397165791092345</v>
      </c>
      <c r="AX34" s="159">
        <f>VA!$Q38</f>
        <v>0.9775595365451456</v>
      </c>
      <c r="AY34" s="159">
        <f>VA!$AD38</f>
        <v>0.9775595365451456</v>
      </c>
      <c r="AZ34" s="159">
        <f>VA!$AD38</f>
        <v>0.9775595365451456</v>
      </c>
      <c r="BA34" s="159">
        <f>VA!$AD38</f>
        <v>0.9775595365451456</v>
      </c>
      <c r="BB34" s="159">
        <f>VA!$AD38</f>
        <v>0.9775595365451456</v>
      </c>
      <c r="BC34" s="159">
        <f>VA!$AD38</f>
        <v>0.9775595365451456</v>
      </c>
      <c r="BD34" s="159">
        <f>VA!$AD38</f>
        <v>0.9775595365451456</v>
      </c>
    </row>
    <row r="35" spans="1:56" x14ac:dyDescent="0.25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0.9775595365451456</v>
      </c>
      <c r="AV35" s="159">
        <f>VA!$AD39</f>
        <v>0.9775595365451456</v>
      </c>
      <c r="AW35" s="159">
        <v>0.98397165791092345</v>
      </c>
      <c r="AX35" s="159">
        <f>VA!$Q39</f>
        <v>0.9775595365451456</v>
      </c>
      <c r="AY35" s="159">
        <f>VA!$AD39</f>
        <v>0.9775595365451456</v>
      </c>
      <c r="AZ35" s="159">
        <f>VA!$AD39</f>
        <v>0.9775595365451456</v>
      </c>
      <c r="BA35" s="159">
        <f>VA!$AD39</f>
        <v>0.9775595365451456</v>
      </c>
      <c r="BB35" s="159">
        <f>VA!$AD39</f>
        <v>0.9775595365451456</v>
      </c>
      <c r="BC35" s="159">
        <f>VA!$AD39</f>
        <v>0.9775595365451456</v>
      </c>
      <c r="BD35" s="159">
        <f>VA!$AD39</f>
        <v>0.9775595365451456</v>
      </c>
    </row>
    <row r="36" spans="1:56" x14ac:dyDescent="0.25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0.9775595365451456</v>
      </c>
      <c r="AV36" s="159">
        <f>VA!$AD40</f>
        <v>0.9775595365451456</v>
      </c>
      <c r="AW36" s="159">
        <v>0.98397165791092345</v>
      </c>
      <c r="AX36" s="159">
        <f>VA!$Q40</f>
        <v>0.9775595365451456</v>
      </c>
      <c r="AY36" s="159">
        <f>VA!$AD40</f>
        <v>0.9775595365451456</v>
      </c>
      <c r="AZ36" s="159">
        <f>VA!$AD40</f>
        <v>0.9775595365451456</v>
      </c>
      <c r="BA36" s="159">
        <f>VA!$AD40</f>
        <v>0.9775595365451456</v>
      </c>
      <c r="BB36" s="159">
        <f>VA!$AD40</f>
        <v>0.9775595365451456</v>
      </c>
      <c r="BC36" s="159">
        <f>VA!$AD40</f>
        <v>0.9775595365451456</v>
      </c>
      <c r="BD36" s="159">
        <f>VA!$AD40</f>
        <v>0.9775595365451456</v>
      </c>
    </row>
    <row r="37" spans="1:56" x14ac:dyDescent="0.25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0.9775595365451456</v>
      </c>
      <c r="AV37" s="159">
        <f>VA!$AD41</f>
        <v>0.9775595365451456</v>
      </c>
      <c r="AW37" s="159">
        <v>0.98397165791092345</v>
      </c>
      <c r="AX37" s="159">
        <f>VA!$Q41</f>
        <v>0.9775595365451456</v>
      </c>
      <c r="AY37" s="159">
        <f>VA!$AD41</f>
        <v>0.9775595365451456</v>
      </c>
      <c r="AZ37" s="159">
        <f>VA!$AD41</f>
        <v>0.9775595365451456</v>
      </c>
      <c r="BA37" s="159">
        <f>VA!$AD41</f>
        <v>0.9775595365451456</v>
      </c>
      <c r="BB37" s="159">
        <f>VA!$AD41</f>
        <v>0.9775595365451456</v>
      </c>
      <c r="BC37" s="159">
        <f>VA!$AD41</f>
        <v>0.9775595365451456</v>
      </c>
      <c r="BD37" s="159">
        <f>VA!$AD41</f>
        <v>0.9775595365451456</v>
      </c>
    </row>
    <row r="38" spans="1:56" x14ac:dyDescent="0.25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0.9775595365451456</v>
      </c>
      <c r="AV38" s="159">
        <f>VA!$AD42</f>
        <v>0.9775595365451456</v>
      </c>
      <c r="AW38" s="159">
        <v>0.98397165791092345</v>
      </c>
      <c r="AX38" s="159">
        <f>VA!$Q42</f>
        <v>0.9775595365451456</v>
      </c>
      <c r="AY38" s="159">
        <f>VA!$AD42</f>
        <v>0.9775595365451456</v>
      </c>
      <c r="AZ38" s="159">
        <f>VA!$AD42</f>
        <v>0.9775595365451456</v>
      </c>
      <c r="BA38" s="159">
        <f>VA!$AD42</f>
        <v>0.9775595365451456</v>
      </c>
      <c r="BB38" s="159">
        <f>VA!$AD42</f>
        <v>0.9775595365451456</v>
      </c>
      <c r="BC38" s="159">
        <f>VA!$AD42</f>
        <v>0.9775595365451456</v>
      </c>
      <c r="BD38" s="159">
        <f>VA!$AD42</f>
        <v>0.9775595365451456</v>
      </c>
    </row>
    <row r="39" spans="1:56" x14ac:dyDescent="0.25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0.9775595365451456</v>
      </c>
      <c r="AV39" s="159">
        <f>VA!$AD43</f>
        <v>0.9775595365451456</v>
      </c>
      <c r="AW39" s="159">
        <v>0.98397165791092345</v>
      </c>
      <c r="AX39" s="159">
        <f>VA!$Q43</f>
        <v>0.9775595365451456</v>
      </c>
      <c r="AY39" s="159">
        <f>VA!$AD43</f>
        <v>0.9775595365451456</v>
      </c>
      <c r="AZ39" s="159">
        <f>VA!$AD43</f>
        <v>0.9775595365451456</v>
      </c>
      <c r="BA39" s="159">
        <f>VA!$AD43</f>
        <v>0.9775595365451456</v>
      </c>
      <c r="BB39" s="159">
        <f>VA!$AD43</f>
        <v>0.9775595365451456</v>
      </c>
      <c r="BC39" s="159">
        <f>VA!$AD43</f>
        <v>0.9775595365451456</v>
      </c>
      <c r="BD39" s="159">
        <f>VA!$AD43</f>
        <v>0.9775595365451456</v>
      </c>
    </row>
    <row r="40" spans="1:56" x14ac:dyDescent="0.25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0.9775595365451456</v>
      </c>
      <c r="AV40" s="159">
        <f>VA!$AD44</f>
        <v>0.9775595365451456</v>
      </c>
      <c r="AW40" s="159">
        <v>0.98397165791092345</v>
      </c>
      <c r="AX40" s="159">
        <f>VA!$Q44</f>
        <v>0.9775595365451456</v>
      </c>
      <c r="AY40" s="159">
        <f>VA!$AD44</f>
        <v>0.9775595365451456</v>
      </c>
      <c r="AZ40" s="159">
        <f>VA!$AD44</f>
        <v>0.9775595365451456</v>
      </c>
      <c r="BA40" s="159">
        <f>VA!$AD44</f>
        <v>0.9775595365451456</v>
      </c>
      <c r="BB40" s="159">
        <f>VA!$AD44</f>
        <v>0.9775595365451456</v>
      </c>
      <c r="BC40" s="159">
        <f>VA!$AD44</f>
        <v>0.9775595365451456</v>
      </c>
      <c r="BD40" s="159">
        <f>VA!$AD44</f>
        <v>0.9775595365451456</v>
      </c>
    </row>
    <row r="41" spans="1:56" x14ac:dyDescent="0.25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0.9775595365451456</v>
      </c>
      <c r="AV41" s="159">
        <f>VA!$AD45</f>
        <v>0.9775595365451456</v>
      </c>
      <c r="AW41" s="159">
        <v>0.98397165791092345</v>
      </c>
      <c r="AX41" s="159">
        <f>VA!$Q45</f>
        <v>0.9775595365451456</v>
      </c>
      <c r="AY41" s="159">
        <f>VA!$AD45</f>
        <v>0.9775595365451456</v>
      </c>
      <c r="AZ41" s="159">
        <f>VA!$AD45</f>
        <v>0.9775595365451456</v>
      </c>
      <c r="BA41" s="159">
        <f>VA!$AD45</f>
        <v>0.9775595365451456</v>
      </c>
      <c r="BB41" s="159">
        <f>VA!$AD45</f>
        <v>0.9775595365451456</v>
      </c>
      <c r="BC41" s="159">
        <f>VA!$AD45</f>
        <v>0.9775595365451456</v>
      </c>
      <c r="BD41" s="159">
        <f>VA!$AD45</f>
        <v>0.9775595365451456</v>
      </c>
    </row>
    <row r="42" spans="1:56" x14ac:dyDescent="0.25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0.9775595365451456</v>
      </c>
      <c r="AV42" s="159">
        <f>VA!$AD46</f>
        <v>0.9775595365451456</v>
      </c>
      <c r="AW42" s="159">
        <v>0.98397165791092345</v>
      </c>
      <c r="AX42" s="159">
        <f>VA!$Q46</f>
        <v>0.9775595365451456</v>
      </c>
      <c r="AY42" s="159">
        <f>VA!$AD46</f>
        <v>0.9775595365451456</v>
      </c>
      <c r="AZ42" s="159">
        <f>VA!$AD46</f>
        <v>0.9775595365451456</v>
      </c>
      <c r="BA42" s="159">
        <f>VA!$AD46</f>
        <v>0.9775595365451456</v>
      </c>
      <c r="BB42" s="159">
        <f>VA!$AD46</f>
        <v>0.9775595365451456</v>
      </c>
      <c r="BC42" s="159">
        <f>VA!$AD46</f>
        <v>0.9775595365451456</v>
      </c>
      <c r="BD42" s="159">
        <f>VA!$AD46</f>
        <v>0.9775595365451456</v>
      </c>
    </row>
    <row r="43" spans="1:56" x14ac:dyDescent="0.25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0.9775595365451456</v>
      </c>
      <c r="AV43" s="159">
        <f>VA!$AD47</f>
        <v>0.9775595365451456</v>
      </c>
      <c r="AW43" s="159">
        <v>0.98397165791092345</v>
      </c>
      <c r="AX43" s="159">
        <f>VA!$Q47</f>
        <v>0.9775595365451456</v>
      </c>
      <c r="AY43" s="159">
        <f>VA!$AD47</f>
        <v>0.9775595365451456</v>
      </c>
      <c r="AZ43" s="159">
        <f>VA!$AD47</f>
        <v>0.9775595365451456</v>
      </c>
      <c r="BA43" s="159">
        <f>VA!$AD47</f>
        <v>0.9775595365451456</v>
      </c>
      <c r="BB43" s="159">
        <f>VA!$AD47</f>
        <v>0.9775595365451456</v>
      </c>
      <c r="BC43" s="159">
        <f>VA!$AD47</f>
        <v>0.9775595365451456</v>
      </c>
      <c r="BD43" s="159">
        <f>VA!$AD47</f>
        <v>0.9775595365451456</v>
      </c>
    </row>
    <row r="44" spans="1:56" x14ac:dyDescent="0.25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0.9775595365451456</v>
      </c>
      <c r="AV44" s="159">
        <f>VA!$AD48</f>
        <v>0.9775595365451456</v>
      </c>
      <c r="AW44" s="159">
        <v>0.98397165791092345</v>
      </c>
      <c r="AX44" s="159">
        <f>VA!$Q48</f>
        <v>0.9775595365451456</v>
      </c>
      <c r="AY44" s="159">
        <f>VA!$AD48</f>
        <v>0.9775595365451456</v>
      </c>
      <c r="AZ44" s="159">
        <f>VA!$AD48</f>
        <v>0.9775595365451456</v>
      </c>
      <c r="BA44" s="159">
        <f>VA!$AD48</f>
        <v>0.9775595365451456</v>
      </c>
      <c r="BB44" s="159">
        <f>VA!$AD48</f>
        <v>0.9775595365451456</v>
      </c>
      <c r="BC44" s="159">
        <f>VA!$AD48</f>
        <v>0.9775595365451456</v>
      </c>
      <c r="BD44" s="159">
        <f>VA!$AD48</f>
        <v>0.9775595365451456</v>
      </c>
    </row>
    <row r="45" spans="1:56" x14ac:dyDescent="0.25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0.9775595365451456</v>
      </c>
      <c r="AV45" s="159">
        <f>VA!$AD49</f>
        <v>0.9775595365451456</v>
      </c>
      <c r="AW45" s="159">
        <v>0.98397165791092345</v>
      </c>
      <c r="AX45" s="159">
        <f>VA!$Q49</f>
        <v>0.9775595365451456</v>
      </c>
      <c r="AY45" s="159">
        <f>VA!$AD49</f>
        <v>0.9775595365451456</v>
      </c>
      <c r="AZ45" s="159">
        <f>VA!$AD49</f>
        <v>0.9775595365451456</v>
      </c>
      <c r="BA45" s="159">
        <f>VA!$AD49</f>
        <v>0.9775595365451456</v>
      </c>
      <c r="BB45" s="159">
        <f>VA!$AD49</f>
        <v>0.9775595365451456</v>
      </c>
      <c r="BC45" s="159">
        <f>VA!$AD49</f>
        <v>0.9775595365451456</v>
      </c>
      <c r="BD45" s="159">
        <f>VA!$AD49</f>
        <v>0.9775595365451456</v>
      </c>
    </row>
    <row r="46" spans="1:56" x14ac:dyDescent="0.25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0.9775595365451456</v>
      </c>
      <c r="AV46" s="159">
        <f>VA!$AD50</f>
        <v>0.9775595365451456</v>
      </c>
      <c r="AW46" s="159">
        <v>0.98397165791092345</v>
      </c>
      <c r="AX46" s="159">
        <f>VA!$Q50</f>
        <v>0.9775595365451456</v>
      </c>
      <c r="AY46" s="159">
        <f>VA!$AD50</f>
        <v>0.9775595365451456</v>
      </c>
      <c r="AZ46" s="159">
        <f>VA!$AD50</f>
        <v>0.9775595365451456</v>
      </c>
      <c r="BA46" s="159">
        <f>VA!$AD50</f>
        <v>0.9775595365451456</v>
      </c>
      <c r="BB46" s="159">
        <f>VA!$AD50</f>
        <v>0.9775595365451456</v>
      </c>
      <c r="BC46" s="159">
        <f>VA!$AD50</f>
        <v>0.9775595365451456</v>
      </c>
      <c r="BD46" s="159">
        <f>VA!$AD50</f>
        <v>0.9775595365451456</v>
      </c>
    </row>
    <row r="47" spans="1:56" x14ac:dyDescent="0.25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0.9775595365451456</v>
      </c>
      <c r="AV47" s="159">
        <f>VA!$AD51</f>
        <v>0.9775595365451456</v>
      </c>
      <c r="AW47" s="159">
        <v>0.98397165791092345</v>
      </c>
      <c r="AX47" s="159">
        <f>VA!$Q51</f>
        <v>0.9775595365451456</v>
      </c>
      <c r="AY47" s="159">
        <f>VA!$AD51</f>
        <v>0.9775595365451456</v>
      </c>
      <c r="AZ47" s="159">
        <f>VA!$AD51</f>
        <v>0.9775595365451456</v>
      </c>
      <c r="BA47" s="159">
        <f>VA!$AD51</f>
        <v>0.9775595365451456</v>
      </c>
      <c r="BB47" s="159">
        <f>VA!$AD51</f>
        <v>0.9775595365451456</v>
      </c>
      <c r="BC47" s="159">
        <f>VA!$AD51</f>
        <v>0.9775595365451456</v>
      </c>
      <c r="BD47" s="159">
        <f>VA!$AD51</f>
        <v>0.9775595365451456</v>
      </c>
    </row>
    <row r="48" spans="1:56" x14ac:dyDescent="0.25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0.9775595365451456</v>
      </c>
      <c r="AV48" s="159">
        <f>VA!$AD52</f>
        <v>0.9775595365451456</v>
      </c>
      <c r="AW48" s="159">
        <v>0.98397165791092345</v>
      </c>
      <c r="AX48" s="159">
        <f>VA!$Q52</f>
        <v>0.9775595365451456</v>
      </c>
      <c r="AY48" s="159">
        <f>VA!$AD52</f>
        <v>0.9775595365451456</v>
      </c>
      <c r="AZ48" s="159">
        <f>VA!$AD52</f>
        <v>0.9775595365451456</v>
      </c>
      <c r="BA48" s="159">
        <f>VA!$AD52</f>
        <v>0.9775595365451456</v>
      </c>
      <c r="BB48" s="159">
        <f>VA!$AD52</f>
        <v>0.9775595365451456</v>
      </c>
      <c r="BC48" s="159">
        <f>VA!$AD52</f>
        <v>0.9775595365451456</v>
      </c>
      <c r="BD48" s="159">
        <f>VA!$AD52</f>
        <v>0.9775595365451456</v>
      </c>
    </row>
    <row r="49" spans="8:56" x14ac:dyDescent="0.25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0.9775595365451456</v>
      </c>
      <c r="AV49" s="159">
        <f>VA!$AD53</f>
        <v>0.9775595365451456</v>
      </c>
      <c r="AW49" s="159">
        <v>0.98397165791092345</v>
      </c>
      <c r="AX49" s="159">
        <f>VA!$Q53</f>
        <v>0.9775595365451456</v>
      </c>
      <c r="AY49" s="159">
        <f>VA!$AD53</f>
        <v>0.9775595365451456</v>
      </c>
      <c r="AZ49" s="159">
        <f>VA!$AD53</f>
        <v>0.9775595365451456</v>
      </c>
      <c r="BA49" s="159">
        <f>VA!$AD53</f>
        <v>0.9775595365451456</v>
      </c>
      <c r="BB49" s="159">
        <f>VA!$AD53</f>
        <v>0.9775595365451456</v>
      </c>
      <c r="BC49" s="159">
        <f>VA!$AD53</f>
        <v>0.9775595365451456</v>
      </c>
      <c r="BD49" s="159">
        <f>VA!$AD53</f>
        <v>0.9775595365451456</v>
      </c>
    </row>
    <row r="50" spans="8:56" x14ac:dyDescent="0.25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0.9775595365451456</v>
      </c>
      <c r="AV50" s="159">
        <f>VA!$AD54</f>
        <v>0.9775595365451456</v>
      </c>
      <c r="AW50" s="159">
        <v>0.98397165791092345</v>
      </c>
      <c r="AX50" s="159">
        <f>VA!$Q54</f>
        <v>0.9775595365451456</v>
      </c>
      <c r="AY50" s="159">
        <f>VA!$AD54</f>
        <v>0.9775595365451456</v>
      </c>
      <c r="AZ50" s="159">
        <f>VA!$AD54</f>
        <v>0.9775595365451456</v>
      </c>
      <c r="BA50" s="159">
        <f>VA!$AD54</f>
        <v>0.9775595365451456</v>
      </c>
      <c r="BB50" s="159">
        <f>VA!$AD54</f>
        <v>0.9775595365451456</v>
      </c>
      <c r="BC50" s="159">
        <f>VA!$AD54</f>
        <v>0.9775595365451456</v>
      </c>
      <c r="BD50" s="159">
        <f>VA!$AD54</f>
        <v>0.9775595365451456</v>
      </c>
    </row>
    <row r="51" spans="8:56" x14ac:dyDescent="0.25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0.9775595365451456</v>
      </c>
      <c r="AV51" s="159">
        <f>VA!$AD55</f>
        <v>0.9775595365451456</v>
      </c>
      <c r="AW51" s="159">
        <v>0.98397165791092345</v>
      </c>
      <c r="AX51" s="159">
        <f>VA!$Q55</f>
        <v>0.9775595365451456</v>
      </c>
      <c r="AY51" s="159">
        <f>VA!$AD55</f>
        <v>0.9775595365451456</v>
      </c>
      <c r="AZ51" s="159">
        <f>VA!$AD55</f>
        <v>0.9775595365451456</v>
      </c>
      <c r="BA51" s="159">
        <f>VA!$AD55</f>
        <v>0.9775595365451456</v>
      </c>
      <c r="BB51" s="159">
        <f>VA!$AD55</f>
        <v>0.9775595365451456</v>
      </c>
      <c r="BC51" s="159">
        <f>VA!$AD55</f>
        <v>0.9775595365451456</v>
      </c>
      <c r="BD51" s="159">
        <f>VA!$AD55</f>
        <v>0.9775595365451456</v>
      </c>
    </row>
    <row r="52" spans="8:56" x14ac:dyDescent="0.25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0.9775595365451456</v>
      </c>
      <c r="AV52" s="159">
        <f>VA!$AD56</f>
        <v>0.9775595365451456</v>
      </c>
      <c r="AW52" s="159">
        <v>0.98397165791092345</v>
      </c>
      <c r="AX52" s="159">
        <f>VA!$Q56</f>
        <v>0.9775595365451456</v>
      </c>
      <c r="AY52" s="159">
        <f>VA!$AD56</f>
        <v>0.9775595365451456</v>
      </c>
      <c r="AZ52" s="159">
        <f>VA!$AD56</f>
        <v>0.9775595365451456</v>
      </c>
      <c r="BA52" s="159">
        <f>VA!$AD56</f>
        <v>0.9775595365451456</v>
      </c>
      <c r="BB52" s="159">
        <f>VA!$AD56</f>
        <v>0.9775595365451456</v>
      </c>
      <c r="BC52" s="159">
        <f>VA!$AD56</f>
        <v>0.9775595365451456</v>
      </c>
      <c r="BD52" s="159">
        <f>VA!$AD56</f>
        <v>0.9775595365451456</v>
      </c>
    </row>
    <row r="53" spans="8:56" x14ac:dyDescent="0.25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0.9775595365451456</v>
      </c>
      <c r="AV53" s="159">
        <f>VA!$AD57</f>
        <v>0.9775595365451456</v>
      </c>
      <c r="AW53" s="159">
        <v>0.98397165791092345</v>
      </c>
      <c r="AX53" s="159">
        <f>VA!$Q57</f>
        <v>0.9775595365451456</v>
      </c>
      <c r="AY53" s="159">
        <f>VA!$AD57</f>
        <v>0.9775595365451456</v>
      </c>
      <c r="AZ53" s="159">
        <f>VA!$AD57</f>
        <v>0.9775595365451456</v>
      </c>
      <c r="BA53" s="159">
        <f>VA!$AD57</f>
        <v>0.9775595365451456</v>
      </c>
      <c r="BB53" s="159">
        <f>VA!$AD57</f>
        <v>0.9775595365451456</v>
      </c>
      <c r="BC53" s="159">
        <f>VA!$AD57</f>
        <v>0.9775595365451456</v>
      </c>
      <c r="BD53" s="159">
        <f>VA!$AD57</f>
        <v>0.9775595365451456</v>
      </c>
    </row>
    <row r="54" spans="8:56" x14ac:dyDescent="0.25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0.9775595365451456</v>
      </c>
      <c r="AV54" s="159">
        <f>VA!$AD58</f>
        <v>0.9775595365451456</v>
      </c>
      <c r="AW54" s="159">
        <v>0.98397165791092345</v>
      </c>
      <c r="AX54" s="159">
        <f>VA!$Q58</f>
        <v>0.9775595365451456</v>
      </c>
      <c r="AY54" s="159">
        <f>VA!$AD58</f>
        <v>0.9775595365451456</v>
      </c>
      <c r="AZ54" s="159">
        <f>VA!$AD58</f>
        <v>0.9775595365451456</v>
      </c>
      <c r="BA54" s="159">
        <f>VA!$AD58</f>
        <v>0.9775595365451456</v>
      </c>
      <c r="BB54" s="159">
        <f>VA!$AD58</f>
        <v>0.9775595365451456</v>
      </c>
      <c r="BC54" s="159">
        <f>VA!$AD58</f>
        <v>0.9775595365451456</v>
      </c>
      <c r="BD54" s="159">
        <f>VA!$AD58</f>
        <v>0.9775595365451456</v>
      </c>
    </row>
    <row r="55" spans="8:56" x14ac:dyDescent="0.25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0.9775595365451456</v>
      </c>
      <c r="AV55" s="159">
        <f>VA!$AD59</f>
        <v>0.9775595365451456</v>
      </c>
      <c r="AW55" s="159">
        <v>0.98397165791092345</v>
      </c>
      <c r="AX55" s="159">
        <f>VA!$Q59</f>
        <v>0.9775595365451456</v>
      </c>
      <c r="AY55" s="159">
        <f>VA!$AD59</f>
        <v>0.9775595365451456</v>
      </c>
      <c r="AZ55" s="159">
        <f>VA!$AD59</f>
        <v>0.9775595365451456</v>
      </c>
      <c r="BA55" s="159">
        <f>VA!$AD59</f>
        <v>0.9775595365451456</v>
      </c>
      <c r="BB55" s="159">
        <f>VA!$AD59</f>
        <v>0.9775595365451456</v>
      </c>
      <c r="BC55" s="159">
        <f>VA!$AD59</f>
        <v>0.9775595365451456</v>
      </c>
      <c r="BD55" s="159">
        <f>VA!$AD59</f>
        <v>0.9775595365451456</v>
      </c>
    </row>
    <row r="56" spans="8:56" x14ac:dyDescent="0.25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0.9775595365451456</v>
      </c>
      <c r="AV56" s="159">
        <f>VA!$AD60</f>
        <v>0.9775595365451456</v>
      </c>
      <c r="AW56" s="159">
        <v>0.98397165791092345</v>
      </c>
      <c r="AX56" s="159">
        <f>VA!$Q60</f>
        <v>0.9775595365451456</v>
      </c>
      <c r="AY56" s="159">
        <f>VA!$AD60</f>
        <v>0.9775595365451456</v>
      </c>
      <c r="AZ56" s="159">
        <f>VA!$AD60</f>
        <v>0.9775595365451456</v>
      </c>
      <c r="BA56" s="159">
        <f>VA!$AD60</f>
        <v>0.9775595365451456</v>
      </c>
      <c r="BB56" s="159">
        <f>VA!$AD60</f>
        <v>0.9775595365451456</v>
      </c>
      <c r="BC56" s="159">
        <f>VA!$AD60</f>
        <v>0.9775595365451456</v>
      </c>
      <c r="BD56" s="159">
        <f>VA!$AD60</f>
        <v>0.9775595365451456</v>
      </c>
    </row>
    <row r="57" spans="8:56" x14ac:dyDescent="0.25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0.9775595365451456</v>
      </c>
      <c r="AV57" s="159">
        <f>VA!$AD61</f>
        <v>0.9775595365451456</v>
      </c>
      <c r="AW57" s="159">
        <v>0.98397165791092345</v>
      </c>
      <c r="AX57" s="159">
        <f>VA!$Q61</f>
        <v>0.9775595365451456</v>
      </c>
      <c r="AY57" s="159">
        <f>VA!$AD61</f>
        <v>0.9775595365451456</v>
      </c>
      <c r="AZ57" s="159">
        <f>VA!$AD61</f>
        <v>0.9775595365451456</v>
      </c>
      <c r="BA57" s="159">
        <f>VA!$AD61</f>
        <v>0.9775595365451456</v>
      </c>
      <c r="BB57" s="159">
        <f>VA!$AD61</f>
        <v>0.9775595365451456</v>
      </c>
      <c r="BC57" s="159">
        <f>VA!$AD61</f>
        <v>0.9775595365451456</v>
      </c>
      <c r="BD57" s="159">
        <f>VA!$AD61</f>
        <v>0.9775595365451456</v>
      </c>
    </row>
    <row r="58" spans="8:56" ht="15.75" thickBot="1" x14ac:dyDescent="0.3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0.9775595365451456</v>
      </c>
      <c r="AV58" s="159">
        <f>VA!$AD62</f>
        <v>0.9775595365451456</v>
      </c>
      <c r="AW58" s="159">
        <v>0.98397165791092345</v>
      </c>
      <c r="AX58" s="159">
        <f>VA!$Q62</f>
        <v>0.9775595365451456</v>
      </c>
      <c r="AY58" s="159">
        <f>VA!$AD62</f>
        <v>0.9775595365451456</v>
      </c>
      <c r="AZ58" s="159">
        <f>VA!$AD62</f>
        <v>0.9775595365451456</v>
      </c>
      <c r="BA58" s="159">
        <f>VA!$AD62</f>
        <v>0.9775595365451456</v>
      </c>
      <c r="BB58" s="159">
        <f>VA!$AD62</f>
        <v>0.9775595365451456</v>
      </c>
      <c r="BC58" s="159">
        <f>VA!$AD62</f>
        <v>0.9775595365451456</v>
      </c>
      <c r="BD58" s="159">
        <f>VA!$AD62</f>
        <v>0.9775595365451456</v>
      </c>
    </row>
    <row r="59" spans="8:56" ht="15.75" thickBot="1" x14ac:dyDescent="0.3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5.75" thickBot="1" x14ac:dyDescent="0.3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5.75" thickBot="1" x14ac:dyDescent="0.3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5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6"/>
  <sheetViews>
    <sheetView topLeftCell="R1" zoomScale="53" zoomScaleNormal="60" workbookViewId="0">
      <selection activeCell="S3" sqref="S3:S71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33" width="36.42578125" bestFit="1" customWidth="1"/>
    <col min="34" max="34" width="30" bestFit="1" customWidth="1"/>
    <col min="35" max="35" width="29.42578125" bestFit="1" customWidth="1"/>
    <col min="36" max="36" width="21.28515625" bestFit="1" customWidth="1"/>
    <col min="37" max="37" width="20.85546875" bestFit="1" customWidth="1"/>
    <col min="38" max="39" width="29.7109375" bestFit="1" customWidth="1"/>
    <col min="40" max="42" width="41.42578125" bestFit="1" customWidth="1"/>
    <col min="43" max="43" width="43.7109375" customWidth="1"/>
    <col min="44" max="44" width="17.140625" style="13" customWidth="1"/>
    <col min="45" max="45" width="15.7109375" style="13" customWidth="1"/>
    <col min="46" max="57" width="37.140625" customWidth="1"/>
  </cols>
  <sheetData>
    <row r="1" spans="1:57" ht="24" thickBot="1" x14ac:dyDescent="0.4">
      <c r="A1" s="86" t="s">
        <v>196</v>
      </c>
      <c r="H1" s="236" t="s">
        <v>297</v>
      </c>
      <c r="I1" s="237"/>
      <c r="J1" s="237"/>
      <c r="K1" s="237"/>
      <c r="L1" s="237"/>
      <c r="M1" s="237"/>
      <c r="N1" s="237"/>
      <c r="O1" s="237"/>
      <c r="P1" s="237"/>
      <c r="Q1" s="237"/>
      <c r="R1" s="238"/>
      <c r="T1" s="236" t="s">
        <v>402</v>
      </c>
      <c r="U1" s="237"/>
      <c r="V1" s="237"/>
      <c r="W1" s="237"/>
      <c r="X1" s="237"/>
      <c r="Y1" s="237"/>
      <c r="Z1" s="237"/>
      <c r="AA1" s="237"/>
      <c r="AB1" s="237"/>
      <c r="AC1" s="237"/>
      <c r="AD1" s="238"/>
      <c r="AG1" s="236" t="s">
        <v>403</v>
      </c>
      <c r="AH1" s="237"/>
      <c r="AI1" s="237"/>
      <c r="AJ1" s="237"/>
      <c r="AK1" s="237"/>
      <c r="AL1" s="237"/>
      <c r="AM1" s="237"/>
      <c r="AN1" s="237"/>
      <c r="AO1" s="237"/>
      <c r="AP1" s="237"/>
      <c r="AQ1" s="238"/>
      <c r="AR1" s="247"/>
      <c r="AS1" s="247"/>
      <c r="AT1" s="236" t="s">
        <v>308</v>
      </c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8"/>
    </row>
    <row r="2" spans="1:57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5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f>VA!$AF7</f>
        <v>0.9775595365451456</v>
      </c>
      <c r="AI3" s="159">
        <f>VA!$AF7</f>
        <v>0.9775595365451456</v>
      </c>
      <c r="AJ3" s="159">
        <f>VA!$S7</f>
        <v>0.9775595365451456</v>
      </c>
      <c r="AK3" s="159">
        <f>VA!$S7</f>
        <v>0.9775595365451456</v>
      </c>
      <c r="AL3" s="159">
        <f>VA!$AF7</f>
        <v>0.9775595365451456</v>
      </c>
      <c r="AM3" s="159">
        <f>VA!$AF7</f>
        <v>0.9775595365451456</v>
      </c>
      <c r="AN3" s="159">
        <f>VA!$AF7</f>
        <v>0.9775595365451456</v>
      </c>
      <c r="AO3" s="159">
        <f>VA!$AF7</f>
        <v>0.9775595365451456</v>
      </c>
      <c r="AP3" s="159">
        <f>VA!$AF7</f>
        <v>0.9775595365451456</v>
      </c>
      <c r="AQ3" s="160">
        <f>VA!$AF7</f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8.75" x14ac:dyDescent="0.3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f ca="1">VA!$AF8</f>
        <v>0.93942448326412664</v>
      </c>
      <c r="AI4" s="159">
        <f ca="1">VA!$AF8</f>
        <v>0.93942448326412664</v>
      </c>
      <c r="AJ4" s="159">
        <f ca="1">VA!$S8</f>
        <v>0.93942448326412664</v>
      </c>
      <c r="AK4" s="159">
        <f ca="1">VA!$S8</f>
        <v>0.93942448326412664</v>
      </c>
      <c r="AL4" s="159">
        <f ca="1">VA!$AF8</f>
        <v>0.93942448326412664</v>
      </c>
      <c r="AM4" s="159">
        <f ca="1">VA!$AF8</f>
        <v>0.93942448326412664</v>
      </c>
      <c r="AN4" s="159">
        <f ca="1">VA!$AF8</f>
        <v>0.93942448326412664</v>
      </c>
      <c r="AO4" s="159">
        <f ca="1">VA!$AF8</f>
        <v>0.93942448326412664</v>
      </c>
      <c r="AP4" s="159">
        <f ca="1">VA!$AF8</f>
        <v>0.93942448326412664</v>
      </c>
      <c r="AQ4" s="160">
        <f ca="1">VA!$AF8</f>
        <v>0.93942448326412664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5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f ca="1">VA!$AF9</f>
        <v>0.90277709619102564</v>
      </c>
      <c r="AI5" s="159">
        <f ca="1">VA!$AF9</f>
        <v>0.90277709619102564</v>
      </c>
      <c r="AJ5" s="159">
        <f ca="1">VA!$S9</f>
        <v>0.90277709619102564</v>
      </c>
      <c r="AK5" s="159">
        <f ca="1">VA!$S9</f>
        <v>0.90277709619102564</v>
      </c>
      <c r="AL5" s="159">
        <f ca="1">VA!$AF9</f>
        <v>0.90277709619102564</v>
      </c>
      <c r="AM5" s="159">
        <f ca="1">VA!$AF9</f>
        <v>0.90277709619102564</v>
      </c>
      <c r="AN5" s="159">
        <f ca="1">VA!$AF9</f>
        <v>0.90277709619102564</v>
      </c>
      <c r="AO5" s="159">
        <f ca="1">VA!$AF9</f>
        <v>0.90277709619102564</v>
      </c>
      <c r="AP5" s="159">
        <f ca="1">VA!$AF9</f>
        <v>0.90277709619102564</v>
      </c>
      <c r="AQ5" s="160">
        <f ca="1">VA!$AF9</f>
        <v>0.90277709619102564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5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f ca="1">VA!$AF10</f>
        <v>0.86755934077348806</v>
      </c>
      <c r="AI6" s="159">
        <f ca="1">VA!$AF10</f>
        <v>0.86755934077348806</v>
      </c>
      <c r="AJ6" s="159">
        <f ca="1">VA!$S10</f>
        <v>0.86755934077348806</v>
      </c>
      <c r="AK6" s="159">
        <f ca="1">VA!$S10</f>
        <v>0.86755934077348806</v>
      </c>
      <c r="AL6" s="159">
        <f ca="1">VA!$AF10</f>
        <v>0.86755934077348806</v>
      </c>
      <c r="AM6" s="159">
        <f ca="1">VA!$AF10</f>
        <v>0.86755934077348806</v>
      </c>
      <c r="AN6" s="159">
        <f ca="1">VA!$AF10</f>
        <v>0.86755934077348806</v>
      </c>
      <c r="AO6" s="159">
        <f ca="1">VA!$AF10</f>
        <v>0.86755934077348806</v>
      </c>
      <c r="AP6" s="159">
        <f ca="1">VA!$AF10</f>
        <v>0.86755934077348806</v>
      </c>
      <c r="AQ6" s="160">
        <f ca="1">VA!$AF10</f>
        <v>0.86755934077348806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5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f ca="1">VA!$AF11</f>
        <v>0.83371544641410367</v>
      </c>
      <c r="AI7" s="159">
        <f ca="1">VA!$AF11</f>
        <v>0.83371544641410367</v>
      </c>
      <c r="AJ7" s="159">
        <f ca="1">VA!$S11</f>
        <v>0.83371544641410367</v>
      </c>
      <c r="AK7" s="159">
        <f ca="1">VA!$S11</f>
        <v>0.83371544641410367</v>
      </c>
      <c r="AL7" s="159">
        <f ca="1">VA!$AF11</f>
        <v>0.83371544641410367</v>
      </c>
      <c r="AM7" s="159">
        <f ca="1">VA!$AF11</f>
        <v>0.83371544641410367</v>
      </c>
      <c r="AN7" s="159">
        <f ca="1">VA!$AF11</f>
        <v>0.83371544641410367</v>
      </c>
      <c r="AO7" s="159">
        <f ca="1">VA!$AF11</f>
        <v>0.83371544641410367</v>
      </c>
      <c r="AP7" s="159">
        <f ca="1">VA!$AF11</f>
        <v>0.83371544641410367</v>
      </c>
      <c r="AQ7" s="160">
        <f ca="1">VA!$AF11</f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8.75" x14ac:dyDescent="0.3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f ca="1">VA!$AF12</f>
        <v>0.78201796005323154</v>
      </c>
      <c r="AI8" s="159">
        <f ca="1">VA!$AF12</f>
        <v>0.78201796005323154</v>
      </c>
      <c r="AJ8" s="159">
        <f ca="1">VA!$S12</f>
        <v>0.75692574275285918</v>
      </c>
      <c r="AK8" s="159">
        <f ca="1">VA!$S12</f>
        <v>0.75692574275285918</v>
      </c>
      <c r="AL8" s="159">
        <f ca="1">VA!$AF12</f>
        <v>0.78201796005323154</v>
      </c>
      <c r="AM8" s="159">
        <f ca="1">VA!$AF12</f>
        <v>0.78201796005323154</v>
      </c>
      <c r="AN8" s="159">
        <f ca="1">VA!$AF12</f>
        <v>0.78201796005323154</v>
      </c>
      <c r="AO8" s="159">
        <f ca="1">VA!$AF12</f>
        <v>0.78201796005323154</v>
      </c>
      <c r="AP8" s="159">
        <f ca="1">VA!$AF12</f>
        <v>0.78201796005323154</v>
      </c>
      <c r="AQ8" s="160">
        <f ca="1">VA!$AF12</f>
        <v>0.78201796005323154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5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f ca="1">VA!$AF13</f>
        <v>0.74689673855408811</v>
      </c>
      <c r="AI9" s="159">
        <f ca="1">VA!$AF13</f>
        <v>0.74689673855408811</v>
      </c>
      <c r="AJ9" s="159">
        <f ca="1">VA!$S13</f>
        <v>0.71766053688957432</v>
      </c>
      <c r="AK9" s="159">
        <f ca="1">VA!$S13</f>
        <v>0.71766053688957432</v>
      </c>
      <c r="AL9" s="159">
        <f ca="1">VA!$AF13</f>
        <v>0.74689673855408811</v>
      </c>
      <c r="AM9" s="159">
        <f ca="1">VA!$AF13</f>
        <v>0.74689673855408811</v>
      </c>
      <c r="AN9" s="159">
        <f ca="1">VA!$AF13</f>
        <v>0.74689673855408811</v>
      </c>
      <c r="AO9" s="159">
        <f ca="1">VA!$AF13</f>
        <v>0.74689673855408811</v>
      </c>
      <c r="AP9" s="159">
        <f ca="1">VA!$AF13</f>
        <v>0.74689673855408811</v>
      </c>
      <c r="AQ9" s="160">
        <f ca="1">VA!$AF13</f>
        <v>0.74689673855408811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5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f ca="1">VA!$AF14</f>
        <v>0.71283265789835659</v>
      </c>
      <c r="AI10" s="159">
        <f ca="1">VA!$AF14</f>
        <v>0.71283265789835659</v>
      </c>
      <c r="AJ10" s="159">
        <f ca="1">VA!$S14</f>
        <v>0.67960111068802276</v>
      </c>
      <c r="AK10" s="159">
        <f ca="1">VA!$S14</f>
        <v>0.67960111068802276</v>
      </c>
      <c r="AL10" s="159">
        <f ca="1">VA!$AF14</f>
        <v>0.71283265789835659</v>
      </c>
      <c r="AM10" s="159">
        <f ca="1">VA!$AF14</f>
        <v>0.71283265789835659</v>
      </c>
      <c r="AN10" s="159">
        <f ca="1">VA!$AF14</f>
        <v>0.71283265789835659</v>
      </c>
      <c r="AO10" s="159">
        <f ca="1">VA!$AF14</f>
        <v>0.71283265789835659</v>
      </c>
      <c r="AP10" s="159">
        <f ca="1">VA!$AF14</f>
        <v>0.71283265789835659</v>
      </c>
      <c r="AQ10" s="160">
        <f ca="1">VA!$AF14</f>
        <v>0.71283265789835659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5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f ca="1">VA!$AF15</f>
        <v>0.67974402607179607</v>
      </c>
      <c r="AI11" s="159">
        <f ca="1">VA!$AF15</f>
        <v>0.67974402607179607</v>
      </c>
      <c r="AJ11" s="159">
        <f ca="1">VA!$S15</f>
        <v>0.64266561626579399</v>
      </c>
      <c r="AK11" s="159">
        <f ca="1">VA!$S15</f>
        <v>0.64266561626579399</v>
      </c>
      <c r="AL11" s="159">
        <f ca="1">VA!$AF15</f>
        <v>0.67974402607179607</v>
      </c>
      <c r="AM11" s="159">
        <f ca="1">VA!$AF15</f>
        <v>0.67974402607179607</v>
      </c>
      <c r="AN11" s="159">
        <f ca="1">VA!$AF15</f>
        <v>0.67974402607179607</v>
      </c>
      <c r="AO11" s="159">
        <f ca="1">VA!$AF15</f>
        <v>0.67974402607179607</v>
      </c>
      <c r="AP11" s="159">
        <f ca="1">VA!$AF15</f>
        <v>0.67974402607179607</v>
      </c>
      <c r="AQ11" s="160">
        <f ca="1">VA!$AF15</f>
        <v>0.67974402607179607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5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f ca="1">VA!$AF16</f>
        <v>0.6475482951415249</v>
      </c>
      <c r="AI12" s="159">
        <f ca="1">VA!$AF16</f>
        <v>0.6475482951415249</v>
      </c>
      <c r="AJ12" s="159">
        <f ca="1">VA!$S16</f>
        <v>0.60677626787451133</v>
      </c>
      <c r="AK12" s="159">
        <f ca="1">VA!$S16</f>
        <v>0.60677626787451133</v>
      </c>
      <c r="AL12" s="159">
        <f ca="1">VA!$AF16</f>
        <v>0.6475482951415249</v>
      </c>
      <c r="AM12" s="159">
        <f ca="1">VA!$AF16</f>
        <v>0.6475482951415249</v>
      </c>
      <c r="AN12" s="159">
        <f ca="1">VA!$AF16</f>
        <v>0.6475482951415249</v>
      </c>
      <c r="AO12" s="159">
        <f ca="1">VA!$AF16</f>
        <v>0.6475482951415249</v>
      </c>
      <c r="AP12" s="159">
        <f ca="1">VA!$AF16</f>
        <v>0.6475482951415249</v>
      </c>
      <c r="AQ12" s="160">
        <f ca="1">VA!$AF16</f>
        <v>0.6475482951415249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5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f ca="1">VA!$AF17</f>
        <v>0.61616776160825115</v>
      </c>
      <c r="AI13" s="159">
        <f ca="1">VA!$AF17</f>
        <v>0.61616776160825115</v>
      </c>
      <c r="AJ13" s="159">
        <f ca="1">VA!$S17</f>
        <v>0.5718703264668531</v>
      </c>
      <c r="AK13" s="159">
        <f ca="1">VA!$S17</f>
        <v>0.5718703264668531</v>
      </c>
      <c r="AL13" s="159">
        <f ca="1">VA!$AF17</f>
        <v>0.61616776160825115</v>
      </c>
      <c r="AM13" s="159">
        <f ca="1">VA!$AF17</f>
        <v>0.61616776160825115</v>
      </c>
      <c r="AN13" s="159">
        <f ca="1">VA!$AF17</f>
        <v>0.61616776160825115</v>
      </c>
      <c r="AO13" s="159">
        <f ca="1">VA!$AF17</f>
        <v>0.61616776160825115</v>
      </c>
      <c r="AP13" s="159">
        <f ca="1">VA!$AF17</f>
        <v>0.61616776160825115</v>
      </c>
      <c r="AQ13" s="160">
        <f ca="1">VA!$AF17</f>
        <v>0.61616776160825115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8.75" x14ac:dyDescent="0.3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f ca="1">VA!$AF18</f>
        <v>0.58549467381559828</v>
      </c>
      <c r="AI14" s="159">
        <f ca="1">VA!$AF18</f>
        <v>0.58549467381559828</v>
      </c>
      <c r="AJ14" s="159">
        <f ca="1">VA!$S18</f>
        <v>0.53783825479076219</v>
      </c>
      <c r="AK14" s="159">
        <f ca="1">VA!$S18</f>
        <v>0.53783825479076219</v>
      </c>
      <c r="AL14" s="159">
        <f ca="1">VA!$AF18</f>
        <v>0.58549467381559828</v>
      </c>
      <c r="AM14" s="159">
        <f ca="1">VA!$AF18</f>
        <v>0.58549467381559828</v>
      </c>
      <c r="AN14" s="159">
        <f ca="1">VA!$AF18</f>
        <v>0.58549467381559828</v>
      </c>
      <c r="AO14" s="159">
        <f ca="1">VA!$AF18</f>
        <v>0.58549467381559828</v>
      </c>
      <c r="AP14" s="159">
        <f ca="1">VA!$AF18</f>
        <v>0.58549467381559828</v>
      </c>
      <c r="AQ14" s="160">
        <f ca="1">VA!$AF18</f>
        <v>0.58549467381559828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5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f ca="1">VA!$AF19</f>
        <v>0.55548453597268532</v>
      </c>
      <c r="AI15" s="159">
        <f ca="1">VA!$AF19</f>
        <v>0.55548453597268532</v>
      </c>
      <c r="AJ15" s="159">
        <f ca="1">VA!$S19</f>
        <v>0.50468947518390206</v>
      </c>
      <c r="AK15" s="159">
        <f ca="1">VA!$S19</f>
        <v>0.50468947518390206</v>
      </c>
      <c r="AL15" s="159">
        <f ca="1">VA!$AF19</f>
        <v>0.55548453597268532</v>
      </c>
      <c r="AM15" s="159">
        <f ca="1">VA!$AF19</f>
        <v>0.55548453597268532</v>
      </c>
      <c r="AN15" s="159">
        <f ca="1">VA!$AF19</f>
        <v>0.55548453597268532</v>
      </c>
      <c r="AO15" s="159">
        <f ca="1">VA!$AF19</f>
        <v>0.55548453597268532</v>
      </c>
      <c r="AP15" s="159">
        <f ca="1">VA!$AF19</f>
        <v>0.55548453597268532</v>
      </c>
      <c r="AQ15" s="160">
        <f ca="1">VA!$AF19</f>
        <v>0.55548453597268532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5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f ca="1">VA!$AF20</f>
        <v>0.52604743974349555</v>
      </c>
      <c r="AI16" s="159">
        <f ca="1">VA!$AF20</f>
        <v>0.52604743974349555</v>
      </c>
      <c r="AJ16" s="159">
        <f ca="1">VA!$S20</f>
        <v>0.47235723412136915</v>
      </c>
      <c r="AK16" s="159">
        <f ca="1">VA!$S20</f>
        <v>0.47235723412136915</v>
      </c>
      <c r="AL16" s="159">
        <f ca="1">VA!$AF20</f>
        <v>0.52604743974349555</v>
      </c>
      <c r="AM16" s="159">
        <f ca="1">VA!$AF20</f>
        <v>0.52604743974349555</v>
      </c>
      <c r="AN16" s="159">
        <f ca="1">VA!$AF20</f>
        <v>0.52604743974349555</v>
      </c>
      <c r="AO16" s="159">
        <f ca="1">VA!$AF20</f>
        <v>0.52604743974349555</v>
      </c>
      <c r="AP16" s="159">
        <f ca="1">VA!$AF20</f>
        <v>0.52604743974349555</v>
      </c>
      <c r="AQ16" s="160">
        <f ca="1">VA!$AF20</f>
        <v>0.52604743974349555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5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f ca="1">VA!$AF21</f>
        <v>0.49708230369254963</v>
      </c>
      <c r="AI17" s="159">
        <f ca="1">VA!$AF21</f>
        <v>0.49708230369254963</v>
      </c>
      <c r="AJ17" s="159">
        <f ca="1">VA!$S21</f>
        <v>0.44076641644103981</v>
      </c>
      <c r="AK17" s="159">
        <f ca="1">VA!$S21</f>
        <v>0.44076641644103981</v>
      </c>
      <c r="AL17" s="159">
        <f ca="1">VA!$AF21</f>
        <v>0.49708230369254963</v>
      </c>
      <c r="AM17" s="159">
        <f ca="1">VA!$AF21</f>
        <v>0.49708230369254963</v>
      </c>
      <c r="AN17" s="159">
        <f ca="1">VA!$AF21</f>
        <v>0.49708230369254963</v>
      </c>
      <c r="AO17" s="159">
        <f ca="1">VA!$AF21</f>
        <v>0.49708230369254963</v>
      </c>
      <c r="AP17" s="159">
        <f ca="1">VA!$AF21</f>
        <v>0.49708230369254963</v>
      </c>
      <c r="AQ17" s="160">
        <f ca="1">VA!$AF21</f>
        <v>0.49708230369254963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5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f ca="1">VA!$AF22</f>
        <v>0.4685061965076105</v>
      </c>
      <c r="AI18" s="159">
        <f ca="1">VA!$AF22</f>
        <v>0.4685061965076105</v>
      </c>
      <c r="AJ18" s="159">
        <f ca="1">VA!$S22</f>
        <v>0.40987978827247512</v>
      </c>
      <c r="AK18" s="159">
        <f ca="1">VA!$S22</f>
        <v>0.40987978827247512</v>
      </c>
      <c r="AL18" s="159">
        <f ca="1">VA!$AF22</f>
        <v>0.4685061965076105</v>
      </c>
      <c r="AM18" s="159">
        <f ca="1">VA!$AF22</f>
        <v>0.4685061965076105</v>
      </c>
      <c r="AN18" s="159">
        <f ca="1">VA!$AF22</f>
        <v>0.4685061965076105</v>
      </c>
      <c r="AO18" s="159">
        <f ca="1">VA!$AF22</f>
        <v>0.4685061965076105</v>
      </c>
      <c r="AP18" s="159">
        <f ca="1">VA!$AF22</f>
        <v>0.4685061965076105</v>
      </c>
      <c r="AQ18" s="160">
        <f ca="1">VA!$AF22</f>
        <v>0.4685061965076105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5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f ca="1">VA!$AF23</f>
        <v>0.44023335118593798</v>
      </c>
      <c r="AI19" s="159">
        <f ca="1">VA!$AF23</f>
        <v>0.44023335118593798</v>
      </c>
      <c r="AJ19" s="159">
        <f ca="1">VA!$S23</f>
        <v>0.37966219430291281</v>
      </c>
      <c r="AK19" s="159">
        <f ca="1">VA!$S23</f>
        <v>0.37966219430291281</v>
      </c>
      <c r="AL19" s="159">
        <f ca="1">VA!$AF23</f>
        <v>0.44023335118593798</v>
      </c>
      <c r="AM19" s="159">
        <f ca="1">VA!$AF23</f>
        <v>0.44023335118593798</v>
      </c>
      <c r="AN19" s="159">
        <f ca="1">VA!$AF23</f>
        <v>0.44023335118593798</v>
      </c>
      <c r="AO19" s="159">
        <f ca="1">VA!$AF23</f>
        <v>0.44023335118593798</v>
      </c>
      <c r="AP19" s="159">
        <f ca="1">VA!$AF23</f>
        <v>0.44023335118593798</v>
      </c>
      <c r="AQ19" s="160">
        <f ca="1">VA!$AF23</f>
        <v>0.44023335118593798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5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f ca="1">VA!$AF24</f>
        <v>0.41229749123847148</v>
      </c>
      <c r="AI20" s="159">
        <f ca="1">VA!$AF24</f>
        <v>0.41229749123847148</v>
      </c>
      <c r="AJ20" s="159">
        <f ca="1">VA!$S24</f>
        <v>0.35024309441875151</v>
      </c>
      <c r="AK20" s="159">
        <f ca="1">VA!$S24</f>
        <v>0.35024309441875151</v>
      </c>
      <c r="AL20" s="159">
        <f ca="1">VA!$AF24</f>
        <v>0.41229749123847148</v>
      </c>
      <c r="AM20" s="159">
        <f ca="1">VA!$AF24</f>
        <v>0.41229749123847148</v>
      </c>
      <c r="AN20" s="159">
        <f ca="1">VA!$AF24</f>
        <v>0.41229749123847148</v>
      </c>
      <c r="AO20" s="159">
        <f ca="1">VA!$AF24</f>
        <v>0.41229749123847148</v>
      </c>
      <c r="AP20" s="159">
        <f ca="1">VA!$AF24</f>
        <v>0.41229749123847148</v>
      </c>
      <c r="AQ20" s="160">
        <f ca="1">VA!$AF24</f>
        <v>0.41229749123847148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5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f ca="1">VA!$AF25</f>
        <v>0.38462479341560785</v>
      </c>
      <c r="AI21" s="159">
        <f ca="1">VA!$AF25</f>
        <v>0.38462479341560785</v>
      </c>
      <c r="AJ21" s="159">
        <f ca="1">VA!$S25</f>
        <v>0.32159147522225839</v>
      </c>
      <c r="AK21" s="159">
        <f ca="1">VA!$S25</f>
        <v>0.32159147522225839</v>
      </c>
      <c r="AL21" s="159">
        <f ca="1">VA!$AF25</f>
        <v>0.38462479341560785</v>
      </c>
      <c r="AM21" s="159">
        <f ca="1">VA!$AF25</f>
        <v>0.38462479341560785</v>
      </c>
      <c r="AN21" s="159">
        <f ca="1">VA!$AF25</f>
        <v>0.38462479341560785</v>
      </c>
      <c r="AO21" s="159">
        <f ca="1">VA!$AF25</f>
        <v>0.38462479341560785</v>
      </c>
      <c r="AP21" s="159">
        <f ca="1">VA!$AF25</f>
        <v>0.38462479341560785</v>
      </c>
      <c r="AQ21" s="160">
        <f ca="1">VA!$AF25</f>
        <v>0.38462479341560785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19.5" thickBot="1" x14ac:dyDescent="0.35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f ca="1">VA!$AF26</f>
        <v>0.35716866271589887</v>
      </c>
      <c r="AI22" s="159">
        <f ca="1">VA!$AF26</f>
        <v>0.35716866271589887</v>
      </c>
      <c r="AJ22" s="159">
        <f ca="1">VA!$S26</f>
        <v>0.29371239562497881</v>
      </c>
      <c r="AK22" s="159">
        <f ca="1">VA!$S26</f>
        <v>0.29371239562497881</v>
      </c>
      <c r="AL22" s="159">
        <f ca="1">VA!$AF26</f>
        <v>0.35716866271589887</v>
      </c>
      <c r="AM22" s="159">
        <f ca="1">VA!$AF26</f>
        <v>0.35716866271589887</v>
      </c>
      <c r="AN22" s="159">
        <f ca="1">VA!$AF26</f>
        <v>0.35716866271589887</v>
      </c>
      <c r="AO22" s="159">
        <f ca="1">VA!$AF26</f>
        <v>0.35716866271589887</v>
      </c>
      <c r="AP22" s="159">
        <f ca="1">VA!$AF26</f>
        <v>0.35716866271589887</v>
      </c>
      <c r="AQ22" s="160">
        <f ca="1">VA!$AF26</f>
        <v>0.35716866271589887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5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f ca="1">VA!$AF27</f>
        <v>0.32988127186147698</v>
      </c>
      <c r="AI23" s="159">
        <f ca="1">VA!$AF27</f>
        <v>0.32988127186147698</v>
      </c>
      <c r="AJ23" s="159">
        <f ca="1">VA!$S27</f>
        <v>0.26660616945570748</v>
      </c>
      <c r="AK23" s="159">
        <f ca="1">VA!$S27</f>
        <v>0.26660616945570748</v>
      </c>
      <c r="AL23" s="159">
        <f ca="1">VA!$AF27</f>
        <v>0.32988127186147698</v>
      </c>
      <c r="AM23" s="159">
        <f ca="1">VA!$AF27</f>
        <v>0.32988127186147698</v>
      </c>
      <c r="AN23" s="159">
        <f ca="1">VA!$AF27</f>
        <v>0.32988127186147698</v>
      </c>
      <c r="AO23" s="159">
        <f ca="1">VA!$AF27</f>
        <v>0.32988127186147698</v>
      </c>
      <c r="AP23" s="159">
        <f ca="1">VA!$AF27</f>
        <v>0.32988127186147698</v>
      </c>
      <c r="AQ23" s="160">
        <f ca="1">VA!$AF27</f>
        <v>0.32988127186147698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5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f ca="1">VA!$AF28</f>
        <v>0.30279945342278486</v>
      </c>
      <c r="AI24" s="159">
        <f ca="1">VA!$AF28</f>
        <v>0.30279945342278486</v>
      </c>
      <c r="AJ24" s="159">
        <f ca="1">VA!$S28</f>
        <v>0.24036242561985485</v>
      </c>
      <c r="AK24" s="159">
        <f ca="1">VA!$S28</f>
        <v>0.24036242561985485</v>
      </c>
      <c r="AL24" s="159">
        <f ca="1">VA!$AF28</f>
        <v>0.30279945342278486</v>
      </c>
      <c r="AM24" s="159">
        <f ca="1">VA!$AF28</f>
        <v>0.30279945342278486</v>
      </c>
      <c r="AN24" s="159">
        <f ca="1">VA!$AF28</f>
        <v>0.30279945342278486</v>
      </c>
      <c r="AO24" s="159">
        <f ca="1">VA!$AF28</f>
        <v>0.30279945342278486</v>
      </c>
      <c r="AP24" s="159">
        <f ca="1">VA!$AF28</f>
        <v>0.30279945342278486</v>
      </c>
      <c r="AQ24" s="160">
        <f ca="1">VA!$AF28</f>
        <v>0.30279945342278486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5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f ca="1">VA!$AF29</f>
        <v>0.27599106690997716</v>
      </c>
      <c r="AI25" s="159">
        <f ca="1">VA!$AF29</f>
        <v>0.27599106690997716</v>
      </c>
      <c r="AJ25" s="159">
        <f ca="1">VA!$S29</f>
        <v>0.21508244128103451</v>
      </c>
      <c r="AK25" s="159">
        <f ca="1">VA!$S29</f>
        <v>0.21508244128103451</v>
      </c>
      <c r="AL25" s="159">
        <f ca="1">VA!$AF29</f>
        <v>0.27599106690997716</v>
      </c>
      <c r="AM25" s="159">
        <f ca="1">VA!$AF29</f>
        <v>0.27599106690997716</v>
      </c>
      <c r="AN25" s="159">
        <f ca="1">VA!$AF29</f>
        <v>0.27599106690997716</v>
      </c>
      <c r="AO25" s="159">
        <f ca="1">VA!$AF29</f>
        <v>0.27599106690997716</v>
      </c>
      <c r="AP25" s="159">
        <f ca="1">VA!$AF29</f>
        <v>0.27599106690997716</v>
      </c>
      <c r="AQ25" s="160">
        <f ca="1">VA!$AF29</f>
        <v>0.27599106690997716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5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f ca="1">VA!$AF30</f>
        <v>0.24952726370751693</v>
      </c>
      <c r="AI26" s="159">
        <f ca="1">VA!$AF30</f>
        <v>0.24952726370751693</v>
      </c>
      <c r="AJ26" s="159">
        <f ca="1">VA!$S30</f>
        <v>0.19084674744544211</v>
      </c>
      <c r="AK26" s="159">
        <f ca="1">VA!$S30</f>
        <v>0.19084674744544211</v>
      </c>
      <c r="AL26" s="159">
        <f ca="1">VA!$AF30</f>
        <v>0.24952726370751693</v>
      </c>
      <c r="AM26" s="159">
        <f ca="1">VA!$AF30</f>
        <v>0.24952726370751693</v>
      </c>
      <c r="AN26" s="159">
        <f ca="1">VA!$AF30</f>
        <v>0.24952726370751693</v>
      </c>
      <c r="AO26" s="159">
        <f ca="1">VA!$AF30</f>
        <v>0.24952726370751693</v>
      </c>
      <c r="AP26" s="159">
        <f ca="1">VA!$AF30</f>
        <v>0.24952726370751693</v>
      </c>
      <c r="AQ26" s="160">
        <f ca="1">VA!$AF30</f>
        <v>0.24952726370751693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5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f ca="1">VA!$AF31</f>
        <v>0.22358901394052519</v>
      </c>
      <c r="AI27" s="159">
        <f ca="1">VA!$AF31</f>
        <v>0.22358901394052519</v>
      </c>
      <c r="AJ27" s="159">
        <f ca="1">VA!$S31</f>
        <v>0.16781796602730159</v>
      </c>
      <c r="AK27" s="159">
        <f ca="1">VA!$S31</f>
        <v>0.16781796602730159</v>
      </c>
      <c r="AL27" s="159">
        <f ca="1">VA!$AF31</f>
        <v>0.22358901394052519</v>
      </c>
      <c r="AM27" s="159">
        <f ca="1">VA!$AF31</f>
        <v>0.22358901394052519</v>
      </c>
      <c r="AN27" s="159">
        <f ca="1">VA!$AF31</f>
        <v>0.22358901394052519</v>
      </c>
      <c r="AO27" s="159">
        <f ca="1">VA!$AF31</f>
        <v>0.22358901394052519</v>
      </c>
      <c r="AP27" s="159">
        <f ca="1">VA!$AF31</f>
        <v>0.22358901394052519</v>
      </c>
      <c r="AQ27" s="160">
        <f ca="1">VA!$AF31</f>
        <v>0.22358901394052519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5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f ca="1">VA!$AF32</f>
        <v>0.19834483660857333</v>
      </c>
      <c r="AI28" s="159">
        <f ca="1">VA!$AF32</f>
        <v>0.19834483660857333</v>
      </c>
      <c r="AJ28" s="159">
        <f ca="1">VA!$S32</f>
        <v>0.14611117501565565</v>
      </c>
      <c r="AK28" s="159">
        <f ca="1">VA!$S32</f>
        <v>0.14611117501565565</v>
      </c>
      <c r="AL28" s="159">
        <f ca="1">VA!$AF32</f>
        <v>0.19834483660857333</v>
      </c>
      <c r="AM28" s="159">
        <f ca="1">VA!$AF32</f>
        <v>0.19834483660857333</v>
      </c>
      <c r="AN28" s="159">
        <f ca="1">VA!$AF32</f>
        <v>0.19834483660857333</v>
      </c>
      <c r="AO28" s="159">
        <f ca="1">VA!$AF32</f>
        <v>0.19834483660857333</v>
      </c>
      <c r="AP28" s="159">
        <f ca="1">VA!$AF32</f>
        <v>0.19834483660857333</v>
      </c>
      <c r="AQ28" s="160">
        <f ca="1">VA!$AF32</f>
        <v>0.19834483660857333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5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f ca="1">VA!$AF33</f>
        <v>0.17396586550916515</v>
      </c>
      <c r="AI29" s="159">
        <f ca="1">VA!$AF33</f>
        <v>0.17396586550916515</v>
      </c>
      <c r="AJ29" s="159">
        <f ca="1">VA!$S33</f>
        <v>0.12581602089938343</v>
      </c>
      <c r="AK29" s="159">
        <f ca="1">VA!$S33</f>
        <v>0.12581602089938343</v>
      </c>
      <c r="AL29" s="159">
        <f ca="1">VA!$AF33</f>
        <v>0.17396586550916515</v>
      </c>
      <c r="AM29" s="159">
        <f ca="1">VA!$AF33</f>
        <v>0.17396586550916515</v>
      </c>
      <c r="AN29" s="159">
        <f ca="1">VA!$AF33</f>
        <v>0.17396586550916515</v>
      </c>
      <c r="AO29" s="159">
        <f ca="1">VA!$AF33</f>
        <v>0.17396586550916515</v>
      </c>
      <c r="AP29" s="159">
        <f ca="1">VA!$AF33</f>
        <v>0.17396586550916515</v>
      </c>
      <c r="AQ29" s="160">
        <f ca="1">VA!$AF33</f>
        <v>0.17396586550916515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5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f ca="1">VA!$AF34</f>
        <v>0.15019122819724401</v>
      </c>
      <c r="AI30" s="159">
        <f ca="1">VA!$AF34</f>
        <v>0.15019122819724401</v>
      </c>
      <c r="AJ30" s="159">
        <f ca="1">VA!$S34</f>
        <v>0.10664453507224057</v>
      </c>
      <c r="AK30" s="159">
        <f ca="1">VA!$S34</f>
        <v>0.10664453507224057</v>
      </c>
      <c r="AL30" s="159">
        <f ca="1">VA!$AF34</f>
        <v>0.15019122819724401</v>
      </c>
      <c r="AM30" s="159">
        <f ca="1">VA!$AF34</f>
        <v>0.15019122819724401</v>
      </c>
      <c r="AN30" s="159">
        <f ca="1">VA!$AF34</f>
        <v>0.15019122819724401</v>
      </c>
      <c r="AO30" s="159">
        <f ca="1">VA!$AF34</f>
        <v>0.15019122819724401</v>
      </c>
      <c r="AP30" s="159">
        <f ca="1">VA!$AF34</f>
        <v>0.15019122819724401</v>
      </c>
      <c r="AQ30" s="160">
        <f ca="1">VA!$AF34</f>
        <v>0.15019122819724401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5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f ca="1">VA!$AF35</f>
        <v>0.12739208240779637</v>
      </c>
      <c r="AI31" s="159">
        <f ca="1">VA!$AF35</f>
        <v>0.12739208240779637</v>
      </c>
      <c r="AJ31" s="159">
        <f ca="1">VA!$S35</f>
        <v>8.8846814264093077E-2</v>
      </c>
      <c r="AK31" s="159">
        <f ca="1">VA!$S35</f>
        <v>8.8846814264093077E-2</v>
      </c>
      <c r="AL31" s="159">
        <f ca="1">VA!$AF35</f>
        <v>0.12739208240779637</v>
      </c>
      <c r="AM31" s="159">
        <f ca="1">VA!$AF35</f>
        <v>0.12739208240779637</v>
      </c>
      <c r="AN31" s="159">
        <f ca="1">VA!$AF35</f>
        <v>0.12739208240779637</v>
      </c>
      <c r="AO31" s="159">
        <f ca="1">VA!$AF35</f>
        <v>0.12739208240779637</v>
      </c>
      <c r="AP31" s="159">
        <f ca="1">VA!$AF35</f>
        <v>0.12739208240779637</v>
      </c>
      <c r="AQ31" s="160">
        <f ca="1">VA!$AF35</f>
        <v>0.12739208240779637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5.75" thickBot="1" x14ac:dyDescent="0.3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f ca="1">VA!$AF36</f>
        <v>0.10571302501030182</v>
      </c>
      <c r="AI32" s="159">
        <f ca="1">VA!$AF36</f>
        <v>0.10571302501030182</v>
      </c>
      <c r="AJ32" s="159">
        <f ca="1">VA!$S36</f>
        <v>7.2456184578807495E-2</v>
      </c>
      <c r="AK32" s="159">
        <f ca="1">VA!$S36</f>
        <v>7.2456184578807495E-2</v>
      </c>
      <c r="AL32" s="159">
        <f ca="1">VA!$AF36</f>
        <v>0.10571302501030182</v>
      </c>
      <c r="AM32" s="159">
        <f ca="1">VA!$AF36</f>
        <v>0.10571302501030182</v>
      </c>
      <c r="AN32" s="159">
        <f ca="1">VA!$AF36</f>
        <v>0.10571302501030182</v>
      </c>
      <c r="AO32" s="159">
        <f ca="1">VA!$AF36</f>
        <v>0.10571302501030182</v>
      </c>
      <c r="AP32" s="159">
        <f ca="1">VA!$AF36</f>
        <v>0.10571302501030182</v>
      </c>
      <c r="AQ32" s="160">
        <f ca="1">VA!$AF36</f>
        <v>0.10571302501030182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5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f ca="1">VA!$AF37</f>
        <v>8.5500538929088307E-2</v>
      </c>
      <c r="AI33" s="159">
        <f ca="1">VA!$AF37</f>
        <v>8.5500538929088307E-2</v>
      </c>
      <c r="AJ33" s="159">
        <f ca="1">VA!$S37</f>
        <v>5.7643437820677719E-2</v>
      </c>
      <c r="AK33" s="159">
        <f ca="1">VA!$S37</f>
        <v>5.7643437820677719E-2</v>
      </c>
      <c r="AL33" s="159">
        <f ca="1">VA!$AF37</f>
        <v>8.5500538929088307E-2</v>
      </c>
      <c r="AM33" s="159">
        <f ca="1">VA!$AF37</f>
        <v>8.5500538929088307E-2</v>
      </c>
      <c r="AN33" s="159">
        <f ca="1">VA!$AF37</f>
        <v>8.5500538929088307E-2</v>
      </c>
      <c r="AO33" s="159">
        <f ca="1">VA!$AF37</f>
        <v>8.5500538929088307E-2</v>
      </c>
      <c r="AP33" s="159">
        <f ca="1">VA!$AF37</f>
        <v>8.5500538929088307E-2</v>
      </c>
      <c r="AQ33" s="160">
        <f ca="1">VA!$AF37</f>
        <v>8.5500538929088307E-2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5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f ca="1">VA!$AF38</f>
        <v>6.7135723867966915E-2</v>
      </c>
      <c r="AI34" s="159">
        <f ca="1">VA!$AF38</f>
        <v>6.7135723867966915E-2</v>
      </c>
      <c r="AJ34" s="159">
        <f ca="1">VA!$S38</f>
        <v>4.4576992990255096E-2</v>
      </c>
      <c r="AK34" s="159">
        <f ca="1">VA!$S38</f>
        <v>4.4576992990255096E-2</v>
      </c>
      <c r="AL34" s="159">
        <f ca="1">VA!$AF38</f>
        <v>6.7135723867966915E-2</v>
      </c>
      <c r="AM34" s="159">
        <f ca="1">VA!$AF38</f>
        <v>6.7135723867966915E-2</v>
      </c>
      <c r="AN34" s="159">
        <f ca="1">VA!$AF38</f>
        <v>6.7135723867966915E-2</v>
      </c>
      <c r="AO34" s="159">
        <f ca="1">VA!$AF38</f>
        <v>6.7135723867966915E-2</v>
      </c>
      <c r="AP34" s="159">
        <f ca="1">VA!$AF38</f>
        <v>6.7135723867966915E-2</v>
      </c>
      <c r="AQ34" s="160">
        <f ca="1">VA!$AF38</f>
        <v>6.7135723867966915E-2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5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f ca="1">VA!$AF39</f>
        <v>5.1009709911814236E-2</v>
      </c>
      <c r="AI35" s="159">
        <f ca="1">VA!$AF39</f>
        <v>5.1009709911814236E-2</v>
      </c>
      <c r="AJ35" s="159">
        <f ca="1">VA!$S39</f>
        <v>3.3410992323132979E-2</v>
      </c>
      <c r="AK35" s="159">
        <f ca="1">VA!$S39</f>
        <v>3.3410992323132979E-2</v>
      </c>
      <c r="AL35" s="159">
        <f ca="1">VA!$AF39</f>
        <v>5.1009709911814236E-2</v>
      </c>
      <c r="AM35" s="159">
        <f ca="1">VA!$AF39</f>
        <v>5.1009709911814236E-2</v>
      </c>
      <c r="AN35" s="159">
        <f ca="1">VA!$AF39</f>
        <v>5.1009709911814236E-2</v>
      </c>
      <c r="AO35" s="159">
        <f ca="1">VA!$AF39</f>
        <v>5.1009709911814236E-2</v>
      </c>
      <c r="AP35" s="159">
        <f ca="1">VA!$AF39</f>
        <v>5.1009709911814236E-2</v>
      </c>
      <c r="AQ35" s="160">
        <f ca="1">VA!$AF39</f>
        <v>5.1009709911814236E-2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5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f ca="1">VA!$AF40</f>
        <v>3.7386266211465138E-2</v>
      </c>
      <c r="AI36" s="159">
        <f ca="1">VA!$AF40</f>
        <v>3.7386266211465138E-2</v>
      </c>
      <c r="AJ36" s="159">
        <f ca="1">VA!$S40</f>
        <v>2.4201762243578548E-2</v>
      </c>
      <c r="AK36" s="159">
        <f ca="1">VA!$S40</f>
        <v>2.4201762243578548E-2</v>
      </c>
      <c r="AL36" s="159">
        <f ca="1">VA!$AF40</f>
        <v>3.7386266211465138E-2</v>
      </c>
      <c r="AM36" s="159">
        <f ca="1">VA!$AF40</f>
        <v>3.7386266211465138E-2</v>
      </c>
      <c r="AN36" s="159">
        <f ca="1">VA!$AF40</f>
        <v>3.7386266211465138E-2</v>
      </c>
      <c r="AO36" s="159">
        <f ca="1">VA!$AF40</f>
        <v>3.7386266211465138E-2</v>
      </c>
      <c r="AP36" s="159">
        <f ca="1">VA!$AF40</f>
        <v>3.7386266211465138E-2</v>
      </c>
      <c r="AQ36" s="160">
        <f ca="1">VA!$AF40</f>
        <v>3.7386266211465138E-2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5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f ca="1">VA!$AF41</f>
        <v>2.6353005181835858E-2</v>
      </c>
      <c r="AI37" s="159">
        <f ca="1">VA!$AF41</f>
        <v>2.6353005181835858E-2</v>
      </c>
      <c r="AJ37" s="159">
        <f ca="1">VA!$S41</f>
        <v>1.6894202003096014E-2</v>
      </c>
      <c r="AK37" s="159">
        <f ca="1">VA!$S41</f>
        <v>1.6894202003096014E-2</v>
      </c>
      <c r="AL37" s="159">
        <f ca="1">VA!$AF41</f>
        <v>2.6353005181835858E-2</v>
      </c>
      <c r="AM37" s="159">
        <f ca="1">VA!$AF41</f>
        <v>2.6353005181835858E-2</v>
      </c>
      <c r="AN37" s="159">
        <f ca="1">VA!$AF41</f>
        <v>2.6353005181835858E-2</v>
      </c>
      <c r="AO37" s="159">
        <f ca="1">VA!$AF41</f>
        <v>2.6353005181835858E-2</v>
      </c>
      <c r="AP37" s="159">
        <f ca="1">VA!$AF41</f>
        <v>2.6353005181835858E-2</v>
      </c>
      <c r="AQ37" s="160">
        <f ca="1">VA!$AF41</f>
        <v>2.6353005181835858E-2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5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f ca="1">VA!$AF42</f>
        <v>1.7810594928585759E-2</v>
      </c>
      <c r="AI38" s="159">
        <f ca="1">VA!$AF42</f>
        <v>1.7810594928585759E-2</v>
      </c>
      <c r="AJ38" s="159">
        <f ca="1">VA!$S42</f>
        <v>1.1329858503982932E-2</v>
      </c>
      <c r="AK38" s="159">
        <f ca="1">VA!$S42</f>
        <v>1.1329858503982932E-2</v>
      </c>
      <c r="AL38" s="159">
        <f ca="1">VA!$AF42</f>
        <v>1.7810594928585759E-2</v>
      </c>
      <c r="AM38" s="159">
        <f ca="1">VA!$AF42</f>
        <v>1.7810594928585759E-2</v>
      </c>
      <c r="AN38" s="159">
        <f ca="1">VA!$AF42</f>
        <v>1.7810594928585759E-2</v>
      </c>
      <c r="AO38" s="159">
        <f ca="1">VA!$AF42</f>
        <v>1.7810594928585759E-2</v>
      </c>
      <c r="AP38" s="159">
        <f ca="1">VA!$AF42</f>
        <v>1.7810594928585759E-2</v>
      </c>
      <c r="AQ38" s="160">
        <f ca="1">VA!$AF42</f>
        <v>1.7810594928585759E-2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5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f ca="1">VA!$AF43</f>
        <v>1.1500301739128103E-2</v>
      </c>
      <c r="AI39" s="159">
        <f ca="1">VA!$AF43</f>
        <v>1.1500301739128103E-2</v>
      </c>
      <c r="AJ39" s="159">
        <f ca="1">VA!$S43</f>
        <v>7.2726860677951727E-3</v>
      </c>
      <c r="AK39" s="159">
        <f ca="1">VA!$S43</f>
        <v>7.2726860677951727E-3</v>
      </c>
      <c r="AL39" s="159">
        <f ca="1">VA!$AF43</f>
        <v>1.1500301739128103E-2</v>
      </c>
      <c r="AM39" s="159">
        <f ca="1">VA!$AF43</f>
        <v>1.1500301739128103E-2</v>
      </c>
      <c r="AN39" s="159">
        <f ca="1">VA!$AF43</f>
        <v>1.1500301739128103E-2</v>
      </c>
      <c r="AO39" s="159">
        <f ca="1">VA!$AF43</f>
        <v>1.1500301739128103E-2</v>
      </c>
      <c r="AP39" s="159">
        <f ca="1">VA!$AF43</f>
        <v>1.1500301739128103E-2</v>
      </c>
      <c r="AQ39" s="160">
        <f ca="1">VA!$AF43</f>
        <v>1.1500301739128103E-2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5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f ca="1">VA!$AF44</f>
        <v>7.1191799730608097E-3</v>
      </c>
      <c r="AI40" s="159">
        <f ca="1">VA!$AF44</f>
        <v>7.1191799730608097E-3</v>
      </c>
      <c r="AJ40" s="159">
        <f ca="1">VA!$S44</f>
        <v>4.4830963491788844E-3</v>
      </c>
      <c r="AK40" s="159">
        <f ca="1">VA!$S44</f>
        <v>4.4830963491788844E-3</v>
      </c>
      <c r="AL40" s="159">
        <f ca="1">VA!$AF44</f>
        <v>7.1191799730608097E-3</v>
      </c>
      <c r="AM40" s="159">
        <f ca="1">VA!$AF44</f>
        <v>7.1191799730608097E-3</v>
      </c>
      <c r="AN40" s="159">
        <f ca="1">VA!$AF44</f>
        <v>7.1191799730608097E-3</v>
      </c>
      <c r="AO40" s="159">
        <f ca="1">VA!$AF44</f>
        <v>7.1191799730608097E-3</v>
      </c>
      <c r="AP40" s="159">
        <f ca="1">VA!$AF44</f>
        <v>7.1191799730608097E-3</v>
      </c>
      <c r="AQ40" s="160">
        <f ca="1">VA!$AF44</f>
        <v>7.1191799730608097E-3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5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f ca="1">VA!$AF45</f>
        <v>4.2110075420999944E-3</v>
      </c>
      <c r="AI41" s="159">
        <f ca="1">VA!$AF45</f>
        <v>4.2110075420999944E-3</v>
      </c>
      <c r="AJ41" s="159">
        <f ca="1">VA!$S45</f>
        <v>2.6440448419818743E-3</v>
      </c>
      <c r="AK41" s="159">
        <f ca="1">VA!$S45</f>
        <v>2.6440448419818743E-3</v>
      </c>
      <c r="AL41" s="159">
        <f ca="1">VA!$AF45</f>
        <v>4.2110075420999944E-3</v>
      </c>
      <c r="AM41" s="159">
        <f ca="1">VA!$AF45</f>
        <v>4.2110075420999944E-3</v>
      </c>
      <c r="AN41" s="159">
        <f ca="1">VA!$AF45</f>
        <v>4.2110075420999944E-3</v>
      </c>
      <c r="AO41" s="159">
        <f ca="1">VA!$AF45</f>
        <v>4.2110075420999944E-3</v>
      </c>
      <c r="AP41" s="159">
        <f ca="1">VA!$AF45</f>
        <v>4.2110075420999944E-3</v>
      </c>
      <c r="AQ41" s="160">
        <f ca="1">VA!$AF45</f>
        <v>4.2110075420999944E-3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5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f ca="1">VA!$AF46</f>
        <v>2.367869627167795E-3</v>
      </c>
      <c r="AI42" s="159">
        <f ca="1">VA!$AF46</f>
        <v>2.367869627167795E-3</v>
      </c>
      <c r="AJ42" s="159">
        <f ca="1">VA!$S46</f>
        <v>1.4839057630760956E-3</v>
      </c>
      <c r="AK42" s="159">
        <f ca="1">VA!$S46</f>
        <v>1.4839057630760956E-3</v>
      </c>
      <c r="AL42" s="159">
        <f ca="1">VA!$AF46</f>
        <v>2.367869627167795E-3</v>
      </c>
      <c r="AM42" s="159">
        <f ca="1">VA!$AF46</f>
        <v>2.367869627167795E-3</v>
      </c>
      <c r="AN42" s="159">
        <f ca="1">VA!$AF46</f>
        <v>2.367869627167795E-3</v>
      </c>
      <c r="AO42" s="159">
        <f ca="1">VA!$AF46</f>
        <v>2.367869627167795E-3</v>
      </c>
      <c r="AP42" s="159">
        <f ca="1">VA!$AF46</f>
        <v>2.367869627167795E-3</v>
      </c>
      <c r="AQ42" s="160">
        <f ca="1">VA!$AF46</f>
        <v>2.367869627167795E-3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5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f ca="1">VA!$AF47</f>
        <v>1.2559654274154211E-3</v>
      </c>
      <c r="AI43" s="159">
        <f ca="1">VA!$AF47</f>
        <v>1.2559654274154211E-3</v>
      </c>
      <c r="AJ43" s="159">
        <f ca="1">VA!$S47</f>
        <v>7.8614290620561108E-4</v>
      </c>
      <c r="AK43" s="159">
        <f ca="1">VA!$S47</f>
        <v>7.8614290620561108E-4</v>
      </c>
      <c r="AL43" s="159">
        <f ca="1">VA!$AF47</f>
        <v>1.2559654274154211E-3</v>
      </c>
      <c r="AM43" s="159">
        <f ca="1">VA!$AF47</f>
        <v>1.2559654274154211E-3</v>
      </c>
      <c r="AN43" s="159">
        <f ca="1">VA!$AF47</f>
        <v>1.2559654274154211E-3</v>
      </c>
      <c r="AO43" s="159">
        <f ca="1">VA!$AF47</f>
        <v>1.2559654274154211E-3</v>
      </c>
      <c r="AP43" s="159">
        <f ca="1">VA!$AF47</f>
        <v>1.2559654274154211E-3</v>
      </c>
      <c r="AQ43" s="160">
        <f ca="1">VA!$AF47</f>
        <v>1.2559654274154211E-3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5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f ca="1">VA!$AF48</f>
        <v>6.2922974643410021E-4</v>
      </c>
      <c r="AI44" s="159">
        <f ca="1">VA!$AF48</f>
        <v>6.2922974643410021E-4</v>
      </c>
      <c r="AJ44" s="159">
        <f ca="1">VA!$S48</f>
        <v>3.9357231065751075E-4</v>
      </c>
      <c r="AK44" s="159">
        <f ca="1">VA!$S48</f>
        <v>3.9357231065751075E-4</v>
      </c>
      <c r="AL44" s="159">
        <f ca="1">VA!$AF48</f>
        <v>6.2922974643410021E-4</v>
      </c>
      <c r="AM44" s="159">
        <f ca="1">VA!$AF48</f>
        <v>6.2922974643410021E-4</v>
      </c>
      <c r="AN44" s="159">
        <f ca="1">VA!$AF48</f>
        <v>6.2922974643410021E-4</v>
      </c>
      <c r="AO44" s="159">
        <f ca="1">VA!$AF48</f>
        <v>6.2922974643410021E-4</v>
      </c>
      <c r="AP44" s="159">
        <f ca="1">VA!$AF48</f>
        <v>6.2922974643410021E-4</v>
      </c>
      <c r="AQ44" s="160">
        <f ca="1">VA!$AF48</f>
        <v>6.2922974643410021E-4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5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f ca="1">VA!$AF49</f>
        <v>3.028937203591014E-4</v>
      </c>
      <c r="AI45" s="159">
        <f ca="1">VA!$AF49</f>
        <v>3.028937203591014E-4</v>
      </c>
      <c r="AJ45" s="159">
        <f ca="1">VA!$S49</f>
        <v>1.8938175325057383E-4</v>
      </c>
      <c r="AK45" s="159">
        <f ca="1">VA!$S49</f>
        <v>1.8938175325057383E-4</v>
      </c>
      <c r="AL45" s="159">
        <f ca="1">VA!$AF49</f>
        <v>3.028937203591014E-4</v>
      </c>
      <c r="AM45" s="159">
        <f ca="1">VA!$AF49</f>
        <v>3.028937203591014E-4</v>
      </c>
      <c r="AN45" s="159">
        <f ca="1">VA!$AF49</f>
        <v>3.028937203591014E-4</v>
      </c>
      <c r="AO45" s="159">
        <f ca="1">VA!$AF49</f>
        <v>3.028937203591014E-4</v>
      </c>
      <c r="AP45" s="159">
        <f ca="1">VA!$AF49</f>
        <v>3.028937203591014E-4</v>
      </c>
      <c r="AQ45" s="160">
        <f ca="1">VA!$AF49</f>
        <v>3.028937203591014E-4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5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f ca="1">VA!$AF50</f>
        <v>1.3989091904348833E-4</v>
      </c>
      <c r="AI46" s="159">
        <f ca="1">VA!$AF50</f>
        <v>1.3989091904348833E-4</v>
      </c>
      <c r="AJ46" s="159">
        <f ca="1">VA!$S50</f>
        <v>8.7448060667240485E-5</v>
      </c>
      <c r="AK46" s="159">
        <f ca="1">VA!$S50</f>
        <v>8.7448060667240485E-5</v>
      </c>
      <c r="AL46" s="159">
        <f ca="1">VA!$AF50</f>
        <v>1.3989091904348833E-4</v>
      </c>
      <c r="AM46" s="159">
        <f ca="1">VA!$AF50</f>
        <v>1.3989091904348833E-4</v>
      </c>
      <c r="AN46" s="159">
        <f ca="1">VA!$AF50</f>
        <v>1.3989091904348833E-4</v>
      </c>
      <c r="AO46" s="159">
        <f ca="1">VA!$AF50</f>
        <v>1.3989091904348833E-4</v>
      </c>
      <c r="AP46" s="159">
        <f ca="1">VA!$AF50</f>
        <v>1.3989091904348833E-4</v>
      </c>
      <c r="AQ46" s="160">
        <f ca="1">VA!$AF50</f>
        <v>1.3989091904348833E-4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5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f ca="1">VA!$AF51</f>
        <v>6.1886038091358867E-5</v>
      </c>
      <c r="AI47" s="159">
        <f ca="1">VA!$AF51</f>
        <v>6.1886038091358867E-5</v>
      </c>
      <c r="AJ47" s="159">
        <f ca="1">VA!$S51</f>
        <v>3.8682079684473938E-5</v>
      </c>
      <c r="AK47" s="159">
        <f ca="1">VA!$S51</f>
        <v>3.8682079684473938E-5</v>
      </c>
      <c r="AL47" s="159">
        <f ca="1">VA!$AF51</f>
        <v>6.1886038091358867E-5</v>
      </c>
      <c r="AM47" s="159">
        <f ca="1">VA!$AF51</f>
        <v>6.1886038091358867E-5</v>
      </c>
      <c r="AN47" s="159">
        <f ca="1">VA!$AF51</f>
        <v>6.1886038091358867E-5</v>
      </c>
      <c r="AO47" s="159">
        <f ca="1">VA!$AF51</f>
        <v>6.1886038091358867E-5</v>
      </c>
      <c r="AP47" s="159">
        <f ca="1">VA!$AF51</f>
        <v>6.1886038091358867E-5</v>
      </c>
      <c r="AQ47" s="160">
        <f ca="1">VA!$AF51</f>
        <v>6.1886038091358867E-5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5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f ca="1">VA!$AF52</f>
        <v>2.6176591236953365E-5</v>
      </c>
      <c r="AI48" s="159">
        <f ca="1">VA!$AF52</f>
        <v>2.6176591236953365E-5</v>
      </c>
      <c r="AJ48" s="159">
        <f ca="1">VA!$S52</f>
        <v>1.6360984937053086E-5</v>
      </c>
      <c r="AK48" s="159">
        <f ca="1">VA!$S52</f>
        <v>1.6360984937053086E-5</v>
      </c>
      <c r="AL48" s="159">
        <f ca="1">VA!$AF52</f>
        <v>2.6176591236953365E-5</v>
      </c>
      <c r="AM48" s="159">
        <f ca="1">VA!$AF52</f>
        <v>2.6176591236953365E-5</v>
      </c>
      <c r="AN48" s="159">
        <f ca="1">VA!$AF52</f>
        <v>2.6176591236953365E-5</v>
      </c>
      <c r="AO48" s="159">
        <f ca="1">VA!$AF52</f>
        <v>2.6176591236953365E-5</v>
      </c>
      <c r="AP48" s="159">
        <f ca="1">VA!$AF52</f>
        <v>2.6176591236953365E-5</v>
      </c>
      <c r="AQ48" s="160">
        <f ca="1">VA!$AF52</f>
        <v>2.6176591236953365E-5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5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f ca="1">VA!$AF53</f>
        <v>1.0565511194193177E-5</v>
      </c>
      <c r="AI49" s="159">
        <f ca="1">VA!$AF53</f>
        <v>1.0565511194193177E-5</v>
      </c>
      <c r="AJ49" s="159">
        <f ca="1">VA!$S53</f>
        <v>6.6035488204547288E-6</v>
      </c>
      <c r="AK49" s="159">
        <f ca="1">VA!$S53</f>
        <v>6.6035488204547288E-6</v>
      </c>
      <c r="AL49" s="159">
        <f ca="1">VA!$AF53</f>
        <v>1.0565511194193177E-5</v>
      </c>
      <c r="AM49" s="159">
        <f ca="1">VA!$AF53</f>
        <v>1.0565511194193177E-5</v>
      </c>
      <c r="AN49" s="159">
        <f ca="1">VA!$AF53</f>
        <v>1.0565511194193177E-5</v>
      </c>
      <c r="AO49" s="159">
        <f ca="1">VA!$AF53</f>
        <v>1.0565511194193177E-5</v>
      </c>
      <c r="AP49" s="159">
        <f ca="1">VA!$AF53</f>
        <v>1.0565511194193177E-5</v>
      </c>
      <c r="AQ49" s="160">
        <f ca="1">VA!$AF53</f>
        <v>1.0565511194193177E-5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5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f ca="1">VA!$AF54</f>
        <v>4.0613767683223403E-6</v>
      </c>
      <c r="AI50" s="159">
        <f ca="1">VA!$AF54</f>
        <v>4.0613767683223403E-6</v>
      </c>
      <c r="AJ50" s="159">
        <f ca="1">VA!$S54</f>
        <v>2.5383765208979173E-6</v>
      </c>
      <c r="AK50" s="159">
        <f ca="1">VA!$S54</f>
        <v>2.5383765208979173E-6</v>
      </c>
      <c r="AL50" s="159">
        <f ca="1">VA!$AF54</f>
        <v>4.0613767683223403E-6</v>
      </c>
      <c r="AM50" s="159">
        <f ca="1">VA!$AF54</f>
        <v>4.0613767683223403E-6</v>
      </c>
      <c r="AN50" s="159">
        <f ca="1">VA!$AF54</f>
        <v>4.0613767683223403E-6</v>
      </c>
      <c r="AO50" s="159">
        <f ca="1">VA!$AF54</f>
        <v>4.0613767683223403E-6</v>
      </c>
      <c r="AP50" s="159">
        <f ca="1">VA!$AF54</f>
        <v>4.0613767683223403E-6</v>
      </c>
      <c r="AQ50" s="160">
        <f ca="1">VA!$AF54</f>
        <v>4.0613767683223403E-6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5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f ca="1">VA!$AF55</f>
        <v>1.4831232263083342E-6</v>
      </c>
      <c r="AI51" s="159">
        <f ca="1">VA!$AF55</f>
        <v>1.4831232263083342E-6</v>
      </c>
      <c r="AJ51" s="159">
        <f ca="1">VA!$S55</f>
        <v>9.269542423602481E-7</v>
      </c>
      <c r="AK51" s="159">
        <f ca="1">VA!$S55</f>
        <v>9.269542423602481E-7</v>
      </c>
      <c r="AL51" s="159">
        <f ca="1">VA!$AF55</f>
        <v>1.4831232263083342E-6</v>
      </c>
      <c r="AM51" s="159">
        <f ca="1">VA!$AF55</f>
        <v>1.4831232263083342E-6</v>
      </c>
      <c r="AN51" s="159">
        <f ca="1">VA!$AF55</f>
        <v>1.4831232263083342E-6</v>
      </c>
      <c r="AO51" s="159">
        <f ca="1">VA!$AF55</f>
        <v>1.4831232263083342E-6</v>
      </c>
      <c r="AP51" s="159">
        <f ca="1">VA!$AF55</f>
        <v>1.4831232263083342E-6</v>
      </c>
      <c r="AQ51" s="160">
        <f ca="1">VA!$AF55</f>
        <v>1.4831232263083342E-6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5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f ca="1">VA!$AF56</f>
        <v>5.1309651175411444E-7</v>
      </c>
      <c r="AI52" s="159">
        <f ca="1">VA!$AF56</f>
        <v>5.1309651175411444E-7</v>
      </c>
      <c r="AJ52" s="159">
        <f ca="1">VA!$S56</f>
        <v>3.2068559707153777E-7</v>
      </c>
      <c r="AK52" s="159">
        <f ca="1">VA!$S56</f>
        <v>3.2068559707153777E-7</v>
      </c>
      <c r="AL52" s="159">
        <f ca="1">VA!$AF56</f>
        <v>5.1309651175411444E-7</v>
      </c>
      <c r="AM52" s="159">
        <f ca="1">VA!$AF56</f>
        <v>5.1309651175411444E-7</v>
      </c>
      <c r="AN52" s="159">
        <f ca="1">VA!$AF56</f>
        <v>5.1309651175411444E-7</v>
      </c>
      <c r="AO52" s="159">
        <f ca="1">VA!$AF56</f>
        <v>5.1309651175411444E-7</v>
      </c>
      <c r="AP52" s="159">
        <f ca="1">VA!$AF56</f>
        <v>5.1309651175411444E-7</v>
      </c>
      <c r="AQ52" s="160">
        <f ca="1">VA!$AF56</f>
        <v>5.1309651175411444E-7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5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f ca="1">VA!$AF57</f>
        <v>1.6764742404058415E-7</v>
      </c>
      <c r="AI53" s="159">
        <f ca="1">VA!$AF57</f>
        <v>1.6764742404058415E-7</v>
      </c>
      <c r="AJ53" s="159">
        <f ca="1">VA!$S57</f>
        <v>1.0477967082242251E-7</v>
      </c>
      <c r="AK53" s="159">
        <f ca="1">VA!$S57</f>
        <v>1.0477967082242251E-7</v>
      </c>
      <c r="AL53" s="159">
        <f ca="1">VA!$AF57</f>
        <v>1.6764742404058415E-7</v>
      </c>
      <c r="AM53" s="159">
        <f ca="1">VA!$AF57</f>
        <v>1.6764742404058415E-7</v>
      </c>
      <c r="AN53" s="159">
        <f ca="1">VA!$AF57</f>
        <v>1.6764742404058415E-7</v>
      </c>
      <c r="AO53" s="159">
        <f ca="1">VA!$AF57</f>
        <v>1.6764742404058415E-7</v>
      </c>
      <c r="AP53" s="159">
        <f ca="1">VA!$AF57</f>
        <v>1.6764742404058415E-7</v>
      </c>
      <c r="AQ53" s="160">
        <f ca="1">VA!$AF57</f>
        <v>1.6764742404058415E-7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5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f ca="1">VA!$AF58</f>
        <v>0</v>
      </c>
      <c r="AI54" s="159">
        <f ca="1">VA!$AF58</f>
        <v>0</v>
      </c>
      <c r="AJ54" s="159">
        <f ca="1">VA!$S58</f>
        <v>0</v>
      </c>
      <c r="AK54" s="159">
        <f ca="1">VA!$S58</f>
        <v>0</v>
      </c>
      <c r="AL54" s="159">
        <f ca="1">VA!$AF58</f>
        <v>0</v>
      </c>
      <c r="AM54" s="159">
        <f ca="1">VA!$AF58</f>
        <v>0</v>
      </c>
      <c r="AN54" s="159">
        <f ca="1">VA!$AF58</f>
        <v>0</v>
      </c>
      <c r="AO54" s="159">
        <f ca="1">VA!$AF58</f>
        <v>0</v>
      </c>
      <c r="AP54" s="159">
        <f ca="1">VA!$AF58</f>
        <v>0</v>
      </c>
      <c r="AQ54" s="160">
        <f ca="1">VA!$AF58</f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5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f ca="1">VA!$AF59</f>
        <v>0</v>
      </c>
      <c r="AI55" s="159">
        <f ca="1">VA!$AF59</f>
        <v>0</v>
      </c>
      <c r="AJ55" s="159">
        <f ca="1">VA!$S59</f>
        <v>0</v>
      </c>
      <c r="AK55" s="159">
        <f ca="1">VA!$S59</f>
        <v>0</v>
      </c>
      <c r="AL55" s="159">
        <f ca="1">VA!$AF59</f>
        <v>0</v>
      </c>
      <c r="AM55" s="159">
        <f ca="1">VA!$AF59</f>
        <v>0</v>
      </c>
      <c r="AN55" s="159">
        <f ca="1">VA!$AF59</f>
        <v>0</v>
      </c>
      <c r="AO55" s="159">
        <f ca="1">VA!$AF59</f>
        <v>0</v>
      </c>
      <c r="AP55" s="159">
        <f ca="1">VA!$AF59</f>
        <v>0</v>
      </c>
      <c r="AQ55" s="160">
        <f ca="1">VA!$AF59</f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5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f ca="1">VA!$AF60</f>
        <v>0</v>
      </c>
      <c r="AI56" s="159">
        <f ca="1">VA!$AF60</f>
        <v>0</v>
      </c>
      <c r="AJ56" s="159">
        <f ca="1">VA!$S60</f>
        <v>0</v>
      </c>
      <c r="AK56" s="159">
        <f ca="1">VA!$S60</f>
        <v>0</v>
      </c>
      <c r="AL56" s="159">
        <f ca="1">VA!$AF60</f>
        <v>0</v>
      </c>
      <c r="AM56" s="159">
        <f ca="1">VA!$AF60</f>
        <v>0</v>
      </c>
      <c r="AN56" s="159">
        <f ca="1">VA!$AF60</f>
        <v>0</v>
      </c>
      <c r="AO56" s="159">
        <f ca="1">VA!$AF60</f>
        <v>0</v>
      </c>
      <c r="AP56" s="159">
        <f ca="1">VA!$AF60</f>
        <v>0</v>
      </c>
      <c r="AQ56" s="160">
        <f ca="1">VA!$AF60</f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5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f ca="1">VA!$AF61</f>
        <v>0</v>
      </c>
      <c r="AI57" s="159">
        <f ca="1">VA!$AF61</f>
        <v>0</v>
      </c>
      <c r="AJ57" s="159">
        <f ca="1">VA!$S61</f>
        <v>0</v>
      </c>
      <c r="AK57" s="159">
        <f ca="1">VA!$S61</f>
        <v>0</v>
      </c>
      <c r="AL57" s="159">
        <f ca="1">VA!$AF61</f>
        <v>0</v>
      </c>
      <c r="AM57" s="159">
        <f ca="1">VA!$AF61</f>
        <v>0</v>
      </c>
      <c r="AN57" s="159">
        <f ca="1">VA!$AF61</f>
        <v>0</v>
      </c>
      <c r="AO57" s="159">
        <f ca="1">VA!$AF61</f>
        <v>0</v>
      </c>
      <c r="AP57" s="159">
        <f ca="1">VA!$AF61</f>
        <v>0</v>
      </c>
      <c r="AQ57" s="160">
        <f ca="1">VA!$AF61</f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5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f ca="1">VA!$AF62</f>
        <v>0</v>
      </c>
      <c r="AI58" s="159">
        <f ca="1">VA!$AF62</f>
        <v>0</v>
      </c>
      <c r="AJ58" s="159">
        <f ca="1">VA!$S62</f>
        <v>0</v>
      </c>
      <c r="AK58" s="159">
        <f ca="1">VA!$S62</f>
        <v>0</v>
      </c>
      <c r="AL58" s="159">
        <f ca="1">VA!$AF62</f>
        <v>0</v>
      </c>
      <c r="AM58" s="159">
        <f ca="1">VA!$AF62</f>
        <v>0</v>
      </c>
      <c r="AN58" s="159">
        <f ca="1">VA!$AF62</f>
        <v>0</v>
      </c>
      <c r="AO58" s="159">
        <f ca="1">VA!$AF62</f>
        <v>0</v>
      </c>
      <c r="AP58" s="159">
        <f ca="1">VA!$AF62</f>
        <v>0</v>
      </c>
      <c r="AQ58" s="160">
        <f ca="1">VA!$AF62</f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5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f ca="1">VA!$AF63</f>
        <v>0</v>
      </c>
      <c r="AI59" s="159">
        <f ca="1">VA!$AF63</f>
        <v>0</v>
      </c>
      <c r="AJ59" s="159">
        <f ca="1">VA!$S63</f>
        <v>0</v>
      </c>
      <c r="AK59" s="159">
        <f ca="1">VA!$S63</f>
        <v>0</v>
      </c>
      <c r="AL59" s="159">
        <f ca="1">VA!$AF63</f>
        <v>0</v>
      </c>
      <c r="AM59" s="159">
        <f ca="1">VA!$AF63</f>
        <v>0</v>
      </c>
      <c r="AN59" s="159">
        <f ca="1">VA!$AF63</f>
        <v>0</v>
      </c>
      <c r="AO59" s="159">
        <f ca="1">VA!$AF63</f>
        <v>0</v>
      </c>
      <c r="AP59" s="159">
        <f ca="1">VA!$AF63</f>
        <v>0</v>
      </c>
      <c r="AQ59" s="160">
        <f ca="1">VA!$AF63</f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5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f ca="1">VA!$AF64</f>
        <v>0</v>
      </c>
      <c r="AI60" s="159">
        <f ca="1">VA!$AF64</f>
        <v>0</v>
      </c>
      <c r="AJ60" s="159">
        <f ca="1">VA!$S64</f>
        <v>0</v>
      </c>
      <c r="AK60" s="159">
        <f ca="1">VA!$S64</f>
        <v>0</v>
      </c>
      <c r="AL60" s="159">
        <f ca="1">VA!$AF64</f>
        <v>0</v>
      </c>
      <c r="AM60" s="159">
        <f ca="1">VA!$AF64</f>
        <v>0</v>
      </c>
      <c r="AN60" s="159">
        <f ca="1">VA!$AF64</f>
        <v>0</v>
      </c>
      <c r="AO60" s="159">
        <f ca="1">VA!$AF64</f>
        <v>0</v>
      </c>
      <c r="AP60" s="159">
        <f ca="1">VA!$AF64</f>
        <v>0</v>
      </c>
      <c r="AQ60" s="160">
        <f ca="1">VA!$AF64</f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5.75" thickBot="1" x14ac:dyDescent="0.3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f ca="1">VA!$AF65</f>
        <v>0</v>
      </c>
      <c r="AI61" s="159">
        <f ca="1">VA!$AF65</f>
        <v>0</v>
      </c>
      <c r="AJ61" s="159">
        <f ca="1">VA!$S65</f>
        <v>0</v>
      </c>
      <c r="AK61" s="159">
        <f ca="1">VA!$S65</f>
        <v>0</v>
      </c>
      <c r="AL61" s="159">
        <f ca="1">VA!$AF65</f>
        <v>0</v>
      </c>
      <c r="AM61" s="159">
        <f ca="1">VA!$AF65</f>
        <v>0</v>
      </c>
      <c r="AN61" s="159">
        <f ca="1">VA!$AF65</f>
        <v>0</v>
      </c>
      <c r="AO61" s="159">
        <f ca="1">VA!$AF65</f>
        <v>0</v>
      </c>
      <c r="AP61" s="159">
        <f ca="1">VA!$AF65</f>
        <v>0</v>
      </c>
      <c r="AQ61" s="160">
        <f ca="1">VA!$AF65</f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5.75" thickBot="1" x14ac:dyDescent="0.3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f ca="1">VA!$AF5</f>
        <v>15.383404929488272</v>
      </c>
      <c r="AI62" s="183">
        <f ca="1">VA!$AF5</f>
        <v>15.383404929488272</v>
      </c>
      <c r="AJ62" s="183">
        <f ca="1">VA!$S65</f>
        <v>0</v>
      </c>
      <c r="AK62" s="183">
        <f ca="1">VA!$S65</f>
        <v>0</v>
      </c>
      <c r="AL62" s="183">
        <f ca="1">VA!$AF5</f>
        <v>15.383404929488272</v>
      </c>
      <c r="AM62" s="183">
        <f ca="1">VA!$AF5</f>
        <v>15.383404929488272</v>
      </c>
      <c r="AN62" s="183">
        <f ca="1">VA!$AF5</f>
        <v>15.383404929488272</v>
      </c>
      <c r="AO62" s="183">
        <f ca="1">VA!$AF5</f>
        <v>15.383404929488272</v>
      </c>
      <c r="AP62" s="183">
        <f ca="1">VA!$AF5</f>
        <v>15.383404929488272</v>
      </c>
      <c r="AQ62" s="184">
        <f ca="1">VA!$AF5</f>
        <v>15.383404929488272</v>
      </c>
      <c r="AR62" s="248"/>
      <c r="AS62" s="249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5.75" thickBot="1" x14ac:dyDescent="0.3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 ca="1">AH62*$B$40</f>
        <v>1248917.0582741934</v>
      </c>
      <c r="AI63" s="189">
        <f t="shared" ref="AI63:AQ63" ca="1" si="9">AI62*$B$40</f>
        <v>1248917.0582741934</v>
      </c>
      <c r="AJ63" s="189">
        <f t="shared" ca="1" si="9"/>
        <v>0</v>
      </c>
      <c r="AK63" s="189">
        <f t="shared" ca="1" si="9"/>
        <v>0</v>
      </c>
      <c r="AL63" s="189">
        <f t="shared" ca="1" si="9"/>
        <v>1248917.0582741934</v>
      </c>
      <c r="AM63" s="189">
        <f t="shared" ca="1" si="9"/>
        <v>1248917.0582741934</v>
      </c>
      <c r="AN63" s="189">
        <f t="shared" ca="1" si="9"/>
        <v>1248917.0582741934</v>
      </c>
      <c r="AO63" s="189">
        <f t="shared" ca="1" si="9"/>
        <v>1248917.0582741934</v>
      </c>
      <c r="AP63" s="189">
        <f t="shared" ca="1" si="9"/>
        <v>1248917.0582741934</v>
      </c>
      <c r="AQ63" s="190">
        <f t="shared" ca="1" si="9"/>
        <v>1248917.0582741934</v>
      </c>
      <c r="AR63" s="250"/>
      <c r="AS63" s="251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5.75" thickBot="1" x14ac:dyDescent="0.3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52"/>
      <c r="AS64" s="252"/>
      <c r="AT64" s="111" t="s">
        <v>249</v>
      </c>
      <c r="AU64" s="166">
        <f>SUMPRODUCT(AU62:BD62,AU63:BD63)</f>
        <v>26.327691063005766</v>
      </c>
    </row>
    <row r="65" spans="8:34" ht="15.75" thickBot="1" x14ac:dyDescent="0.3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 ca="1">SUMPRODUCT(AH62:AQ62,AH64:AQ64)</f>
        <v>11.691387746411088</v>
      </c>
    </row>
    <row r="66" spans="8:34" ht="15.75" thickBot="1" x14ac:dyDescent="0.3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 ca="1">SUMPRODUCT(AH63:AQ63,AH64:AQ64)</f>
        <v>949176.96428838687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22"/>
  <sheetViews>
    <sheetView topLeftCell="E1" zoomScale="90" zoomScaleNormal="90" workbookViewId="0">
      <selection activeCell="K6" sqref="K6"/>
    </sheetView>
  </sheetViews>
  <sheetFormatPr baseColWidth="10" defaultRowHeight="15" x14ac:dyDescent="0.25"/>
  <cols>
    <col min="1" max="1" width="20.7109375" customWidth="1"/>
    <col min="2" max="2" width="26.7109375" bestFit="1" customWidth="1"/>
    <col min="3" max="4" width="20.7109375" customWidth="1"/>
    <col min="5" max="5" width="95.85546875" bestFit="1" customWidth="1"/>
    <col min="6" max="18" width="20.7109375" customWidth="1"/>
  </cols>
  <sheetData>
    <row r="1" spans="1:18" ht="15.75" thickBot="1" x14ac:dyDescent="0.3"/>
    <row r="2" spans="1:18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</row>
    <row r="3" spans="1:18" x14ac:dyDescent="0.25">
      <c r="A3" s="220">
        <v>1</v>
      </c>
      <c r="B3">
        <v>65</v>
      </c>
      <c r="C3" t="s">
        <v>26</v>
      </c>
      <c r="D3" s="207">
        <v>1.4999999999999999E-2</v>
      </c>
      <c r="E3" t="s">
        <v>326</v>
      </c>
      <c r="F3">
        <v>35</v>
      </c>
      <c r="G3" s="100">
        <f>'Section 4_1'!D53</f>
        <v>163914.31773038019</v>
      </c>
      <c r="H3" s="100">
        <f>'Section 4_1'!F53</f>
        <v>154639.99327274557</v>
      </c>
      <c r="I3" s="100">
        <f>'Section 4_1'!H53</f>
        <v>81185.996468191428</v>
      </c>
      <c r="J3" s="207">
        <f>'Section 4_1'!I53</f>
        <v>0.49529533229508882</v>
      </c>
      <c r="K3" s="212">
        <f>'Section 4_1'!T62</f>
        <v>13.446401820403024</v>
      </c>
      <c r="L3" s="100">
        <f>'Section 4_1'!T63</f>
        <v>1091659.5307011227</v>
      </c>
      <c r="M3" s="100">
        <f>'Section 4_1'!M53</f>
        <v>463867.18839905225</v>
      </c>
      <c r="N3" s="100">
        <f>'Section 4_1'!P53</f>
        <v>627792.34230207035</v>
      </c>
      <c r="O3" s="100">
        <f>'Section 4_1'!Q53</f>
        <v>1091659.5307011227</v>
      </c>
      <c r="P3" s="207">
        <f>'Section 4_1'!E9</f>
        <v>0.05</v>
      </c>
      <c r="Q3" s="116">
        <f>'Section 4_1'!E10</f>
        <v>6.7669406028563278E-2</v>
      </c>
      <c r="R3" s="207">
        <f t="shared" ref="R3:R8" si="0">P3+Q3</f>
        <v>0.11766940602856328</v>
      </c>
    </row>
    <row r="4" spans="1:18" x14ac:dyDescent="0.25">
      <c r="A4" s="220">
        <v>2</v>
      </c>
      <c r="B4">
        <v>65</v>
      </c>
      <c r="C4" t="s">
        <v>26</v>
      </c>
      <c r="D4" s="116">
        <v>1.4999999999999999E-2</v>
      </c>
      <c r="E4" t="s">
        <v>331</v>
      </c>
      <c r="F4">
        <v>35</v>
      </c>
      <c r="G4" s="100">
        <f>'Section 4_2'!D53</f>
        <v>163914.31773038019</v>
      </c>
      <c r="H4" s="100">
        <f>'Section 4_2'!F53</f>
        <v>154639.99327274557</v>
      </c>
      <c r="I4" s="100">
        <f>'Section 4_2'!H53</f>
        <v>81185.996468191428</v>
      </c>
      <c r="J4" s="207">
        <f>'Section 4_2'!I53</f>
        <v>0.49529533229508882</v>
      </c>
      <c r="K4" s="212">
        <f>'Section 4_2'!T62</f>
        <v>15.214909080778602</v>
      </c>
      <c r="L4" s="100">
        <f>'Section 4_2'!T63</f>
        <v>1235237.5548959454</v>
      </c>
      <c r="M4" s="100">
        <f>'Section 4_2'!M53</f>
        <v>463867.18839905225</v>
      </c>
      <c r="N4" s="100">
        <f>'Section 4_2'!P53</f>
        <v>771370.36649689288</v>
      </c>
      <c r="O4" s="100">
        <f>'Section 4_2'!Q53</f>
        <v>1235237.5548959451</v>
      </c>
      <c r="P4" s="207">
        <f>'Section 4_2'!E9</f>
        <v>0.05</v>
      </c>
      <c r="Q4" s="116">
        <f>'Section 4_2'!E10</f>
        <v>8.3145605659146596E-2</v>
      </c>
      <c r="R4" s="207">
        <f t="shared" si="0"/>
        <v>0.1331456056591466</v>
      </c>
    </row>
    <row r="5" spans="1:18" x14ac:dyDescent="0.25">
      <c r="A5" s="220">
        <v>3</v>
      </c>
      <c r="B5">
        <v>65</v>
      </c>
      <c r="C5" t="s">
        <v>337</v>
      </c>
      <c r="D5" s="116">
        <v>1.4999999999999999E-2</v>
      </c>
      <c r="E5" t="s">
        <v>338</v>
      </c>
      <c r="F5">
        <v>35</v>
      </c>
      <c r="G5" s="100">
        <f>'Section 2 v2'!D53</f>
        <v>163914.31773038019</v>
      </c>
      <c r="H5" s="100">
        <f>'Section 2 v2'!F53</f>
        <v>154639.99327274557</v>
      </c>
      <c r="I5" s="100">
        <f>'Section 2 v2'!H53</f>
        <v>81185.996468191428</v>
      </c>
      <c r="J5" s="207">
        <f>'Section 2 v2'!I53</f>
        <v>0.49529533229508882</v>
      </c>
      <c r="K5" s="212">
        <f>'Section 3'!I65</f>
        <v>14.904383170342655</v>
      </c>
      <c r="L5" s="100">
        <f>'Section 3'!I66</f>
        <v>1210027.1994280107</v>
      </c>
      <c r="M5" s="100">
        <f>'Section 2 v2'!M53</f>
        <v>463867.18839905225</v>
      </c>
      <c r="N5" s="100">
        <f>'Section 2 v2'!P53</f>
        <v>746160.01102895837</v>
      </c>
      <c r="O5" s="100">
        <f>'Section 2 v2'!Q53</f>
        <v>1210027.1994280107</v>
      </c>
      <c r="P5" s="207">
        <f>'Section 2 v2'!E9</f>
        <v>0.05</v>
      </c>
      <c r="Q5" s="116">
        <f>'Section 2 v2'!E10</f>
        <v>8.0428194717132862E-2</v>
      </c>
      <c r="R5" s="207">
        <f t="shared" si="0"/>
        <v>0.13042819471713285</v>
      </c>
    </row>
    <row r="6" spans="1:18" x14ac:dyDescent="0.25">
      <c r="A6" s="220">
        <v>4</v>
      </c>
      <c r="B6">
        <v>65</v>
      </c>
      <c r="C6" s="213" t="s">
        <v>337</v>
      </c>
      <c r="D6" s="116">
        <v>1.4999999999999999E-2</v>
      </c>
      <c r="E6" t="s">
        <v>341</v>
      </c>
      <c r="F6">
        <v>35</v>
      </c>
      <c r="G6" s="100">
        <f>'Section 2 v3'!D53</f>
        <v>163914.31773038019</v>
      </c>
      <c r="H6" s="100">
        <f>'Section 2 v3'!F53</f>
        <v>154639.99327274557</v>
      </c>
      <c r="I6" s="100">
        <f>'Section 2 v3'!H53</f>
        <v>81185.996468191428</v>
      </c>
      <c r="J6" s="207">
        <f>'Section 2 v3'!I53</f>
        <v>0.49529533229508882</v>
      </c>
      <c r="K6" s="212">
        <f>'Section 3'!U65</f>
        <v>18.713742580928024</v>
      </c>
      <c r="L6" s="100">
        <f>'Section 3'!U66</f>
        <v>1519293.839081866</v>
      </c>
      <c r="M6" s="100">
        <f>'Section 2 v3'!M53</f>
        <v>556640.62607886258</v>
      </c>
      <c r="N6" s="100">
        <f>'Section 2 v3'!P53</f>
        <v>962653.21300300339</v>
      </c>
      <c r="O6" s="100">
        <f>'Section 2 v3'!Q53</f>
        <v>1519293.839081866</v>
      </c>
      <c r="P6" s="116">
        <f>'Section 2 v3'!E9</f>
        <v>0.06</v>
      </c>
      <c r="Q6" s="116">
        <f>'Section 2 v3'!E10</f>
        <v>0.10376388296889619</v>
      </c>
      <c r="R6" s="116">
        <f t="shared" si="0"/>
        <v>0.16376388296889619</v>
      </c>
    </row>
    <row r="7" spans="1:18" x14ac:dyDescent="0.25">
      <c r="A7" s="220" t="s">
        <v>344</v>
      </c>
      <c r="B7">
        <v>65</v>
      </c>
      <c r="C7" t="s">
        <v>26</v>
      </c>
      <c r="D7" s="116">
        <v>1.4999999999999999E-2</v>
      </c>
      <c r="E7" t="s">
        <v>346</v>
      </c>
      <c r="F7">
        <v>35</v>
      </c>
      <c r="G7" s="100">
        <f>'Section 4_5'!D54</f>
        <v>163914.31773038019</v>
      </c>
      <c r="H7" s="100">
        <f>'Section 4_5'!F54</f>
        <v>154639.99327274557</v>
      </c>
      <c r="I7" s="100">
        <f>'Section 4_5'!H54</f>
        <v>81185.996468191428</v>
      </c>
      <c r="J7" s="207">
        <f>'Section 4_5'!I54</f>
        <v>0.49529533229508882</v>
      </c>
      <c r="K7" s="212">
        <f>'Section 4_5'!T63</f>
        <v>14.638838166892095</v>
      </c>
      <c r="L7" s="100">
        <f>'Section 4_5'!T64</f>
        <v>1188468.6637157274</v>
      </c>
      <c r="M7" s="100">
        <f>'Section 4_5'!M54</f>
        <v>463867.18839905225</v>
      </c>
      <c r="N7" s="100">
        <v>724602.29632627475</v>
      </c>
      <c r="O7" s="100">
        <v>1188469.484725327</v>
      </c>
      <c r="P7" s="207">
        <f>'Section 4_5'!E10</f>
        <v>0.05</v>
      </c>
      <c r="Q7" s="207">
        <v>7.8104499999999993E-2</v>
      </c>
      <c r="R7" s="207">
        <f t="shared" si="0"/>
        <v>0.12810450000000001</v>
      </c>
    </row>
    <row r="8" spans="1:18" x14ac:dyDescent="0.25">
      <c r="A8" s="220" t="s">
        <v>345</v>
      </c>
      <c r="B8">
        <v>65</v>
      </c>
      <c r="C8" t="s">
        <v>26</v>
      </c>
      <c r="D8" s="116">
        <v>1.4999999999999999E-2</v>
      </c>
      <c r="E8" t="s">
        <v>342</v>
      </c>
      <c r="F8">
        <v>35</v>
      </c>
      <c r="G8" s="100">
        <f>'Section 4_5'!D54</f>
        <v>163914.31773038019</v>
      </c>
      <c r="H8" s="100">
        <f>'Section 4_5'!F54</f>
        <v>154639.99327274557</v>
      </c>
      <c r="I8" s="100">
        <f>'Section 4_5'!H54</f>
        <v>81185.996468191428</v>
      </c>
      <c r="J8" s="207">
        <f>'Section 4_5'!I54</f>
        <v>0.49529533229508882</v>
      </c>
      <c r="K8" s="212">
        <f>'Section 4_5'!U63</f>
        <v>15.466787698552865</v>
      </c>
      <c r="L8" s="100">
        <f>'Section 4_5'!U64</f>
        <v>1255686.5714689796</v>
      </c>
      <c r="M8" s="100">
        <f>'Section 4_5'!M54</f>
        <v>463867.18839905225</v>
      </c>
      <c r="N8" s="100">
        <v>791819.43512842862</v>
      </c>
      <c r="O8" s="100">
        <v>1255686.6235274808</v>
      </c>
      <c r="P8" s="207">
        <f>'Section 4_5'!E10</f>
        <v>0.05</v>
      </c>
      <c r="Q8" s="207">
        <v>8.5349800000000003E-2</v>
      </c>
      <c r="R8" s="207">
        <f t="shared" si="0"/>
        <v>0.13534980000000002</v>
      </c>
    </row>
    <row r="9" spans="1:18" x14ac:dyDescent="0.25">
      <c r="A9" s="220">
        <v>6</v>
      </c>
      <c r="B9">
        <v>65</v>
      </c>
      <c r="C9" t="s">
        <v>26</v>
      </c>
      <c r="D9" s="116">
        <v>1.4999999999999999E-2</v>
      </c>
      <c r="E9" t="s">
        <v>352</v>
      </c>
      <c r="F9">
        <v>35</v>
      </c>
      <c r="G9" s="100">
        <f>'Section 4_6'!D53</f>
        <v>163914.31773038019</v>
      </c>
      <c r="H9" s="100">
        <f>'Section 4_6'!F53</f>
        <v>154639.99327274557</v>
      </c>
      <c r="I9" s="100">
        <f>'Section 4_6'!H53</f>
        <v>81185.996468191428</v>
      </c>
      <c r="J9" s="207">
        <f>'Section 4_6'!I53</f>
        <v>0.49529533229508882</v>
      </c>
      <c r="K9" s="212">
        <f>'Section 4_6'!T62</f>
        <v>15.466787698552865</v>
      </c>
      <c r="L9" s="100">
        <f>'Section 4_6'!T63</f>
        <v>1255686.5714689796</v>
      </c>
      <c r="M9" s="100">
        <f>'Section 4_6'!M53</f>
        <v>510343.80179987015</v>
      </c>
      <c r="N9" s="100">
        <f>'Section 4_6'!P53</f>
        <v>745342.76966910949</v>
      </c>
      <c r="O9" s="100">
        <f>'Section 4_6'!Q53</f>
        <v>1255686.5714689796</v>
      </c>
      <c r="P9" s="207">
        <f>'Section 4_6'!E9</f>
        <v>0.05</v>
      </c>
      <c r="Q9" s="116">
        <f>'Section 4_6'!E10</f>
        <v>7.3023593804847811E-2</v>
      </c>
      <c r="R9" s="207">
        <f>P9+Q9</f>
        <v>0.12302359380484781</v>
      </c>
    </row>
    <row r="10" spans="1:18" x14ac:dyDescent="0.25">
      <c r="A10" s="220">
        <v>7</v>
      </c>
      <c r="B10">
        <v>65</v>
      </c>
      <c r="C10" t="s">
        <v>26</v>
      </c>
      <c r="D10" s="116">
        <v>1.4999999999999999E-2</v>
      </c>
      <c r="E10" t="s">
        <v>354</v>
      </c>
      <c r="F10">
        <v>35</v>
      </c>
      <c r="G10" s="100">
        <f>'Section 4_7'!D53</f>
        <v>193251.62004934295</v>
      </c>
      <c r="H10" s="100">
        <f>'Section 4_7'!F53</f>
        <v>180616.02553664282</v>
      </c>
      <c r="I10" s="100">
        <f>'Section 4_7'!H53</f>
        <v>94823.413406737483</v>
      </c>
      <c r="J10" s="207">
        <f>'Section 4_7'!I53</f>
        <v>0.49067331690428373</v>
      </c>
      <c r="K10" s="212">
        <f>'Section 4_7'!T62</f>
        <v>15.466787698552865</v>
      </c>
      <c r="L10" s="100">
        <f>'Section 4_7'!T63</f>
        <v>1466613.6040141201</v>
      </c>
      <c r="M10" s="100">
        <f>'Section 4_7'!M53</f>
        <v>498159.23183773505</v>
      </c>
      <c r="N10" s="100">
        <f>'Section 4_7'!P53</f>
        <v>968454.37217638548</v>
      </c>
      <c r="O10" s="100">
        <f>'Section 4_7'!Q53</f>
        <v>1466613.6040141205</v>
      </c>
      <c r="P10" s="207">
        <f>'Section 4_7'!E9</f>
        <v>0.05</v>
      </c>
      <c r="Q10" s="116">
        <f>'Section 4_7'!E10</f>
        <v>9.7203294677859028E-2</v>
      </c>
      <c r="R10" s="207">
        <f>P10+Q10</f>
        <v>0.14720329467785903</v>
      </c>
    </row>
    <row r="11" spans="1:18" x14ac:dyDescent="0.25">
      <c r="A11" s="220" t="s">
        <v>356</v>
      </c>
      <c r="B11">
        <v>65</v>
      </c>
      <c r="C11" t="s">
        <v>26</v>
      </c>
      <c r="D11" s="116">
        <v>1.4999999999999999E-2</v>
      </c>
      <c r="E11" t="s">
        <v>360</v>
      </c>
      <c r="F11">
        <v>35</v>
      </c>
      <c r="G11" s="100">
        <f>'Section 4_8'!$D$54</f>
        <v>163914.31773038019</v>
      </c>
      <c r="H11" s="100">
        <f>'Section 4_8'!$F$54</f>
        <v>154639.99327274557</v>
      </c>
      <c r="I11" s="100">
        <f>'Section 4_8'!$H$54</f>
        <v>81185.996468191428</v>
      </c>
      <c r="J11" s="207">
        <f>'Section 4_8'!$I$54</f>
        <v>0.49529533229508882</v>
      </c>
      <c r="K11" s="212">
        <f>'Section 4_8'!T63</f>
        <v>15.466787698552865</v>
      </c>
      <c r="L11" s="100">
        <f>'Section 4_8'!T64</f>
        <v>1255686.5714689796</v>
      </c>
      <c r="M11" s="100">
        <f>'Section 4_8'!$M$54</f>
        <v>463867.18839905225</v>
      </c>
      <c r="N11" s="100">
        <v>791819.43512842862</v>
      </c>
      <c r="O11" s="100">
        <v>1255686.6235274808</v>
      </c>
      <c r="P11" s="207">
        <f>'Section 4_8'!$E$10</f>
        <v>0.05</v>
      </c>
      <c r="Q11" s="116">
        <v>8.5349800000000003E-2</v>
      </c>
      <c r="R11" s="207">
        <f>P11+Q11</f>
        <v>0.13534980000000002</v>
      </c>
    </row>
    <row r="12" spans="1:18" x14ac:dyDescent="0.25">
      <c r="A12" s="220" t="s">
        <v>357</v>
      </c>
      <c r="B12">
        <v>65</v>
      </c>
      <c r="C12" t="s">
        <v>26</v>
      </c>
      <c r="D12" s="116">
        <v>1.4999999999999999E-2</v>
      </c>
      <c r="E12" t="s">
        <v>361</v>
      </c>
      <c r="F12">
        <v>35</v>
      </c>
      <c r="G12" s="100">
        <f>'Section 4_8'!$D$54</f>
        <v>163914.31773038019</v>
      </c>
      <c r="H12" s="100">
        <f>'Section 4_8'!$F$54</f>
        <v>154639.99327274557</v>
      </c>
      <c r="I12" s="100">
        <f>'Section 4_8'!$H$54</f>
        <v>81185.996468191428</v>
      </c>
      <c r="J12" s="207">
        <f>'Section 4_8'!$I$54</f>
        <v>0.49529533229508882</v>
      </c>
      <c r="K12" s="212">
        <f>'Section 4_8'!U63</f>
        <v>15.247296918473545</v>
      </c>
      <c r="L12" s="100">
        <f>'Section 4_8'!U64</f>
        <v>1237866.9937726592</v>
      </c>
      <c r="M12" s="100">
        <f>'Section 4_8'!$M$54</f>
        <v>463867.18839905225</v>
      </c>
      <c r="N12" s="100">
        <v>773999.51321889018</v>
      </c>
      <c r="O12" s="100">
        <v>1237866.7016179424</v>
      </c>
      <c r="P12" s="207">
        <f>'Section 4_8'!$E$10</f>
        <v>0.05</v>
      </c>
      <c r="Q12" s="116">
        <v>8.3429000000000003E-2</v>
      </c>
      <c r="R12" s="207">
        <f t="shared" ref="R12:R14" si="1">P12+Q12</f>
        <v>0.13342900000000002</v>
      </c>
    </row>
    <row r="13" spans="1:18" x14ac:dyDescent="0.25">
      <c r="A13" s="220" t="s">
        <v>358</v>
      </c>
      <c r="B13">
        <v>65</v>
      </c>
      <c r="C13" t="s">
        <v>26</v>
      </c>
      <c r="D13" s="116">
        <v>1.4999999999999999E-2</v>
      </c>
      <c r="E13" t="s">
        <v>362</v>
      </c>
      <c r="F13">
        <v>35</v>
      </c>
      <c r="G13" s="100">
        <f>'Section 4_8'!$D$54</f>
        <v>163914.31773038019</v>
      </c>
      <c r="H13" s="100">
        <f>'Section 4_8'!$F$54</f>
        <v>154639.99327274557</v>
      </c>
      <c r="I13" s="100">
        <f>'Section 4_8'!$H$54</f>
        <v>81185.996468191428</v>
      </c>
      <c r="J13" s="207">
        <f>'Section 4_8'!$I$54</f>
        <v>0.49529533229508882</v>
      </c>
      <c r="K13" s="212">
        <f>'Section 4_8'!V63</f>
        <v>15.343469960079055</v>
      </c>
      <c r="L13" s="100">
        <f>'Section 4_8'!V64</f>
        <v>1245674.8979887795</v>
      </c>
      <c r="M13" s="100">
        <f>'Section 4_8'!$M$54</f>
        <v>463867.18839905225</v>
      </c>
      <c r="N13" s="100">
        <v>781807.32573402324</v>
      </c>
      <c r="O13" s="100">
        <v>1245674.5141330755</v>
      </c>
      <c r="P13" s="207">
        <f>'Section 4_8'!$E$10</f>
        <v>0.05</v>
      </c>
      <c r="Q13" s="116">
        <v>8.4270600000000001E-2</v>
      </c>
      <c r="R13" s="207">
        <f t="shared" si="1"/>
        <v>0.13427060000000002</v>
      </c>
    </row>
    <row r="14" spans="1:18" x14ac:dyDescent="0.25">
      <c r="A14" s="220" t="s">
        <v>359</v>
      </c>
      <c r="B14">
        <v>65</v>
      </c>
      <c r="C14" t="s">
        <v>26</v>
      </c>
      <c r="D14" s="116">
        <v>1.4999999999999999E-2</v>
      </c>
      <c r="E14" t="s">
        <v>363</v>
      </c>
      <c r="F14">
        <v>35</v>
      </c>
      <c r="G14" s="100">
        <f>'Section 4_8'!$D$54</f>
        <v>163914.31773038019</v>
      </c>
      <c r="H14" s="100">
        <f>'Section 4_8'!$F$54</f>
        <v>154639.99327274557</v>
      </c>
      <c r="I14" s="100">
        <f>'Section 4_8'!$H$54</f>
        <v>81185.996468191428</v>
      </c>
      <c r="J14" s="207">
        <f>'Section 4_8'!$I$54</f>
        <v>0.49529533229508882</v>
      </c>
      <c r="K14" s="212">
        <f>'Section 4_8'!W63</f>
        <v>15.182008269953853</v>
      </c>
      <c r="L14" s="100">
        <f>'Section 4_8'!W64</f>
        <v>1232566.4697845266</v>
      </c>
      <c r="M14" s="100">
        <f>'Section 4_8'!$M$54</f>
        <v>463867.18839905225</v>
      </c>
      <c r="N14" s="100">
        <v>768698.34621642798</v>
      </c>
      <c r="O14" s="100">
        <v>1232565.5346154803</v>
      </c>
      <c r="P14" s="207">
        <f>'Section 4_8'!$E$10</f>
        <v>0.05</v>
      </c>
      <c r="Q14" s="116">
        <v>8.2857589999999995E-2</v>
      </c>
      <c r="R14" s="207">
        <f t="shared" si="1"/>
        <v>0.13285759</v>
      </c>
    </row>
    <row r="15" spans="1:18" x14ac:dyDescent="0.25">
      <c r="A15" s="220" t="s">
        <v>373</v>
      </c>
      <c r="B15">
        <v>65</v>
      </c>
      <c r="C15" t="s">
        <v>337</v>
      </c>
      <c r="D15" s="116">
        <v>1.4999999999999999E-2</v>
      </c>
      <c r="E15" t="s">
        <v>375</v>
      </c>
      <c r="F15">
        <v>30</v>
      </c>
      <c r="G15" s="100">
        <f>'Section 4_9_1'!D48</f>
        <v>141393.93036056284</v>
      </c>
      <c r="H15" s="100">
        <f>'Section 4_9_1'!F48</f>
        <v>133393.8166141783</v>
      </c>
      <c r="I15" s="100">
        <f>'Section 4_9_1'!H48</f>
        <v>60027.217476380232</v>
      </c>
      <c r="J15" s="207">
        <f>'Section 4_9_1'!I48</f>
        <v>0.42453885625293319</v>
      </c>
      <c r="K15" s="212">
        <f>'Section 3'!I65</f>
        <v>14.904383170342655</v>
      </c>
      <c r="L15" s="100">
        <f>'Section 4_9_1'!E12</f>
        <v>894668.64991746005</v>
      </c>
      <c r="M15" s="100">
        <f>'Section 4_9_1'!M48</f>
        <v>319579.32127499604</v>
      </c>
      <c r="N15" s="100">
        <f>'Section 4_9_1'!P48</f>
        <v>575089.32864246366</v>
      </c>
      <c r="O15" s="100">
        <f>'Section 4_9_1'!Q48</f>
        <v>894668.6499174597</v>
      </c>
      <c r="P15" s="207">
        <f>'Section 4_9_1'!E9</f>
        <v>0.05</v>
      </c>
      <c r="Q15" s="207">
        <f>'Section 4_9_1'!E10</f>
        <v>8.9975991930279359E-2</v>
      </c>
      <c r="R15" s="207">
        <f>P15+Q15</f>
        <v>0.13997599193027938</v>
      </c>
    </row>
    <row r="16" spans="1:18" x14ac:dyDescent="0.25">
      <c r="A16" s="220" t="s">
        <v>374</v>
      </c>
      <c r="B16">
        <v>65</v>
      </c>
      <c r="C16" t="s">
        <v>337</v>
      </c>
      <c r="D16" s="116">
        <v>1.4999999999999999E-2</v>
      </c>
      <c r="E16" t="s">
        <v>376</v>
      </c>
      <c r="F16">
        <v>40</v>
      </c>
      <c r="G16" s="100">
        <f>'Section 4_9_2'!D58</f>
        <v>190021.61895140263</v>
      </c>
      <c r="H16" s="100">
        <f>'Section 4_9_2'!F58</f>
        <v>179270.13505102036</v>
      </c>
      <c r="I16" s="100">
        <f>'Section 4_9_2'!H58</f>
        <v>107562.0810306122</v>
      </c>
      <c r="J16" s="207">
        <f>'Section 4_9_2'!I58</f>
        <v>0.56605180833724411</v>
      </c>
      <c r="K16" s="212">
        <f>'Section 3'!I65</f>
        <v>14.904383170342655</v>
      </c>
      <c r="L16" s="100">
        <f>'Section 4_9_2'!E12</f>
        <v>1603146.4702796894</v>
      </c>
      <c r="M16" s="100">
        <f>'Section 4_9_2'!M58</f>
        <v>660382.04648922302</v>
      </c>
      <c r="N16" s="100">
        <f>'Section 4_9_2'!P58</f>
        <v>942764.42379046604</v>
      </c>
      <c r="O16" s="100">
        <f>'Section 4_9_2'!Q58</f>
        <v>1603146.4702796889</v>
      </c>
      <c r="P16" s="207">
        <f>'Section 4_9_2'!E9</f>
        <v>0.05</v>
      </c>
      <c r="Q16" s="116">
        <f>'Section 4_9_2'!E10</f>
        <v>7.1380228218079808E-2</v>
      </c>
      <c r="R16" s="207">
        <f>P16+Q16</f>
        <v>0.12138022821807981</v>
      </c>
    </row>
    <row r="17" spans="1:18" x14ac:dyDescent="0.25">
      <c r="A17">
        <v>10</v>
      </c>
      <c r="B17">
        <v>68</v>
      </c>
      <c r="C17" t="s">
        <v>26</v>
      </c>
      <c r="D17" s="116">
        <v>1.4999999999999999E-2</v>
      </c>
      <c r="E17" t="s">
        <v>382</v>
      </c>
      <c r="F17">
        <v>35</v>
      </c>
      <c r="G17" s="100">
        <f>'Section 4_10'!D53</f>
        <v>163914.31773038019</v>
      </c>
      <c r="H17" s="100">
        <f>'Section 4_10'!F53</f>
        <v>154639.99327274557</v>
      </c>
      <c r="I17" s="100">
        <f>'Section 4_10'!H53</f>
        <v>81185.996468191428</v>
      </c>
      <c r="J17" s="207">
        <f>'Section 4_10'!I53</f>
        <v>0.49529533229508882</v>
      </c>
      <c r="K17" s="212">
        <f>'Section 4_10'!T62</f>
        <v>13.066515099679052</v>
      </c>
      <c r="L17" s="100">
        <f>'Section 4_10'!T63</f>
        <v>1060818.0487341133</v>
      </c>
      <c r="M17" s="100">
        <f>'Section 4_10'!M53</f>
        <v>463867.18839905225</v>
      </c>
      <c r="N17" s="100">
        <f>'Section 4_10'!P53</f>
        <v>596950.86033506063</v>
      </c>
      <c r="O17" s="100">
        <f>'Section 4_10'!Q53</f>
        <v>1060818.0487341129</v>
      </c>
      <c r="P17" s="116">
        <f>'Section 4_10'!E9</f>
        <v>0.05</v>
      </c>
      <c r="Q17" s="116">
        <f>'Section 4_10'!E10</f>
        <v>6.4345018926141487E-2</v>
      </c>
      <c r="R17" s="207">
        <f>P17+Q17</f>
        <v>0.11434501892614149</v>
      </c>
    </row>
    <row r="18" spans="1:18" x14ac:dyDescent="0.25">
      <c r="A18" s="220" t="s">
        <v>388</v>
      </c>
      <c r="B18">
        <v>65</v>
      </c>
      <c r="C18" t="s">
        <v>26</v>
      </c>
      <c r="D18" s="116">
        <v>1.4999999999999999E-2</v>
      </c>
      <c r="E18" t="s">
        <v>390</v>
      </c>
      <c r="F18">
        <v>35</v>
      </c>
      <c r="G18" s="100">
        <f>'Section 4_11_1'!D53</f>
        <v>163914.31773038019</v>
      </c>
      <c r="H18" s="100">
        <f>'Section 4_11_1'!F53</f>
        <v>154639.99327274557</v>
      </c>
      <c r="I18" s="100">
        <f>'Section 4_11_1'!H53</f>
        <v>81185.996468191428</v>
      </c>
      <c r="J18" s="207">
        <f>'Section 4_11_1'!I53</f>
        <v>0.49529533229508882</v>
      </c>
      <c r="K18" s="212">
        <f>'Section 4_11_1'!T62</f>
        <v>14.055831203882292</v>
      </c>
      <c r="L18" s="100">
        <f>'Section 4_11_1'!T63</f>
        <v>1141136.6624758826</v>
      </c>
      <c r="M18" s="100">
        <f>'Section 4_11_1'!M53</f>
        <v>463867.18839905225</v>
      </c>
      <c r="N18" s="100">
        <f>'Section 4_11_1'!P53</f>
        <v>677269.47407683032</v>
      </c>
      <c r="O18" s="100">
        <f>'Section 4_11_1'!Q53</f>
        <v>1141136.6624758826</v>
      </c>
      <c r="P18" s="116">
        <f>'Section 4_11_1'!E9</f>
        <v>0.05</v>
      </c>
      <c r="Q18" s="116">
        <f>'Section 4_11_1'!E10</f>
        <v>7.3002520011632502E-2</v>
      </c>
      <c r="R18" s="207">
        <f t="shared" ref="R18:R20" si="2">P18+Q18</f>
        <v>0.1230025200116325</v>
      </c>
    </row>
    <row r="19" spans="1:18" x14ac:dyDescent="0.25">
      <c r="A19" s="220" t="s">
        <v>389</v>
      </c>
      <c r="B19">
        <v>65</v>
      </c>
      <c r="C19" t="s">
        <v>26</v>
      </c>
      <c r="D19" s="116">
        <v>1.4999999999999999E-2</v>
      </c>
      <c r="E19" t="s">
        <v>391</v>
      </c>
      <c r="F19">
        <v>35</v>
      </c>
      <c r="G19" s="100">
        <f>'Section 4_11_2'!$D$53</f>
        <v>163914.31773038019</v>
      </c>
      <c r="H19" s="100">
        <f>'Section 4_11_2'!$F$53</f>
        <v>154639.99327274557</v>
      </c>
      <c r="I19" s="100">
        <f>'Section 4_11_2'!$H$53</f>
        <v>81185.996468191428</v>
      </c>
      <c r="J19" s="207">
        <f>'Section 4_11_2'!$I$53</f>
        <v>0.49529533229508882</v>
      </c>
      <c r="K19" s="212">
        <f ca="1">'Section 4_11_2'!$T$62</f>
        <v>14.033329373510487</v>
      </c>
      <c r="L19" s="100">
        <f ca="1">'Section 4_11_2'!$T$63</f>
        <v>1139309.8289547893</v>
      </c>
      <c r="M19" s="100">
        <f>'Section 4_11_2'!$M$53</f>
        <v>463867.18839905225</v>
      </c>
      <c r="N19" s="100">
        <f ca="1">'Section 4_11_2'!$P$53</f>
        <v>675442.64055573696</v>
      </c>
      <c r="O19" s="100">
        <f ca="1">'Section 4_11_2'!$Q$53</f>
        <v>1139309.8289547893</v>
      </c>
      <c r="P19" s="207">
        <f>'Section 4_11_2'!$E$9</f>
        <v>0.05</v>
      </c>
      <c r="Q19" s="116">
        <f ca="1">'Section 4_11_2'!$E$10</f>
        <v>7.2805606588266847E-2</v>
      </c>
      <c r="R19" s="207">
        <f t="shared" ca="1" si="2"/>
        <v>0.12280560658826685</v>
      </c>
    </row>
    <row r="20" spans="1:18" s="80" customFormat="1" x14ac:dyDescent="0.25">
      <c r="A20" s="224">
        <v>12</v>
      </c>
      <c r="B20" s="224">
        <v>65</v>
      </c>
      <c r="C20" s="224" t="s">
        <v>392</v>
      </c>
      <c r="D20" s="225">
        <v>0.01</v>
      </c>
      <c r="E20" s="224" t="s">
        <v>393</v>
      </c>
      <c r="F20" s="224">
        <v>35</v>
      </c>
      <c r="G20" s="226">
        <f>'Section 4_12'!F53</f>
        <v>154639.99327274557</v>
      </c>
      <c r="H20" s="226">
        <f>'Section 4_12'!F53</f>
        <v>154639.99327274557</v>
      </c>
      <c r="I20" s="226">
        <f>'Section 4_12'!H53</f>
        <v>54123.99764546095</v>
      </c>
      <c r="J20" s="225">
        <f>'Section 4_12'!I53</f>
        <v>0.33019688819672588</v>
      </c>
      <c r="K20" s="227">
        <f>'Section 3'!I65</f>
        <v>14.904383170342655</v>
      </c>
      <c r="L20" s="226">
        <f>'Section 4_12'!E12</f>
        <v>806684.79961867363</v>
      </c>
      <c r="M20" s="226">
        <f>'Section 4_12'!M53</f>
        <v>463867.18839905225</v>
      </c>
      <c r="N20" s="226">
        <f>'Section 4_12'!P53</f>
        <v>342817.61121962144</v>
      </c>
      <c r="O20" s="226">
        <f>'Section 4_12'!Q53</f>
        <v>806684.79961867374</v>
      </c>
      <c r="P20" s="225">
        <f>'Section 4_12'!E9</f>
        <v>0.05</v>
      </c>
      <c r="Q20" s="228">
        <f>'Section 4_12'!E10</f>
        <v>3.6952129811421895E-2</v>
      </c>
      <c r="R20" s="225">
        <f t="shared" si="2"/>
        <v>8.6952129811421891E-2</v>
      </c>
    </row>
    <row r="21" spans="1:18" x14ac:dyDescent="0.25">
      <c r="A21" s="220" t="s">
        <v>404</v>
      </c>
      <c r="B21" t="s">
        <v>394</v>
      </c>
      <c r="C21" s="223">
        <f>N6/O6</f>
        <v>0.63361884859926132</v>
      </c>
      <c r="D21" t="s">
        <v>395</v>
      </c>
      <c r="F21" s="207">
        <f>P6</f>
        <v>0.06</v>
      </c>
      <c r="G21" t="s">
        <v>396</v>
      </c>
      <c r="H21" t="s">
        <v>397</v>
      </c>
      <c r="I21" s="207">
        <f>Q6</f>
        <v>0.10376388296889619</v>
      </c>
      <c r="J21" t="s">
        <v>398</v>
      </c>
    </row>
    <row r="22" spans="1:18" x14ac:dyDescent="0.25">
      <c r="A22" s="220" t="s">
        <v>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Normal="100" workbookViewId="0">
      <selection activeCell="E11" sqref="E11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5">
      <c r="A10" s="16" t="s">
        <v>225</v>
      </c>
      <c r="E10" s="193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5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5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5">
      <c r="E14" s="27"/>
      <c r="S14" s="158">
        <f t="shared" si="0"/>
        <v>11</v>
      </c>
      <c r="T14" s="208">
        <v>0.51434818820147454</v>
      </c>
    </row>
    <row r="15" spans="1:20" ht="15" x14ac:dyDescent="0.25">
      <c r="S15" s="158">
        <f t="shared" si="0"/>
        <v>12</v>
      </c>
      <c r="T15" s="208">
        <v>0.48049886559347232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5">
      <c r="A21" s="172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5">
      <c r="A22" s="172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5">
      <c r="A23" s="172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5">
      <c r="A24" s="172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5">
      <c r="A25" s="172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5">
      <c r="A26" s="172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5">
      <c r="A27" s="172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5">
      <c r="A28" s="172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5">
      <c r="A29" s="172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5">
      <c r="A30" s="172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5">
      <c r="A31" s="172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5">
      <c r="A32" s="172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5">
      <c r="A33" s="172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5">
      <c r="A34" s="172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5">
      <c r="A35" s="172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5">
      <c r="A36" s="172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5">
      <c r="A37" s="172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5">
      <c r="A38" s="172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5">
      <c r="A39" s="172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5">
      <c r="A40" s="172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5">
      <c r="A41" s="172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5">
      <c r="A42" s="172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5">
      <c r="A43" s="172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5">
      <c r="A44" s="172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5">
      <c r="A45" s="172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5">
      <c r="A46" s="172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5">
      <c r="A47" s="172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5">
      <c r="A48" s="172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5">
      <c r="A49" s="172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5">
      <c r="A50" s="172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5">
      <c r="A51" s="172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5">
      <c r="A52" s="172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5">
      <c r="A54" s="172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13.446401820403024</v>
      </c>
    </row>
    <row r="63" spans="1:20" ht="15.75" thickBot="1" x14ac:dyDescent="0.3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topLeftCell="A33" zoomScale="74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5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5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5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5">
      <c r="E14" s="27"/>
      <c r="S14" s="158">
        <f t="shared" si="0"/>
        <v>11</v>
      </c>
      <c r="T14" s="208">
        <v>0.54882922633558784</v>
      </c>
    </row>
    <row r="15" spans="1:20" ht="15" x14ac:dyDescent="0.25">
      <c r="S15" s="158">
        <f t="shared" si="0"/>
        <v>12</v>
      </c>
      <c r="T15" s="208">
        <v>0.52021783150799605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5">
      <c r="A21" s="172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5">
      <c r="A22" s="172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5">
      <c r="A23" s="172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5">
      <c r="A24" s="172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5">
      <c r="A25" s="172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5">
      <c r="A26" s="172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5">
      <c r="A27" s="172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5">
      <c r="A28" s="172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5">
      <c r="A29" s="172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5">
      <c r="A30" s="172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5">
      <c r="A31" s="172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5">
      <c r="A32" s="172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5">
      <c r="A33" s="172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5">
      <c r="A34" s="172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5">
      <c r="A35" s="172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5">
      <c r="A36" s="172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5">
      <c r="A37" s="172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5">
      <c r="A38" s="172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5">
      <c r="A39" s="172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5">
      <c r="A40" s="172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5">
      <c r="A41" s="172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5">
      <c r="A42" s="172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5">
      <c r="A43" s="172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5">
      <c r="A44" s="172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5">
      <c r="A45" s="172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5">
      <c r="A46" s="172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5">
      <c r="A47" s="172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5">
      <c r="A48" s="172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5">
      <c r="A49" s="172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5">
      <c r="A50" s="172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5">
      <c r="A51" s="172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5">
      <c r="A52" s="172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5">
      <c r="A54" s="172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5">
      <c r="A55" s="172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5">
      <c r="A56" s="172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5">
      <c r="A57" s="172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15.214909080778602</v>
      </c>
    </row>
    <row r="63" spans="1:20" ht="15.75" thickBot="1" x14ac:dyDescent="0.3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5">
      <c r="A4" s="16" t="s">
        <v>50</v>
      </c>
      <c r="E4" s="27">
        <v>2022</v>
      </c>
      <c r="S4" s="158">
        <v>0</v>
      </c>
      <c r="T4" s="208">
        <v>0.9775595365451456</v>
      </c>
      <c r="U4" s="208">
        <v>0.9775595365451456</v>
      </c>
    </row>
    <row r="5" spans="1:21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5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5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5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5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5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5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5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5">
      <c r="A21" s="172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5">
      <c r="A22" s="172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5">
      <c r="A23" s="172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5">
      <c r="A24" s="172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5">
      <c r="A25" s="172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5">
      <c r="A26" s="172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5">
      <c r="A27" s="172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5">
      <c r="A28" s="172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5">
      <c r="A29" s="172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5">
      <c r="A30" s="172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5">
      <c r="A31" s="172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5">
      <c r="A32" s="172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5">
      <c r="A33" s="172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5">
      <c r="A34" s="172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5">
      <c r="A35" s="172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5">
      <c r="A36" s="172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5">
      <c r="A37" s="172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5">
      <c r="A38" s="172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5">
      <c r="A39" s="172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5">
      <c r="A40" s="172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5">
      <c r="A41" s="172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5">
      <c r="A42" s="172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5">
      <c r="A43" s="172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5">
      <c r="A44" s="172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5">
      <c r="A45" s="172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5">
      <c r="A46" s="172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5">
      <c r="A47" s="172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5">
      <c r="A48" s="172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5">
      <c r="A49" s="172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5">
      <c r="A50" s="172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5">
      <c r="A51" s="172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5">
      <c r="A52" s="172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5">
      <c r="A53" s="172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5">
      <c r="A54" s="202">
        <f t="shared" ref="A54:C59" si="15">A53+1</f>
        <v>2056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5">
      <c r="A55" s="172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5">
      <c r="A56" s="172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5">
      <c r="A57" s="172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5">
      <c r="A58" s="172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5">
      <c r="A59" s="172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5.75" thickBot="1" x14ac:dyDescent="0.3">
      <c r="S63" s="157" t="s">
        <v>329</v>
      </c>
      <c r="T63" s="209">
        <v>14.638838166892095</v>
      </c>
      <c r="U63" s="209">
        <v>15.466787698552865</v>
      </c>
    </row>
    <row r="64" spans="1:21" ht="15.75" thickBot="1" x14ac:dyDescent="0.3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T3" sqref="T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 t="shared" si="4"/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5">
      <c r="A4" s="16" t="s">
        <v>50</v>
      </c>
      <c r="E4" s="27">
        <v>2022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5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5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5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5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5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5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5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5">
      <c r="A21" s="172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5">
      <c r="A22" s="172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5">
      <c r="A23" s="172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5">
      <c r="A24" s="172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5">
      <c r="A25" s="172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5">
      <c r="A26" s="172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5">
      <c r="A27" s="172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5">
      <c r="A28" s="172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5">
      <c r="A29" s="172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5">
      <c r="A30" s="172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5">
      <c r="A31" s="172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5">
      <c r="A32" s="172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5">
      <c r="A33" s="172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5">
      <c r="A34" s="172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5">
      <c r="A35" s="172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5">
      <c r="A36" s="172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5">
      <c r="A37" s="172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5">
      <c r="A38" s="172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5">
      <c r="A39" s="172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5">
      <c r="A40" s="172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5">
      <c r="A41" s="172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5">
      <c r="A42" s="172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5">
      <c r="A43" s="172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5">
      <c r="A44" s="172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5">
      <c r="A45" s="172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5">
      <c r="A46" s="172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5">
      <c r="A47" s="172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5">
      <c r="A48" s="172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5">
      <c r="A49" s="172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5">
      <c r="A50" s="172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5">
      <c r="A51" s="172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5">
      <c r="A52" s="172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5">
      <c r="A53" s="172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5">
      <c r="A54" s="202">
        <f t="shared" ref="A54:C59" si="15">A53+1</f>
        <v>2056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5">
      <c r="A55" s="172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5">
      <c r="A56" s="172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5">
      <c r="A57" s="172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5">
      <c r="A58" s="172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5">
      <c r="A59" s="172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5.75" thickBot="1" x14ac:dyDescent="0.3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5.75" thickBot="1" x14ac:dyDescent="0.3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zoomScaleNormal="100" workbookViewId="0">
      <selection activeCell="P19" sqref="P19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F48</f>
        <v>133393.8166141783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E9*(1-M48/E12)/(M48/E12)</f>
        <v>8.9975991930279359E-2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4_9_1'!H48</f>
        <v>894668.64991746005</v>
      </c>
    </row>
    <row r="13" spans="1:18" x14ac:dyDescent="0.2">
      <c r="A13" s="16" t="s">
        <v>378</v>
      </c>
      <c r="E13" s="185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2">
        <f>A19+1</f>
        <v>2023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2">
        <f t="shared" ref="A21:C36" si="9">A20+1</f>
        <v>2024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2">
        <f t="shared" si="9"/>
        <v>2025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2">
        <f t="shared" si="9"/>
        <v>2026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2">
        <f t="shared" si="9"/>
        <v>2027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2">
        <f t="shared" si="9"/>
        <v>2028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2">
        <f t="shared" si="9"/>
        <v>2029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2">
        <f t="shared" si="9"/>
        <v>2030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2">
        <f t="shared" si="9"/>
        <v>2031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2">
        <f t="shared" si="9"/>
        <v>2032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2">
        <f t="shared" si="9"/>
        <v>2033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2">
        <f t="shared" si="9"/>
        <v>2034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2">
        <f t="shared" si="9"/>
        <v>2035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2">
        <f t="shared" si="9"/>
        <v>2036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2">
        <f t="shared" si="9"/>
        <v>2037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2">
        <f t="shared" si="9"/>
        <v>2038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2">
        <f t="shared" si="9"/>
        <v>2039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2">
        <f t="shared" ref="A37:C52" si="13">A36+1</f>
        <v>2040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2">
        <f t="shared" si="13"/>
        <v>2041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2">
        <f t="shared" si="13"/>
        <v>2042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2">
        <f t="shared" si="13"/>
        <v>2043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2">
        <f t="shared" si="13"/>
        <v>2044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2">
        <f t="shared" si="13"/>
        <v>2045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2">
        <f t="shared" si="13"/>
        <v>2046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2">
        <f t="shared" si="13"/>
        <v>2047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2">
        <f t="shared" si="13"/>
        <v>2048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2">
        <f t="shared" si="13"/>
        <v>2049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2">
        <f t="shared" si="13"/>
        <v>2050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2">
        <f t="shared" si="13"/>
        <v>2051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2">
      <c r="A49" s="172">
        <f t="shared" si="13"/>
        <v>2052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2">
        <f t="shared" si="13"/>
        <v>2053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2">
        <f t="shared" si="13"/>
        <v>2054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2">
        <f t="shared" si="13"/>
        <v>2055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2">
      <c r="A53" s="214">
        <f t="shared" ref="A53:C58" si="14">A52+1</f>
        <v>2056</v>
      </c>
      <c r="B53" s="215">
        <f t="shared" si="14"/>
        <v>69</v>
      </c>
      <c r="C53" s="215">
        <f t="shared" si="14"/>
        <v>34</v>
      </c>
      <c r="D53" s="215">
        <f t="shared" si="1"/>
        <v>163914.31773038019</v>
      </c>
      <c r="E53" s="215"/>
      <c r="F53" s="215">
        <f t="shared" si="12"/>
        <v>154639.99327274557</v>
      </c>
      <c r="G53" s="215">
        <v>0</v>
      </c>
      <c r="H53" s="215">
        <v>0</v>
      </c>
      <c r="I53" s="216">
        <f t="shared" si="4"/>
        <v>0</v>
      </c>
      <c r="J53" s="216"/>
      <c r="K53" s="217">
        <f t="shared" si="5"/>
        <v>8195.7158865190104</v>
      </c>
      <c r="L53" s="217">
        <f t="shared" si="6"/>
        <v>210.35670775398793</v>
      </c>
      <c r="M53" s="217">
        <f t="shared" si="11"/>
        <v>463867.18839905225</v>
      </c>
      <c r="N53" s="215">
        <f t="shared" si="0"/>
        <v>14748.353329365935</v>
      </c>
      <c r="O53" s="215">
        <f t="shared" si="7"/>
        <v>378.54106878705898</v>
      </c>
      <c r="P53" s="215">
        <f t="shared" si="10"/>
        <v>834738.20800228964</v>
      </c>
      <c r="Q53" s="215">
        <f t="shared" si="8"/>
        <v>1298605.396401342</v>
      </c>
    </row>
    <row r="54" spans="1:18" x14ac:dyDescent="0.2">
      <c r="A54" s="172">
        <f t="shared" si="14"/>
        <v>2057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2">
        <f t="shared" si="14"/>
        <v>2058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2">
        <f t="shared" si="14"/>
        <v>2059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2">
        <f t="shared" si="14"/>
        <v>2060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2">
        <f t="shared" si="14"/>
        <v>2061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F58</f>
        <v>179270.13505102036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E9*(1-M58/E12)/(M58/E12)</f>
        <v>7.1380228218079808E-2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4_9_2'!H58</f>
        <v>1603146.4702796894</v>
      </c>
    </row>
    <row r="13" spans="1:18" x14ac:dyDescent="0.2">
      <c r="A13" s="16" t="s">
        <v>381</v>
      </c>
      <c r="E13" s="185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2">
        <f>A19+1</f>
        <v>2023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2">
        <f t="shared" ref="A21:C36" si="9">A20+1</f>
        <v>2024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2">
        <f t="shared" si="9"/>
        <v>2025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2">
        <f t="shared" si="9"/>
        <v>2026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2">
        <f t="shared" si="9"/>
        <v>2027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2">
        <f t="shared" si="9"/>
        <v>2028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2">
        <f t="shared" si="9"/>
        <v>2029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2">
        <f t="shared" si="9"/>
        <v>2030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2">
        <f t="shared" si="9"/>
        <v>2031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2">
        <f t="shared" si="9"/>
        <v>2032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2">
        <f t="shared" si="9"/>
        <v>2033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2">
        <f t="shared" si="9"/>
        <v>2034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2">
        <f t="shared" si="9"/>
        <v>2035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2">
        <f t="shared" si="9"/>
        <v>2036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2">
        <f t="shared" si="9"/>
        <v>2037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2">
        <f t="shared" si="9"/>
        <v>2038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2">
        <f t="shared" si="9"/>
        <v>2039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2">
        <f t="shared" ref="A37:C52" si="13">A36+1</f>
        <v>2040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2">
        <f t="shared" si="13"/>
        <v>2041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2">
        <f t="shared" si="13"/>
        <v>2042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2">
        <f t="shared" si="13"/>
        <v>2043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2">
        <f t="shared" si="13"/>
        <v>2044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2">
        <f t="shared" si="13"/>
        <v>2045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2">
        <f t="shared" si="13"/>
        <v>2046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2">
        <f t="shared" si="13"/>
        <v>2047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2">
        <f t="shared" si="13"/>
        <v>2048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2">
        <f t="shared" si="13"/>
        <v>2049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2">
        <f t="shared" si="13"/>
        <v>2050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4">
        <f t="shared" si="13"/>
        <v>2051</v>
      </c>
      <c r="B48" s="215">
        <f t="shared" si="13"/>
        <v>54</v>
      </c>
      <c r="C48" s="215">
        <f t="shared" si="13"/>
        <v>29</v>
      </c>
      <c r="D48" s="215">
        <f t="shared" si="1"/>
        <v>141393.93036056284</v>
      </c>
      <c r="E48" s="215"/>
      <c r="F48" s="215">
        <f>AVERAGE(D44:D48)</f>
        <v>133393.8166141783</v>
      </c>
      <c r="G48" s="215">
        <f>$E$7*$E$8</f>
        <v>2689.0520257653052</v>
      </c>
      <c r="H48" s="215">
        <f>$E$7*$E$8*(C48+1)</f>
        <v>80671.560772959157</v>
      </c>
      <c r="I48" s="216">
        <f t="shared" si="4"/>
        <v>0.57054472258633682</v>
      </c>
      <c r="J48" s="216"/>
      <c r="K48" s="217">
        <f t="shared" si="5"/>
        <v>7069.6965180281422</v>
      </c>
      <c r="L48" s="217">
        <f t="shared" si="6"/>
        <v>181.45554396272232</v>
      </c>
      <c r="M48" s="217">
        <f t="shared" si="11"/>
        <v>319579.32127499604</v>
      </c>
      <c r="N48" s="215">
        <f t="shared" si="0"/>
        <v>10092.731017788259</v>
      </c>
      <c r="O48" s="215">
        <f t="shared" si="7"/>
        <v>259.04676278989865</v>
      </c>
      <c r="P48" s="215">
        <f t="shared" si="10"/>
        <v>456232.89772776514</v>
      </c>
      <c r="Q48" s="215">
        <f t="shared" si="8"/>
        <v>775812.21900276118</v>
      </c>
    </row>
    <row r="49" spans="1:18" x14ac:dyDescent="0.2">
      <c r="A49" s="172">
        <f t="shared" si="13"/>
        <v>2052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5">
        <f t="shared" ref="G49:G57" si="14">$E$7*$E$8</f>
        <v>2689.0520257653052</v>
      </c>
      <c r="H49" s="215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2">
        <f t="shared" si="13"/>
        <v>2053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5">
        <f t="shared" si="14"/>
        <v>2689.0520257653052</v>
      </c>
      <c r="H50" s="215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2">
        <f t="shared" si="13"/>
        <v>2054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5">
        <f t="shared" si="14"/>
        <v>2689.0520257653052</v>
      </c>
      <c r="H51" s="215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2">
        <f t="shared" si="13"/>
        <v>2055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5">
        <f t="shared" si="14"/>
        <v>2689.0520257653052</v>
      </c>
      <c r="H52" s="215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2">
      <c r="A53" s="214">
        <f t="shared" ref="A53:C58" si="16">A52+1</f>
        <v>2056</v>
      </c>
      <c r="B53" s="215">
        <f t="shared" si="16"/>
        <v>59</v>
      </c>
      <c r="C53" s="215">
        <f t="shared" si="16"/>
        <v>34</v>
      </c>
      <c r="D53" s="215">
        <f t="shared" si="1"/>
        <v>163914.31773038019</v>
      </c>
      <c r="E53" s="215"/>
      <c r="F53" s="215">
        <f t="shared" si="12"/>
        <v>154639.99327274557</v>
      </c>
      <c r="G53" s="215">
        <f t="shared" si="14"/>
        <v>2689.0520257653052</v>
      </c>
      <c r="H53" s="215">
        <f t="shared" si="15"/>
        <v>94116.820901785686</v>
      </c>
      <c r="I53" s="216">
        <f t="shared" si="4"/>
        <v>0.57418303785149993</v>
      </c>
      <c r="J53" s="216"/>
      <c r="K53" s="217">
        <f t="shared" si="5"/>
        <v>8195.7158865190104</v>
      </c>
      <c r="L53" s="217">
        <f t="shared" si="6"/>
        <v>210.35670775398793</v>
      </c>
      <c r="M53" s="217">
        <f t="shared" si="11"/>
        <v>463867.18839905225</v>
      </c>
      <c r="N53" s="215">
        <f t="shared" si="0"/>
        <v>11700.241407805384</v>
      </c>
      <c r="O53" s="215">
        <f t="shared" si="7"/>
        <v>300.30619613367156</v>
      </c>
      <c r="P53" s="215">
        <f t="shared" si="10"/>
        <v>662218.91541606735</v>
      </c>
      <c r="Q53" s="215">
        <f t="shared" si="8"/>
        <v>1126086.1038151197</v>
      </c>
    </row>
    <row r="54" spans="1:18" x14ac:dyDescent="0.2">
      <c r="A54" s="172">
        <f t="shared" si="16"/>
        <v>2057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5">
        <f t="shared" si="14"/>
        <v>2689.0520257653052</v>
      </c>
      <c r="H54" s="215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2">
        <f t="shared" si="16"/>
        <v>2058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5">
        <f t="shared" si="14"/>
        <v>2689.0520257653052</v>
      </c>
      <c r="H55" s="215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2">
        <f t="shared" si="16"/>
        <v>2059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5">
        <f t="shared" si="14"/>
        <v>2689.0520257653052</v>
      </c>
      <c r="H56" s="215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2">
        <f t="shared" si="16"/>
        <v>2060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5">
        <f t="shared" si="14"/>
        <v>2689.0520257653052</v>
      </c>
      <c r="H57" s="215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2">
        <f t="shared" si="16"/>
        <v>2061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topLeftCell="A11" zoomScale="85" zoomScaleNormal="100" workbookViewId="0">
      <selection activeCell="E13" sqref="E1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G2" s="16" t="s">
        <v>386</v>
      </c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G3" s="16" t="s">
        <v>387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33</v>
      </c>
      <c r="S4" s="158">
        <f>S3+1</f>
        <v>1</v>
      </c>
      <c r="T4" s="208">
        <v>0.95147478591817103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0.90530426823803145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0.86137418481258943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0.81957581808999957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0.76379533492320162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0.72289932986685967</v>
      </c>
    </row>
    <row r="10" spans="1:20" ht="15" x14ac:dyDescent="0.25">
      <c r="A10" s="16" t="s">
        <v>225</v>
      </c>
      <c r="E10" s="193">
        <f>E9*(1-M53/E12)/(M53/E12)</f>
        <v>6.4345018926141487E-2</v>
      </c>
      <c r="S10" s="158">
        <f t="shared" si="0"/>
        <v>7</v>
      </c>
      <c r="T10" s="208">
        <v>0.68384285585339477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0.64652357992267862</v>
      </c>
    </row>
    <row r="12" spans="1:20" ht="15" x14ac:dyDescent="0.25">
      <c r="A12" s="16" t="s">
        <v>332</v>
      </c>
      <c r="E12" s="192">
        <f>T63</f>
        <v>1060818.0487341133</v>
      </c>
      <c r="S12" s="158">
        <f t="shared" si="0"/>
        <v>9</v>
      </c>
      <c r="T12" s="208">
        <v>0.61083934063626466</v>
      </c>
    </row>
    <row r="13" spans="1:20" ht="15" x14ac:dyDescent="0.25">
      <c r="A13" s="16" t="s">
        <v>310</v>
      </c>
      <c r="E13" s="185">
        <f>Q53</f>
        <v>1060818.0487341129</v>
      </c>
      <c r="S13" s="158">
        <f t="shared" si="0"/>
        <v>10</v>
      </c>
      <c r="T13" s="208">
        <v>0.5767012872151841</v>
      </c>
    </row>
    <row r="14" spans="1:20" ht="15" x14ac:dyDescent="0.25">
      <c r="E14" s="27"/>
      <c r="S14" s="158">
        <f t="shared" si="0"/>
        <v>11</v>
      </c>
      <c r="T14" s="208">
        <v>0.54402471286654508</v>
      </c>
    </row>
    <row r="15" spans="1:20" ht="15" x14ac:dyDescent="0.25">
      <c r="S15" s="158">
        <f t="shared" si="0"/>
        <v>12</v>
      </c>
      <c r="T15" s="208">
        <v>0.51272837551134587</v>
      </c>
    </row>
    <row r="16" spans="1:20" ht="15" x14ac:dyDescent="0.25">
      <c r="A16" s="38" t="s">
        <v>0</v>
      </c>
      <c r="B16" s="177"/>
      <c r="C16" s="218" t="s">
        <v>73</v>
      </c>
      <c r="D16" s="21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0.4827372497290271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0.45392520996364594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5">
      <c r="A19" s="16">
        <f>E3</f>
        <v>2022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3860.701135568489</v>
      </c>
      <c r="O19" s="50">
        <f>N19*(11/24)*$E$11</f>
        <v>99.091329146257877</v>
      </c>
      <c r="P19" s="50">
        <f>N19+O19</f>
        <v>3959.792464714747</v>
      </c>
      <c r="Q19" s="50">
        <f>M19+P19</f>
        <v>7036.7924647147465</v>
      </c>
      <c r="S19" s="158">
        <f t="shared" si="0"/>
        <v>16</v>
      </c>
      <c r="T19" s="208">
        <v>0.32219225437979943</v>
      </c>
    </row>
    <row r="20" spans="1:20" ht="15" x14ac:dyDescent="0.25">
      <c r="A20" s="172">
        <f>A19+1</f>
        <v>2023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3976.5221696355438</v>
      </c>
      <c r="O20" s="50">
        <f t="shared" ref="O20:O58" si="7">N20*(11/24)*$E$11</f>
        <v>102.06406902064562</v>
      </c>
      <c r="P20" s="50">
        <f>P19*(1+$E$11)+(N20+O20)</f>
        <v>8260.1270813949632</v>
      </c>
      <c r="Q20" s="50">
        <f t="shared" ref="Q20:Q58" si="8">M20+P20</f>
        <v>14678.749081394963</v>
      </c>
      <c r="S20" s="158">
        <f t="shared" si="0"/>
        <v>17</v>
      </c>
      <c r="T20" s="208">
        <v>0.29094036105972632</v>
      </c>
    </row>
    <row r="21" spans="1:20" ht="15" x14ac:dyDescent="0.25">
      <c r="A21" s="172">
        <f t="shared" ref="A21:C36" si="9">A20+1</f>
        <v>2024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4095.8178347246103</v>
      </c>
      <c r="O21" s="50">
        <f t="shared" si="7"/>
        <v>105.12599109126499</v>
      </c>
      <c r="P21" s="50">
        <f t="shared" ref="P21:P58" si="11">P20*(1+$E$11)+(N21+O21)</f>
        <v>12923.638023768957</v>
      </c>
      <c r="Q21" s="50">
        <f t="shared" si="8"/>
        <v>22966.092155768958</v>
      </c>
      <c r="S21" s="158">
        <f t="shared" si="0"/>
        <v>18</v>
      </c>
      <c r="T21" s="208">
        <v>0.26057856084050024</v>
      </c>
    </row>
    <row r="22" spans="1:20" ht="15" x14ac:dyDescent="0.25">
      <c r="A22" s="172">
        <f t="shared" si="9"/>
        <v>2025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4218.6923697663478</v>
      </c>
      <c r="O22" s="50">
        <f t="shared" si="7"/>
        <v>108.27977082400292</v>
      </c>
      <c r="P22" s="50">
        <f t="shared" si="11"/>
        <v>17974.333893690371</v>
      </c>
      <c r="Q22" s="50">
        <f t="shared" si="8"/>
        <v>31941.48643608237</v>
      </c>
      <c r="S22" s="158">
        <f t="shared" si="0"/>
        <v>19</v>
      </c>
      <c r="T22" s="208">
        <v>0.23118411597082505</v>
      </c>
    </row>
    <row r="23" spans="1:20" ht="15" x14ac:dyDescent="0.25">
      <c r="A23" s="172">
        <f t="shared" si="9"/>
        <v>2026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4345.2531408593386</v>
      </c>
      <c r="O23" s="50">
        <f t="shared" si="7"/>
        <v>111.52816394872302</v>
      </c>
      <c r="P23" s="50">
        <f t="shared" si="11"/>
        <v>23437.677896545094</v>
      </c>
      <c r="Q23" s="50">
        <f t="shared" si="8"/>
        <v>41650.181589681044</v>
      </c>
      <c r="S23" s="158">
        <f t="shared" si="0"/>
        <v>20</v>
      </c>
      <c r="T23" s="208">
        <v>0.20287147064855901</v>
      </c>
    </row>
    <row r="24" spans="1:20" ht="15" x14ac:dyDescent="0.25">
      <c r="A24" s="172">
        <f t="shared" si="9"/>
        <v>2027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4475.6107350851189</v>
      </c>
      <c r="O24" s="50">
        <f t="shared" si="7"/>
        <v>114.87400886718471</v>
      </c>
      <c r="P24" s="50">
        <f t="shared" si="11"/>
        <v>29340.672602703926</v>
      </c>
      <c r="Q24" s="50">
        <f t="shared" si="8"/>
        <v>52140.162829276596</v>
      </c>
      <c r="S24" s="158">
        <f t="shared" si="0"/>
        <v>21</v>
      </c>
      <c r="T24" s="208">
        <v>0.17578757556713351</v>
      </c>
    </row>
    <row r="25" spans="1:20" ht="15" x14ac:dyDescent="0.25">
      <c r="A25" s="172">
        <f t="shared" si="9"/>
        <v>2028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4609.8790571376721</v>
      </c>
      <c r="O25" s="50">
        <f t="shared" si="7"/>
        <v>118.32022913320024</v>
      </c>
      <c r="P25" s="50">
        <f t="shared" si="11"/>
        <v>35711.94955472622</v>
      </c>
      <c r="Q25" s="50">
        <f t="shared" si="8"/>
        <v>63462.310150406694</v>
      </c>
      <c r="S25" s="158">
        <f t="shared" si="0"/>
        <v>22</v>
      </c>
      <c r="T25" s="208">
        <v>0.15010814386409449</v>
      </c>
    </row>
    <row r="26" spans="1:20" ht="15" x14ac:dyDescent="0.25">
      <c r="A26" s="172">
        <f t="shared" si="9"/>
        <v>2029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4748.1754288518032</v>
      </c>
      <c r="O26" s="50">
        <f t="shared" si="7"/>
        <v>121.86983600719627</v>
      </c>
      <c r="P26" s="50">
        <f t="shared" si="11"/>
        <v>42581.863994649888</v>
      </c>
      <c r="Q26" s="50">
        <f t="shared" si="8"/>
        <v>75670.566667600797</v>
      </c>
      <c r="S26" s="158">
        <f t="shared" si="0"/>
        <v>23</v>
      </c>
      <c r="T26" s="208">
        <v>0.12602991996094756</v>
      </c>
    </row>
    <row r="27" spans="1:20" ht="15" x14ac:dyDescent="0.25">
      <c r="A27" s="172">
        <f t="shared" si="9"/>
        <v>2030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4890.6206917173577</v>
      </c>
      <c r="O27" s="50">
        <f t="shared" si="7"/>
        <v>125.52593108741218</v>
      </c>
      <c r="P27" s="50">
        <f t="shared" si="11"/>
        <v>49982.595001155052</v>
      </c>
      <c r="Q27" s="50">
        <f t="shared" si="8"/>
        <v>88822.116564220909</v>
      </c>
      <c r="S27" s="158">
        <f t="shared" si="0"/>
        <v>24</v>
      </c>
      <c r="T27" s="208">
        <v>0.10376112040991614</v>
      </c>
    </row>
    <row r="28" spans="1:20" ht="15" x14ac:dyDescent="0.25">
      <c r="A28" s="172">
        <f t="shared" si="9"/>
        <v>2031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5037.3393124688782</v>
      </c>
      <c r="O28" s="50">
        <f t="shared" si="7"/>
        <v>129.29170902003452</v>
      </c>
      <c r="P28" s="50">
        <f t="shared" si="11"/>
        <v>57948.251342708652</v>
      </c>
      <c r="Q28" s="50">
        <f t="shared" si="8"/>
        <v>102977.57319994879</v>
      </c>
      <c r="S28" s="158">
        <f t="shared" si="0"/>
        <v>25</v>
      </c>
      <c r="T28" s="208">
        <v>8.350609217679944E-2</v>
      </c>
    </row>
    <row r="29" spans="1:20" ht="15" x14ac:dyDescent="0.25">
      <c r="A29" s="172">
        <f t="shared" si="9"/>
        <v>2032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5188.4594918429448</v>
      </c>
      <c r="O29" s="50">
        <f t="shared" si="7"/>
        <v>133.17046029063559</v>
      </c>
      <c r="P29" s="50">
        <f t="shared" si="11"/>
        <v>66514.983370033922</v>
      </c>
      <c r="Q29" s="50">
        <f t="shared" si="8"/>
        <v>118201.17795052136</v>
      </c>
      <c r="S29" s="158">
        <f t="shared" si="0"/>
        <v>26</v>
      </c>
      <c r="T29" s="208">
        <v>6.5520727536846138E-2</v>
      </c>
    </row>
    <row r="30" spans="1:20" ht="15" x14ac:dyDescent="0.25">
      <c r="A30" s="172">
        <f t="shared" si="9"/>
        <v>2033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5344.1132765982329</v>
      </c>
      <c r="O30" s="50">
        <f t="shared" si="7"/>
        <v>137.16557409935464</v>
      </c>
      <c r="P30" s="50">
        <f t="shared" si="11"/>
        <v>75721.101289453421</v>
      </c>
      <c r="Q30" s="50">
        <f t="shared" si="8"/>
        <v>134561.01038666727</v>
      </c>
      <c r="S30" s="158">
        <f t="shared" si="0"/>
        <v>27</v>
      </c>
      <c r="T30" s="208">
        <v>4.991884534663539E-2</v>
      </c>
    </row>
    <row r="31" spans="1:20" ht="15" x14ac:dyDescent="0.25">
      <c r="A31" s="172">
        <f t="shared" si="9"/>
        <v>2034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5504.4366748961802</v>
      </c>
      <c r="O31" s="50">
        <f t="shared" si="7"/>
        <v>141.2805413223353</v>
      </c>
      <c r="P31" s="50">
        <f t="shared" si="11"/>
        <v>85607.200177881328</v>
      </c>
      <c r="Q31" s="50">
        <f t="shared" si="8"/>
        <v>152129.21043336485</v>
      </c>
      <c r="S31" s="158">
        <f t="shared" si="0"/>
        <v>28</v>
      </c>
      <c r="T31" s="208">
        <v>3.681000361683931E-2</v>
      </c>
    </row>
    <row r="32" spans="1:20" ht="15" x14ac:dyDescent="0.25">
      <c r="A32" s="172">
        <f t="shared" si="9"/>
        <v>2035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5669.5697751430662</v>
      </c>
      <c r="O32" s="50">
        <f t="shared" si="7"/>
        <v>145.51895756200537</v>
      </c>
      <c r="P32" s="50">
        <f t="shared" si="11"/>
        <v>96216.292120547761</v>
      </c>
      <c r="Q32" s="50">
        <f t="shared" si="8"/>
        <v>170982.21318662883</v>
      </c>
      <c r="S32" s="158">
        <f t="shared" si="0"/>
        <v>29</v>
      </c>
      <c r="T32" s="208">
        <v>2.6315198150269867E-2</v>
      </c>
    </row>
    <row r="33" spans="1:20" ht="15" x14ac:dyDescent="0.25">
      <c r="A33" s="172">
        <f t="shared" si="9"/>
        <v>2036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5839.6568683973583</v>
      </c>
      <c r="O33" s="50">
        <f t="shared" si="7"/>
        <v>149.88452628886552</v>
      </c>
      <c r="P33" s="50">
        <f t="shared" si="11"/>
        <v>107593.94587398466</v>
      </c>
      <c r="Q33" s="50">
        <f t="shared" si="8"/>
        <v>191200.99710314546</v>
      </c>
      <c r="S33" s="158">
        <f t="shared" si="0"/>
        <v>30</v>
      </c>
      <c r="T33" s="208">
        <v>1.8222901310526556E-2</v>
      </c>
    </row>
    <row r="34" spans="1:20" ht="15" x14ac:dyDescent="0.25">
      <c r="A34" s="172">
        <f t="shared" si="9"/>
        <v>2037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6014.8465744492787</v>
      </c>
      <c r="O34" s="50">
        <f t="shared" si="7"/>
        <v>154.38106207753148</v>
      </c>
      <c r="P34" s="50">
        <f t="shared" si="11"/>
        <v>119788.43447945461</v>
      </c>
      <c r="Q34" s="50">
        <f t="shared" si="8"/>
        <v>212871.34631832899</v>
      </c>
      <c r="S34" s="158">
        <f t="shared" si="0"/>
        <v>31</v>
      </c>
      <c r="T34" s="208">
        <v>1.2250971344457717E-2</v>
      </c>
    </row>
    <row r="35" spans="1:20" ht="15" x14ac:dyDescent="0.25">
      <c r="A35" s="172">
        <f t="shared" si="9"/>
        <v>2038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6195.2919716827564</v>
      </c>
      <c r="O35" s="50">
        <f t="shared" si="7"/>
        <v>159.01249393985742</v>
      </c>
      <c r="P35" s="50">
        <f t="shared" si="11"/>
        <v>132850.8912759267</v>
      </c>
      <c r="Q35" s="50">
        <f t="shared" si="8"/>
        <v>236084.12789088499</v>
      </c>
      <c r="S35" s="158">
        <f t="shared" si="0"/>
        <v>32</v>
      </c>
      <c r="T35" s="208">
        <v>8.0003059942903507E-3</v>
      </c>
    </row>
    <row r="36" spans="1:20" ht="15" x14ac:dyDescent="0.25">
      <c r="A36" s="172">
        <f t="shared" si="9"/>
        <v>2039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6381.1507308332402</v>
      </c>
      <c r="O36" s="50">
        <f t="shared" si="7"/>
        <v>163.78286875805318</v>
      </c>
      <c r="P36" s="50">
        <f t="shared" si="11"/>
        <v>146835.47478696989</v>
      </c>
      <c r="Q36" s="50">
        <f t="shared" si="8"/>
        <v>260935.58481686606</v>
      </c>
      <c r="S36" s="158">
        <f t="shared" si="0"/>
        <v>33</v>
      </c>
      <c r="T36" s="208">
        <v>5.0774680104926943E-3</v>
      </c>
    </row>
    <row r="37" spans="1:20" ht="15" x14ac:dyDescent="0.25">
      <c r="A37" s="172">
        <f t="shared" ref="A37:C52" si="14">A36+1</f>
        <v>2040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6572.5852527582374</v>
      </c>
      <c r="O37" s="50">
        <f t="shared" si="7"/>
        <v>168.69635482079477</v>
      </c>
      <c r="P37" s="50">
        <f t="shared" si="11"/>
        <v>161799.54298261926</v>
      </c>
      <c r="Q37" s="50">
        <f t="shared" si="8"/>
        <v>287527.64570362482</v>
      </c>
      <c r="S37" s="158">
        <f t="shared" si="0"/>
        <v>34</v>
      </c>
      <c r="T37" s="208">
        <v>3.1322606517551351E-3</v>
      </c>
    </row>
    <row r="38" spans="1:20" ht="15" x14ac:dyDescent="0.25">
      <c r="A38" s="172">
        <f t="shared" si="14"/>
        <v>2041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6769.7628103409852</v>
      </c>
      <c r="O38" s="50">
        <f t="shared" si="7"/>
        <v>173.75724546541863</v>
      </c>
      <c r="P38" s="50">
        <f t="shared" si="11"/>
        <v>177803.83744545234</v>
      </c>
      <c r="Q38" s="50">
        <f t="shared" si="8"/>
        <v>315968.25204415247</v>
      </c>
      <c r="S38" s="158">
        <f t="shared" si="0"/>
        <v>35</v>
      </c>
      <c r="T38" s="208">
        <v>1.8771322802179061E-3</v>
      </c>
    </row>
    <row r="39" spans="1:20" ht="15" x14ac:dyDescent="0.25">
      <c r="A39" s="172">
        <f t="shared" si="14"/>
        <v>2042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6972.8556946512144</v>
      </c>
      <c r="O39" s="50">
        <f t="shared" si="7"/>
        <v>178.96996282938116</v>
      </c>
      <c r="P39" s="50">
        <f t="shared" si="11"/>
        <v>194912.67799987827</v>
      </c>
      <c r="Q39" s="50">
        <f t="shared" si="8"/>
        <v>346371.70408518333</v>
      </c>
      <c r="S39" s="158">
        <f t="shared" si="0"/>
        <v>36</v>
      </c>
      <c r="T39" s="208">
        <v>1.0909210799819116E-3</v>
      </c>
    </row>
    <row r="40" spans="1:20" ht="15" x14ac:dyDescent="0.25">
      <c r="A40" s="172">
        <f t="shared" si="14"/>
        <v>2043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7182.0413654907516</v>
      </c>
      <c r="O40" s="50">
        <f t="shared" si="7"/>
        <v>184.33906171426261</v>
      </c>
      <c r="P40" s="50">
        <f t="shared" si="11"/>
        <v>213194.16839507647</v>
      </c>
      <c r="Q40" s="50">
        <f t="shared" si="8"/>
        <v>378859.02633830882</v>
      </c>
      <c r="S40" s="158">
        <f t="shared" si="0"/>
        <v>37</v>
      </c>
      <c r="T40" s="208">
        <v>6.1273869409060057E-4</v>
      </c>
    </row>
    <row r="41" spans="1:20" ht="15" x14ac:dyDescent="0.25">
      <c r="A41" s="172">
        <f t="shared" si="14"/>
        <v>2044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7397.5026064554741</v>
      </c>
      <c r="O41" s="50">
        <f t="shared" si="7"/>
        <v>189.86923356569051</v>
      </c>
      <c r="P41" s="50">
        <f t="shared" si="11"/>
        <v>232720.41366522192</v>
      </c>
      <c r="Q41" s="50">
        <f t="shared" si="8"/>
        <v>413558.35384233989</v>
      </c>
      <c r="S41" s="158">
        <f t="shared" si="0"/>
        <v>38</v>
      </c>
      <c r="T41" s="208">
        <v>3.3436347308756935E-4</v>
      </c>
    </row>
    <row r="42" spans="1:20" ht="15" x14ac:dyDescent="0.25">
      <c r="A42" s="172">
        <f t="shared" si="14"/>
        <v>2045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7619.4276846491384</v>
      </c>
      <c r="O42" s="50">
        <f t="shared" si="7"/>
        <v>195.56531057266122</v>
      </c>
      <c r="P42" s="50">
        <f t="shared" si="11"/>
        <v>253567.74982569617</v>
      </c>
      <c r="Q42" s="50">
        <f t="shared" si="8"/>
        <v>450605.34034746932</v>
      </c>
      <c r="S42" s="158">
        <f t="shared" si="0"/>
        <v>39</v>
      </c>
      <c r="T42" s="208">
        <v>1.7714933803672023E-4</v>
      </c>
    </row>
    <row r="43" spans="1:20" ht="15" x14ac:dyDescent="0.25">
      <c r="A43" s="172">
        <f t="shared" si="14"/>
        <v>2046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7848.0105151886128</v>
      </c>
      <c r="O43" s="50">
        <f t="shared" si="7"/>
        <v>201.43226988984105</v>
      </c>
      <c r="P43" s="50">
        <f t="shared" si="11"/>
        <v>275816.98660101357</v>
      </c>
      <c r="Q43" s="50">
        <f t="shared" si="8"/>
        <v>490143.58965758467</v>
      </c>
      <c r="S43" s="158">
        <f t="shared" si="0"/>
        <v>40</v>
      </c>
      <c r="T43" s="208">
        <v>9.1063654841069233E-5</v>
      </c>
    </row>
    <row r="44" spans="1:20" ht="15" x14ac:dyDescent="0.25">
      <c r="A44" s="172">
        <f t="shared" si="14"/>
        <v>2047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8083.4508306442713</v>
      </c>
      <c r="O44" s="50">
        <f t="shared" si="7"/>
        <v>207.47523798653631</v>
      </c>
      <c r="P44" s="50">
        <f t="shared" si="11"/>
        <v>299553.66391930118</v>
      </c>
      <c r="Q44" s="50">
        <f t="shared" si="8"/>
        <v>532325.11143658636</v>
      </c>
      <c r="S44" s="158">
        <f t="shared" si="0"/>
        <v>41</v>
      </c>
      <c r="T44" s="208">
        <v>4.4987509227391525E-5</v>
      </c>
    </row>
    <row r="45" spans="1:20" ht="15" x14ac:dyDescent="0.25">
      <c r="A45" s="172">
        <f t="shared" si="14"/>
        <v>2048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8325.954355563601</v>
      </c>
      <c r="O45" s="50">
        <f t="shared" si="7"/>
        <v>213.69949512613243</v>
      </c>
      <c r="P45" s="50">
        <f t="shared" si="11"/>
        <v>324868.32294947177</v>
      </c>
      <c r="Q45" s="50">
        <f t="shared" si="8"/>
        <v>577310.80285795731</v>
      </c>
      <c r="S45" s="158">
        <f t="shared" si="0"/>
        <v>42</v>
      </c>
      <c r="T45" s="208">
        <v>2.1304252508176896E-5</v>
      </c>
    </row>
    <row r="46" spans="1:20" ht="15" x14ac:dyDescent="0.25">
      <c r="A46" s="172">
        <f t="shared" si="14"/>
        <v>2049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8575.7329862305087</v>
      </c>
      <c r="O46" s="50">
        <f t="shared" si="7"/>
        <v>220.11047997991639</v>
      </c>
      <c r="P46" s="50">
        <f t="shared" si="11"/>
        <v>351856.79250085261</v>
      </c>
      <c r="Q46" s="50">
        <f t="shared" si="8"/>
        <v>625270.9575543527</v>
      </c>
      <c r="S46" s="158">
        <f t="shared" si="0"/>
        <v>43</v>
      </c>
      <c r="T46" s="208">
        <v>9.6431350468719098E-6</v>
      </c>
    </row>
    <row r="47" spans="1:20" ht="15" x14ac:dyDescent="0.25">
      <c r="A47" s="172">
        <f t="shared" si="14"/>
        <v>2050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8833.0049758174246</v>
      </c>
      <c r="O47" s="50">
        <f t="shared" si="7"/>
        <v>226.7137943793139</v>
      </c>
      <c r="P47" s="50">
        <f t="shared" si="11"/>
        <v>380620.49165109708</v>
      </c>
      <c r="Q47" s="50">
        <f t="shared" si="8"/>
        <v>676385.80340583681</v>
      </c>
      <c r="S47" s="158">
        <f t="shared" si="0"/>
        <v>44</v>
      </c>
      <c r="T47" s="208">
        <v>4.1590231124271573E-6</v>
      </c>
    </row>
    <row r="48" spans="1:20" ht="15" x14ac:dyDescent="0.25">
      <c r="A48" s="172">
        <f t="shared" si="14"/>
        <v>2051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9097.9951250919476</v>
      </c>
      <c r="O48" s="50">
        <f t="shared" si="7"/>
        <v>233.51520821069329</v>
      </c>
      <c r="P48" s="50">
        <f t="shared" si="11"/>
        <v>411266.74951686122</v>
      </c>
      <c r="Q48" s="50">
        <f t="shared" si="8"/>
        <v>730846.07079185732</v>
      </c>
      <c r="S48" s="158">
        <f t="shared" si="0"/>
        <v>45</v>
      </c>
      <c r="T48" s="208">
        <v>1.702658688133751E-6</v>
      </c>
    </row>
    <row r="49" spans="1:20" ht="15" x14ac:dyDescent="0.25">
      <c r="A49" s="172">
        <f t="shared" si="14"/>
        <v>2052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9370.9349788447071</v>
      </c>
      <c r="O49" s="50">
        <f t="shared" si="7"/>
        <v>240.52066445701411</v>
      </c>
      <c r="P49" s="50">
        <f t="shared" si="11"/>
        <v>443909.14313310717</v>
      </c>
      <c r="Q49" s="50">
        <f t="shared" si="8"/>
        <v>788853.59302335361</v>
      </c>
      <c r="S49" s="158">
        <f t="shared" si="0"/>
        <v>46</v>
      </c>
      <c r="T49" s="208">
        <v>6.587531385029833E-7</v>
      </c>
    </row>
    <row r="50" spans="1:20" ht="15" x14ac:dyDescent="0.25">
      <c r="A50" s="172">
        <f t="shared" si="14"/>
        <v>2053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9652.0630282100483</v>
      </c>
      <c r="O50" s="50">
        <f t="shared" si="7"/>
        <v>247.73628439072459</v>
      </c>
      <c r="P50" s="50">
        <f t="shared" si="11"/>
        <v>478667.85446116194</v>
      </c>
      <c r="Q50" s="50">
        <f t="shared" si="8"/>
        <v>850621.94076782838</v>
      </c>
      <c r="S50" s="158">
        <f t="shared" si="0"/>
        <v>47</v>
      </c>
      <c r="T50" s="208">
        <v>2.3963474146769652E-7</v>
      </c>
    </row>
    <row r="51" spans="1:20" ht="15" x14ac:dyDescent="0.25">
      <c r="A51" s="172">
        <f t="shared" si="14"/>
        <v>2054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9941.6249190563503</v>
      </c>
      <c r="O51" s="50">
        <f t="shared" si="7"/>
        <v>255.16837292244631</v>
      </c>
      <c r="P51" s="50">
        <f t="shared" si="11"/>
        <v>515670.04760296579</v>
      </c>
      <c r="Q51" s="50">
        <f t="shared" si="8"/>
        <v>916377.09238204861</v>
      </c>
      <c r="S51" s="158">
        <f t="shared" si="0"/>
        <v>48</v>
      </c>
      <c r="T51" s="208">
        <v>0</v>
      </c>
    </row>
    <row r="52" spans="1:20" ht="15" x14ac:dyDescent="0.25">
      <c r="A52" s="172">
        <f t="shared" si="14"/>
        <v>2055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10239.87366662804</v>
      </c>
      <c r="O52" s="50">
        <f t="shared" si="7"/>
        <v>262.82342411011967</v>
      </c>
      <c r="P52" s="50">
        <f t="shared" si="11"/>
        <v>555050.26735947002</v>
      </c>
      <c r="Q52" s="50">
        <f t="shared" si="8"/>
        <v>986358.14217460179</v>
      </c>
      <c r="S52" s="158">
        <f t="shared" si="0"/>
        <v>49</v>
      </c>
      <c r="T52" s="208">
        <v>0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10547.069876626883</v>
      </c>
      <c r="O53" s="203">
        <f t="shared" si="7"/>
        <v>270.70812683342336</v>
      </c>
      <c r="P53" s="203">
        <f t="shared" si="11"/>
        <v>596950.86033506063</v>
      </c>
      <c r="Q53" s="203">
        <f t="shared" si="8"/>
        <v>1060818.0487341129</v>
      </c>
      <c r="S53" s="158">
        <f t="shared" si="0"/>
        <v>50</v>
      </c>
      <c r="T53" s="208">
        <v>0</v>
      </c>
    </row>
    <row r="54" spans="1:20" ht="15" x14ac:dyDescent="0.25">
      <c r="A54" s="172">
        <f t="shared" si="15"/>
        <v>2057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10863.481972925691</v>
      </c>
      <c r="O54" s="50">
        <f t="shared" si="7"/>
        <v>278.82937063842604</v>
      </c>
      <c r="P54" s="50">
        <f t="shared" si="11"/>
        <v>641522.41985738813</v>
      </c>
      <c r="Q54" s="50">
        <f t="shared" si="8"/>
        <v>1140024.4255788885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2058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11189.386432113461</v>
      </c>
      <c r="O55" s="50">
        <f t="shared" si="7"/>
        <v>287.19425175757885</v>
      </c>
      <c r="P55" s="50">
        <f t="shared" si="11"/>
        <v>688924.25605327298</v>
      </c>
      <c r="Q55" s="50">
        <f t="shared" si="8"/>
        <v>1224260.3765104418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2059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11525.068025076866</v>
      </c>
      <c r="O56" s="50">
        <f t="shared" si="7"/>
        <v>295.81007931030621</v>
      </c>
      <c r="P56" s="50">
        <f t="shared" si="11"/>
        <v>739324.89249664347</v>
      </c>
      <c r="Q56" s="50">
        <f t="shared" si="8"/>
        <v>1313825.3781871358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2060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11870.820065829172</v>
      </c>
      <c r="O57" s="50">
        <f t="shared" si="7"/>
        <v>304.68438168961541</v>
      </c>
      <c r="P57" s="50">
        <f t="shared" si="11"/>
        <v>792902.59092397429</v>
      </c>
      <c r="Q57" s="50">
        <f t="shared" si="8"/>
        <v>1409036.212575488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2061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12226.944667804048</v>
      </c>
      <c r="O58" s="50">
        <f t="shared" si="7"/>
        <v>313.82491314030386</v>
      </c>
      <c r="P58" s="50">
        <f t="shared" si="11"/>
        <v>849845.90559666127</v>
      </c>
      <c r="Q58" s="50">
        <f t="shared" si="8"/>
        <v>1510227.9520858843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13.066515099679052</v>
      </c>
    </row>
    <row r="63" spans="1:20" ht="15.75" thickBot="1" x14ac:dyDescent="0.3">
      <c r="S63" s="157" t="s">
        <v>330</v>
      </c>
      <c r="T63" s="210">
        <f>T62*H53</f>
        <v>1060818.0487341133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A9" zoomScaleNormal="100" workbookViewId="0">
      <selection activeCell="E13" sqref="E1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221" t="s">
        <v>50</v>
      </c>
      <c r="B3" s="221"/>
      <c r="C3" s="221"/>
      <c r="D3" s="221"/>
      <c r="E3" s="222">
        <f>2022+15</f>
        <v>2037</v>
      </c>
      <c r="G3" s="16" t="s">
        <v>386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0.95147478591817103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0.90530426823803145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0.86137418481258943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0.81957581808999957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0.76910763590145081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0.72927058593130023</v>
      </c>
    </row>
    <row r="10" spans="1:20" ht="15" x14ac:dyDescent="0.25">
      <c r="A10" s="16" t="s">
        <v>225</v>
      </c>
      <c r="E10" s="193">
        <f>E9*(1-M53/E12)/(M53/E12)</f>
        <v>7.3002520011632502E-2</v>
      </c>
      <c r="S10" s="158">
        <f t="shared" si="0"/>
        <v>7</v>
      </c>
      <c r="T10" s="208">
        <v>0.69127749900925417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0.65502981751837097</v>
      </c>
    </row>
    <row r="12" spans="1:20" ht="15" x14ac:dyDescent="0.25">
      <c r="A12" s="16" t="s">
        <v>332</v>
      </c>
      <c r="E12" s="192">
        <f>T63</f>
        <v>1141136.6624758826</v>
      </c>
      <c r="S12" s="158">
        <f t="shared" si="0"/>
        <v>9</v>
      </c>
      <c r="T12" s="208">
        <v>0.62043021947528887</v>
      </c>
    </row>
    <row r="13" spans="1:20" ht="15" x14ac:dyDescent="0.25">
      <c r="A13" s="16" t="s">
        <v>310</v>
      </c>
      <c r="E13" s="185">
        <f>Q53</f>
        <v>1141136.6624758826</v>
      </c>
      <c r="S13" s="158">
        <f t="shared" si="0"/>
        <v>10</v>
      </c>
      <c r="T13" s="208">
        <v>0.58739028104588131</v>
      </c>
    </row>
    <row r="14" spans="1:20" ht="15" x14ac:dyDescent="0.25">
      <c r="E14" s="27"/>
      <c r="S14" s="158">
        <f t="shared" si="0"/>
        <v>11</v>
      </c>
      <c r="T14" s="208">
        <v>0.55582698397705355</v>
      </c>
    </row>
    <row r="15" spans="1:20" ht="15" x14ac:dyDescent="0.25">
      <c r="S15" s="158">
        <f t="shared" si="0"/>
        <v>12</v>
      </c>
      <c r="T15" s="208">
        <v>0.52565786478932586</v>
      </c>
    </row>
    <row r="16" spans="1:20" ht="15" x14ac:dyDescent="0.25">
      <c r="A16" s="38" t="s">
        <v>0</v>
      </c>
      <c r="B16" s="177"/>
      <c r="C16" s="218" t="s">
        <v>73</v>
      </c>
      <c r="D16" s="21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0.49680670108052716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0.46920053655268129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5">
      <c r="A19" s="16">
        <f>E3</f>
        <v>2037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4380.1512006979501</v>
      </c>
      <c r="O19" s="50">
        <f>N19*(11/24)*$E$11</f>
        <v>112.42388081791405</v>
      </c>
      <c r="P19" s="50">
        <f>N19+O19</f>
        <v>4492.5750815158644</v>
      </c>
      <c r="Q19" s="50">
        <f>M19+P19</f>
        <v>7569.5750815158644</v>
      </c>
      <c r="S19" s="158">
        <f t="shared" si="0"/>
        <v>16</v>
      </c>
      <c r="T19" s="208">
        <v>0.36683647916294515</v>
      </c>
    </row>
    <row r="20" spans="1:20" ht="15" x14ac:dyDescent="0.25">
      <c r="A20" s="172">
        <f>A19+1</f>
        <v>2038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4511.5557367188885</v>
      </c>
      <c r="O20" s="50">
        <f t="shared" ref="O20:O58" si="8">N20*(11/24)*$E$11</f>
        <v>115.79659724245145</v>
      </c>
      <c r="P20" s="50">
        <f>P19*(1+$E$11)+(N20+O20)</f>
        <v>9371.5116200420925</v>
      </c>
      <c r="Q20" s="50">
        <f t="shared" ref="Q20:Q58" si="9">M20+P20</f>
        <v>15790.133620042092</v>
      </c>
      <c r="S20" s="158">
        <f t="shared" si="0"/>
        <v>17</v>
      </c>
      <c r="T20" s="208">
        <v>0.33888375964686979</v>
      </c>
    </row>
    <row r="21" spans="1:20" ht="15" x14ac:dyDescent="0.25">
      <c r="A21" s="172">
        <f t="shared" ref="A21:C36" si="10">A20+1</f>
        <v>2039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4646.9024088204551</v>
      </c>
      <c r="O21" s="50">
        <f t="shared" si="8"/>
        <v>119.27049515972502</v>
      </c>
      <c r="P21" s="50">
        <f t="shared" ref="P21:P58" si="11">P20*(1+$E$11)+(N21+O21)</f>
        <v>14662.489174744631</v>
      </c>
      <c r="Q21" s="50">
        <f t="shared" si="9"/>
        <v>24704.94330674463</v>
      </c>
      <c r="S21" s="158">
        <f t="shared" si="0"/>
        <v>18</v>
      </c>
      <c r="T21" s="208">
        <v>0.31171923044795791</v>
      </c>
    </row>
    <row r="22" spans="1:20" ht="15" x14ac:dyDescent="0.25">
      <c r="A22" s="172">
        <f t="shared" si="10"/>
        <v>2040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4786.3094810850689</v>
      </c>
      <c r="O22" s="50">
        <f t="shared" si="8"/>
        <v>122.84861001451678</v>
      </c>
      <c r="P22" s="50">
        <f t="shared" si="11"/>
        <v>20392.746659629916</v>
      </c>
      <c r="Q22" s="50">
        <f t="shared" si="9"/>
        <v>34359.899202021916</v>
      </c>
      <c r="S22" s="158">
        <f t="shared" si="0"/>
        <v>19</v>
      </c>
      <c r="T22" s="208">
        <v>0.28515797187694941</v>
      </c>
    </row>
    <row r="23" spans="1:20" ht="15" x14ac:dyDescent="0.25">
      <c r="A23" s="172">
        <f t="shared" si="10"/>
        <v>2041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4929.8987655176206</v>
      </c>
      <c r="O23" s="50">
        <f t="shared" si="8"/>
        <v>126.53406831495226</v>
      </c>
      <c r="P23" s="50">
        <f t="shared" si="11"/>
        <v>26591.173306401764</v>
      </c>
      <c r="Q23" s="50">
        <f t="shared" si="9"/>
        <v>44803.676999537718</v>
      </c>
      <c r="S23" s="158">
        <f t="shared" si="0"/>
        <v>20</v>
      </c>
      <c r="T23" s="208">
        <v>0.25918415419881929</v>
      </c>
    </row>
    <row r="24" spans="1:20" ht="15" x14ac:dyDescent="0.25">
      <c r="A24" s="172">
        <f t="shared" si="10"/>
        <v>2042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5077.7957284831491</v>
      </c>
      <c r="O24" s="50">
        <f t="shared" si="8"/>
        <v>130.33009036440083</v>
      </c>
      <c r="P24" s="50">
        <f t="shared" si="11"/>
        <v>33288.404830407817</v>
      </c>
      <c r="Q24" s="50">
        <f t="shared" si="9"/>
        <v>56087.895056980487</v>
      </c>
      <c r="S24" s="158">
        <f t="shared" si="0"/>
        <v>21</v>
      </c>
      <c r="T24" s="208">
        <v>0.23380882462203462</v>
      </c>
    </row>
    <row r="25" spans="1:20" ht="15" x14ac:dyDescent="0.25">
      <c r="A25" s="172">
        <f t="shared" si="10"/>
        <v>2043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5230.1296003376438</v>
      </c>
      <c r="O25" s="50">
        <f t="shared" si="8"/>
        <v>134.23999307533288</v>
      </c>
      <c r="P25" s="50">
        <f t="shared" si="11"/>
        <v>40516.925094323633</v>
      </c>
      <c r="Q25" s="50">
        <f t="shared" si="9"/>
        <v>68267.285690004108</v>
      </c>
      <c r="S25" s="158">
        <f t="shared" si="0"/>
        <v>22</v>
      </c>
      <c r="T25" s="208">
        <v>0.2090744305196163</v>
      </c>
    </row>
    <row r="26" spans="1:20" ht="15" x14ac:dyDescent="0.25">
      <c r="A26" s="172">
        <f t="shared" si="10"/>
        <v>2044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5387.0334883477735</v>
      </c>
      <c r="O26" s="50">
        <f t="shared" si="8"/>
        <v>138.26719286759285</v>
      </c>
      <c r="P26" s="50">
        <f t="shared" si="11"/>
        <v>48311.173580821131</v>
      </c>
      <c r="Q26" s="50">
        <f t="shared" si="9"/>
        <v>81399.876253772032</v>
      </c>
      <c r="S26" s="158">
        <f t="shared" si="0"/>
        <v>23</v>
      </c>
      <c r="T26" s="208">
        <v>0.18505665640286814</v>
      </c>
    </row>
    <row r="27" spans="1:20" ht="15" x14ac:dyDescent="0.25">
      <c r="A27" s="172">
        <f t="shared" si="10"/>
        <v>2045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5548.6444929982072</v>
      </c>
      <c r="O27" s="50">
        <f t="shared" si="8"/>
        <v>142.41520865362065</v>
      </c>
      <c r="P27" s="50">
        <f t="shared" si="11"/>
        <v>56707.659002998946</v>
      </c>
      <c r="Q27" s="50">
        <f t="shared" si="9"/>
        <v>95547.18056606481</v>
      </c>
      <c r="S27" s="158">
        <f t="shared" si="0"/>
        <v>24</v>
      </c>
      <c r="T27" s="208">
        <v>0.16186298764909465</v>
      </c>
    </row>
    <row r="28" spans="1:20" ht="15" x14ac:dyDescent="0.25">
      <c r="A28" s="172">
        <f t="shared" si="10"/>
        <v>2046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5715.1038277881535</v>
      </c>
      <c r="O28" s="50">
        <f t="shared" si="8"/>
        <v>146.68766491322927</v>
      </c>
      <c r="P28" s="50">
        <f t="shared" si="11"/>
        <v>65745.079399868264</v>
      </c>
      <c r="Q28" s="50">
        <f t="shared" si="9"/>
        <v>110774.4012571084</v>
      </c>
      <c r="S28" s="158">
        <f t="shared" si="0"/>
        <v>25</v>
      </c>
      <c r="T28" s="208">
        <v>0.13963216296608805</v>
      </c>
    </row>
    <row r="29" spans="1:20" ht="15" x14ac:dyDescent="0.25">
      <c r="A29" s="172">
        <f t="shared" si="10"/>
        <v>2047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5886.556942621798</v>
      </c>
      <c r="O29" s="50">
        <f t="shared" si="8"/>
        <v>151.08829486062615</v>
      </c>
      <c r="P29" s="50">
        <f t="shared" si="11"/>
        <v>75464.449083743326</v>
      </c>
      <c r="Q29" s="50">
        <f t="shared" si="9"/>
        <v>127150.64366423077</v>
      </c>
      <c r="S29" s="158">
        <f t="shared" si="0"/>
        <v>26</v>
      </c>
      <c r="T29" s="208">
        <v>0.11853041493899739</v>
      </c>
    </row>
    <row r="30" spans="1:20" ht="15" x14ac:dyDescent="0.25">
      <c r="A30" s="172">
        <f t="shared" si="10"/>
        <v>2048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6063.1536509004518</v>
      </c>
      <c r="O30" s="50">
        <f t="shared" si="8"/>
        <v>155.62094370644493</v>
      </c>
      <c r="P30" s="50">
        <f t="shared" si="11"/>
        <v>85909.232827039843</v>
      </c>
      <c r="Q30" s="50">
        <f t="shared" si="9"/>
        <v>144749.14192425369</v>
      </c>
      <c r="S30" s="158">
        <f t="shared" si="0"/>
        <v>27</v>
      </c>
      <c r="T30" s="208">
        <v>9.8745979558678587E-2</v>
      </c>
    </row>
    <row r="31" spans="1:20" ht="15" x14ac:dyDescent="0.25">
      <c r="A31" s="172">
        <f t="shared" si="10"/>
        <v>2049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6245.0482604274657</v>
      </c>
      <c r="O31" s="50">
        <f t="shared" si="8"/>
        <v>160.28957201763828</v>
      </c>
      <c r="P31" s="50">
        <f t="shared" si="11"/>
        <v>97125.487697799181</v>
      </c>
      <c r="Q31" s="50">
        <f t="shared" si="9"/>
        <v>163647.49795328273</v>
      </c>
      <c r="S31" s="158">
        <f t="shared" si="0"/>
        <v>28</v>
      </c>
      <c r="T31" s="208">
        <v>8.0478109788553687E-2</v>
      </c>
    </row>
    <row r="32" spans="1:20" ht="15" x14ac:dyDescent="0.25">
      <c r="A32" s="172">
        <f t="shared" si="10"/>
        <v>2050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6432.3997082402902</v>
      </c>
      <c r="O32" s="50">
        <f t="shared" si="8"/>
        <v>165.09825917816744</v>
      </c>
      <c r="P32" s="50">
        <f t="shared" si="11"/>
        <v>109162.0129762944</v>
      </c>
      <c r="Q32" s="50">
        <f t="shared" si="9"/>
        <v>183927.93404237548</v>
      </c>
      <c r="S32" s="158">
        <f t="shared" si="0"/>
        <v>29</v>
      </c>
      <c r="T32" s="208">
        <v>6.403430589976887E-2</v>
      </c>
    </row>
    <row r="33" spans="1:20" ht="15" x14ac:dyDescent="0.25">
      <c r="A33" s="172">
        <f t="shared" si="10"/>
        <v>2051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6625.3716994874994</v>
      </c>
      <c r="O33" s="50">
        <f t="shared" si="8"/>
        <v>170.05120695351246</v>
      </c>
      <c r="P33" s="50">
        <f t="shared" si="11"/>
        <v>122070.5086094079</v>
      </c>
      <c r="Q33" s="50">
        <f t="shared" si="9"/>
        <v>205677.5598385687</v>
      </c>
      <c r="S33" s="158">
        <f t="shared" si="0"/>
        <v>30</v>
      </c>
      <c r="T33" s="208">
        <v>4.9549469414855371E-2</v>
      </c>
    </row>
    <row r="34" spans="1:20" ht="15" x14ac:dyDescent="0.25">
      <c r="A34" s="172">
        <f t="shared" si="10"/>
        <v>2052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6824.1328504721241</v>
      </c>
      <c r="O34" s="50">
        <f t="shared" si="8"/>
        <v>175.15274316211784</v>
      </c>
      <c r="P34" s="50">
        <f t="shared" si="11"/>
        <v>135905.74268516898</v>
      </c>
      <c r="Q34" s="50">
        <f t="shared" si="9"/>
        <v>228988.65452404335</v>
      </c>
      <c r="S34" s="158">
        <f t="shared" si="0"/>
        <v>31</v>
      </c>
      <c r="T34" s="208">
        <v>3.7168377233334784E-2</v>
      </c>
    </row>
    <row r="35" spans="1:20" ht="15" x14ac:dyDescent="0.25">
      <c r="A35" s="172">
        <f t="shared" si="10"/>
        <v>2053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7028.8568359862875</v>
      </c>
      <c r="O35" s="50">
        <f t="shared" si="8"/>
        <v>180.40732545698137</v>
      </c>
      <c r="P35" s="50">
        <f t="shared" si="11"/>
        <v>150725.72843698174</v>
      </c>
      <c r="Q35" s="50">
        <f t="shared" si="9"/>
        <v>253958.96505194006</v>
      </c>
      <c r="S35" s="158">
        <f t="shared" si="0"/>
        <v>32</v>
      </c>
      <c r="T35" s="208">
        <v>2.7064350868301737E-2</v>
      </c>
    </row>
    <row r="36" spans="1:20" ht="15" x14ac:dyDescent="0.25">
      <c r="A36" s="172">
        <f t="shared" si="10"/>
        <v>2054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7239.7225410658766</v>
      </c>
      <c r="O36" s="50">
        <f t="shared" si="8"/>
        <v>185.81954522069083</v>
      </c>
      <c r="P36" s="50">
        <f t="shared" si="11"/>
        <v>166591.91131573927</v>
      </c>
      <c r="Q36" s="50">
        <f t="shared" si="9"/>
        <v>280692.02134563541</v>
      </c>
      <c r="S36" s="158">
        <f t="shared" si="0"/>
        <v>33</v>
      </c>
      <c r="T36" s="208">
        <v>1.9110685644124093E-2</v>
      </c>
    </row>
    <row r="37" spans="1:20" ht="15" x14ac:dyDescent="0.25">
      <c r="A37" s="172">
        <f t="shared" ref="A37:C52" si="14">A36+1</f>
        <v>2055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7456.9142172978536</v>
      </c>
      <c r="O37" s="50">
        <f t="shared" si="8"/>
        <v>191.39413157731158</v>
      </c>
      <c r="P37" s="50">
        <f t="shared" si="11"/>
        <v>183569.36669829584</v>
      </c>
      <c r="Q37" s="50">
        <f t="shared" si="9"/>
        <v>309297.46941930137</v>
      </c>
      <c r="S37" s="158">
        <f t="shared" si="0"/>
        <v>34</v>
      </c>
      <c r="T37" s="208">
        <v>1.3128702202458226E-2</v>
      </c>
    </row>
    <row r="38" spans="1:20" ht="15" x14ac:dyDescent="0.25">
      <c r="A38" s="172">
        <f t="shared" si="14"/>
        <v>2056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7680.6216438167894</v>
      </c>
      <c r="O38" s="50">
        <f t="shared" si="8"/>
        <v>197.13595552463093</v>
      </c>
      <c r="P38" s="50">
        <f t="shared" si="11"/>
        <v>201727.00883274185</v>
      </c>
      <c r="Q38" s="50">
        <f t="shared" si="9"/>
        <v>339891.42343144194</v>
      </c>
      <c r="S38" s="158">
        <f t="shared" si="0"/>
        <v>35</v>
      </c>
      <c r="T38" s="208">
        <v>8.7797638195423518E-3</v>
      </c>
    </row>
    <row r="39" spans="1:20" ht="15" x14ac:dyDescent="0.25">
      <c r="A39" s="172">
        <f t="shared" si="14"/>
        <v>2057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7911.0402931312929</v>
      </c>
      <c r="O39" s="50">
        <f t="shared" si="8"/>
        <v>203.05003419036984</v>
      </c>
      <c r="P39" s="50">
        <f t="shared" si="11"/>
        <v>221137.81165469709</v>
      </c>
      <c r="Q39" s="50">
        <f t="shared" si="9"/>
        <v>372596.8377400022</v>
      </c>
      <c r="S39" s="158">
        <f t="shared" si="0"/>
        <v>36</v>
      </c>
      <c r="T39" s="208">
        <v>5.7185930469449975E-3</v>
      </c>
    </row>
    <row r="40" spans="1:20" ht="15" x14ac:dyDescent="0.25">
      <c r="A40" s="172">
        <f t="shared" si="14"/>
        <v>2058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8148.3715019252322</v>
      </c>
      <c r="O40" s="50">
        <f t="shared" si="8"/>
        <v>209.14153521608097</v>
      </c>
      <c r="P40" s="50">
        <f t="shared" si="11"/>
        <v>241879.04214450147</v>
      </c>
      <c r="Q40" s="50">
        <f t="shared" si="9"/>
        <v>407543.90008773375</v>
      </c>
      <c r="S40" s="158">
        <f t="shared" si="0"/>
        <v>37</v>
      </c>
      <c r="T40" s="208">
        <v>3.6284938339084852E-3</v>
      </c>
    </row>
    <row r="41" spans="1:20" ht="15" x14ac:dyDescent="0.25">
      <c r="A41" s="172">
        <f t="shared" si="14"/>
        <v>2059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8392.8226469829897</v>
      </c>
      <c r="O41" s="50">
        <f t="shared" si="8"/>
        <v>215.41578127256338</v>
      </c>
      <c r="P41" s="50">
        <f t="shared" si="11"/>
        <v>264032.50693284912</v>
      </c>
      <c r="Q41" s="50">
        <f t="shared" si="9"/>
        <v>444870.44710996712</v>
      </c>
      <c r="S41" s="158">
        <f t="shared" si="0"/>
        <v>38</v>
      </c>
      <c r="T41" s="208">
        <v>2.2417946332579505E-3</v>
      </c>
    </row>
    <row r="42" spans="1:20" ht="15" x14ac:dyDescent="0.25">
      <c r="A42" s="172">
        <f t="shared" si="14"/>
        <v>2060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8644.6073263924791</v>
      </c>
      <c r="O42" s="50">
        <f t="shared" si="8"/>
        <v>221.87825471074029</v>
      </c>
      <c r="P42" s="50">
        <f t="shared" si="11"/>
        <v>287684.81290219194</v>
      </c>
      <c r="Q42" s="50">
        <f t="shared" si="9"/>
        <v>484722.40342396509</v>
      </c>
      <c r="S42" s="158">
        <f t="shared" si="0"/>
        <v>39</v>
      </c>
      <c r="T42" s="208">
        <v>1.3465532639478669E-3</v>
      </c>
    </row>
    <row r="43" spans="1:20" ht="15" x14ac:dyDescent="0.25">
      <c r="A43" s="172">
        <f t="shared" si="14"/>
        <v>2061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8903.9455461842535</v>
      </c>
      <c r="O43" s="50">
        <f t="shared" si="8"/>
        <v>228.53460235206251</v>
      </c>
      <c r="P43" s="50">
        <f t="shared" si="11"/>
        <v>312927.64257325104</v>
      </c>
      <c r="Q43" s="50">
        <f t="shared" si="9"/>
        <v>527254.24562982214</v>
      </c>
      <c r="S43" s="158">
        <f t="shared" si="0"/>
        <v>40</v>
      </c>
      <c r="T43" s="208">
        <v>7.8395267571776579E-4</v>
      </c>
    </row>
    <row r="44" spans="1:20" ht="15" x14ac:dyDescent="0.25">
      <c r="A44" s="172">
        <f t="shared" si="14"/>
        <v>2062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9171.0639125697817</v>
      </c>
      <c r="O44" s="50">
        <f t="shared" si="8"/>
        <v>235.39064042262441</v>
      </c>
      <c r="P44" s="50">
        <f t="shared" si="11"/>
        <v>339858.04511034553</v>
      </c>
      <c r="Q44" s="50">
        <f t="shared" si="9"/>
        <v>572629.49262763071</v>
      </c>
      <c r="S44" s="158">
        <f t="shared" si="0"/>
        <v>41</v>
      </c>
      <c r="T44" s="208">
        <v>4.4453997917866879E-4</v>
      </c>
    </row>
    <row r="45" spans="1:20" ht="15" x14ac:dyDescent="0.25">
      <c r="A45" s="172">
        <f t="shared" si="14"/>
        <v>2063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9446.1958299468752</v>
      </c>
      <c r="O45" s="50">
        <f t="shared" si="8"/>
        <v>242.45235963530311</v>
      </c>
      <c r="P45" s="50">
        <f t="shared" si="11"/>
        <v>368578.74382610706</v>
      </c>
      <c r="Q45" s="50">
        <f t="shared" si="9"/>
        <v>621021.22373459255</v>
      </c>
      <c r="S45" s="158">
        <f t="shared" si="0"/>
        <v>42</v>
      </c>
      <c r="T45" s="208">
        <v>2.4539011108866545E-4</v>
      </c>
    </row>
    <row r="46" spans="1:20" ht="15" x14ac:dyDescent="0.25">
      <c r="A46" s="172">
        <f t="shared" si="14"/>
        <v>2064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9729.5817048452827</v>
      </c>
      <c r="O46" s="50">
        <f t="shared" si="8"/>
        <v>249.72593042436228</v>
      </c>
      <c r="P46" s="50">
        <f t="shared" si="11"/>
        <v>399198.46111563873</v>
      </c>
      <c r="Q46" s="50">
        <f t="shared" si="9"/>
        <v>672612.62616913882</v>
      </c>
      <c r="S46" s="158">
        <f t="shared" si="0"/>
        <v>43</v>
      </c>
      <c r="T46" s="208">
        <v>1.3179371242098088E-4</v>
      </c>
    </row>
    <row r="47" spans="1:20" ht="15" x14ac:dyDescent="0.25">
      <c r="A47" s="172">
        <f t="shared" si="14"/>
        <v>2065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10021.469155990641</v>
      </c>
      <c r="O47" s="50">
        <f t="shared" si="8"/>
        <v>257.21770833709309</v>
      </c>
      <c r="P47" s="50">
        <f t="shared" si="11"/>
        <v>431832.26180244226</v>
      </c>
      <c r="Q47" s="50">
        <f t="shared" si="9"/>
        <v>727597.57355718198</v>
      </c>
      <c r="S47" s="158">
        <f t="shared" si="0"/>
        <v>44</v>
      </c>
      <c r="T47" s="208">
        <v>6.804536386497159E-5</v>
      </c>
    </row>
    <row r="48" spans="1:20" ht="15" x14ac:dyDescent="0.25">
      <c r="A48" s="172">
        <f t="shared" si="14"/>
        <v>2066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10322.11323067036</v>
      </c>
      <c r="O48" s="50">
        <f t="shared" si="8"/>
        <v>264.93423958720587</v>
      </c>
      <c r="P48" s="50">
        <f t="shared" si="11"/>
        <v>466601.9159336366</v>
      </c>
      <c r="Q48" s="50">
        <f t="shared" si="9"/>
        <v>786181.23720863264</v>
      </c>
      <c r="S48" s="158">
        <f t="shared" si="0"/>
        <v>45</v>
      </c>
      <c r="T48" s="208">
        <v>3.3678655447594127E-5</v>
      </c>
    </row>
    <row r="49" spans="1:20" ht="15" x14ac:dyDescent="0.25">
      <c r="A49" s="172">
        <f t="shared" si="14"/>
        <v>2067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10631.776627590472</v>
      </c>
      <c r="O49" s="50">
        <f t="shared" si="8"/>
        <v>272.88226677482209</v>
      </c>
      <c r="P49" s="50">
        <f t="shared" si="11"/>
        <v>503636.28212028556</v>
      </c>
      <c r="Q49" s="50">
        <f t="shared" si="9"/>
        <v>848580.73201053194</v>
      </c>
      <c r="S49" s="158">
        <f t="shared" si="0"/>
        <v>46</v>
      </c>
      <c r="T49" s="208">
        <v>1.5929272606903061E-5</v>
      </c>
    </row>
    <row r="50" spans="1:20" ht="15" x14ac:dyDescent="0.25">
      <c r="A50" s="172">
        <f t="shared" si="14"/>
        <v>2068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10950.729926418187</v>
      </c>
      <c r="O50" s="50">
        <f t="shared" si="8"/>
        <v>281.06873477806681</v>
      </c>
      <c r="P50" s="50">
        <f t="shared" si="11"/>
        <v>543071.71258021786</v>
      </c>
      <c r="Q50" s="50">
        <f t="shared" si="9"/>
        <v>915025.79888688424</v>
      </c>
      <c r="S50" s="158">
        <f t="shared" si="0"/>
        <v>47</v>
      </c>
      <c r="T50" s="208">
        <v>7.1750017690700436E-6</v>
      </c>
    </row>
    <row r="51" spans="1:20" ht="15" x14ac:dyDescent="0.25">
      <c r="A51" s="172">
        <f t="shared" si="14"/>
        <v>2069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11279.251824210734</v>
      </c>
      <c r="O51" s="50">
        <f t="shared" si="8"/>
        <v>289.50079682140887</v>
      </c>
      <c r="P51" s="50">
        <f t="shared" si="11"/>
        <v>585052.48110574228</v>
      </c>
      <c r="Q51" s="50">
        <f t="shared" si="9"/>
        <v>985759.52588482504</v>
      </c>
      <c r="S51" s="158">
        <f t="shared" si="0"/>
        <v>48</v>
      </c>
      <c r="T51" s="208">
        <v>3.0648699254850396E-6</v>
      </c>
    </row>
    <row r="52" spans="1:20" ht="15" x14ac:dyDescent="0.25">
      <c r="A52" s="172">
        <f t="shared" si="14"/>
        <v>2070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11617.629378937056</v>
      </c>
      <c r="O52" s="50">
        <f t="shared" si="8"/>
        <v>298.18582072605108</v>
      </c>
      <c r="P52" s="50">
        <f t="shared" si="11"/>
        <v>629731.23524732701</v>
      </c>
      <c r="Q52" s="50">
        <f t="shared" si="9"/>
        <v>1061039.1100624588</v>
      </c>
      <c r="S52" s="158">
        <f t="shared" si="0"/>
        <v>49</v>
      </c>
      <c r="T52" s="208">
        <v>1.2355566750980364E-6</v>
      </c>
    </row>
    <row r="53" spans="1:20" s="211" customFormat="1" ht="15" x14ac:dyDescent="0.25">
      <c r="A53" s="202">
        <f t="shared" ref="A53:C58" si="15">A52+1</f>
        <v>2071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11966.158260305168</v>
      </c>
      <c r="O53" s="203">
        <f t="shared" si="8"/>
        <v>307.13139534783261</v>
      </c>
      <c r="P53" s="203">
        <f t="shared" si="11"/>
        <v>677269.47407683032</v>
      </c>
      <c r="Q53" s="203">
        <f t="shared" si="9"/>
        <v>1141136.6624758826</v>
      </c>
      <c r="S53" s="158">
        <f t="shared" si="0"/>
        <v>50</v>
      </c>
      <c r="T53" s="208">
        <v>4.6741367131153459E-7</v>
      </c>
    </row>
    <row r="54" spans="1:20" ht="15" x14ac:dyDescent="0.25">
      <c r="A54" s="172">
        <f t="shared" si="15"/>
        <v>2072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12325.143008114324</v>
      </c>
      <c r="O54" s="50">
        <f t="shared" si="8"/>
        <v>316.34533720826761</v>
      </c>
      <c r="P54" s="50">
        <f t="shared" si="11"/>
        <v>727838.05297045538</v>
      </c>
      <c r="Q54" s="50">
        <f t="shared" si="9"/>
        <v>1226340.0586919556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2073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12694.897298357753</v>
      </c>
      <c r="O55" s="50">
        <f t="shared" si="8"/>
        <v>325.83569732451565</v>
      </c>
      <c r="P55" s="50">
        <f t="shared" si="11"/>
        <v>781617.71693248325</v>
      </c>
      <c r="Q55" s="50">
        <f t="shared" si="9"/>
        <v>1316953.8373896519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2074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13075.744217308487</v>
      </c>
      <c r="O56" s="50">
        <f t="shared" si="8"/>
        <v>335.61076824425118</v>
      </c>
      <c r="P56" s="50">
        <f t="shared" si="11"/>
        <v>838799.66406625509</v>
      </c>
      <c r="Q56" s="50">
        <f t="shared" si="9"/>
        <v>1413300.1497567473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2075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13468.016543827744</v>
      </c>
      <c r="O57" s="50">
        <f t="shared" si="8"/>
        <v>345.67909129157874</v>
      </c>
      <c r="P57" s="50">
        <f t="shared" si="11"/>
        <v>899586.14088908478</v>
      </c>
      <c r="Q57" s="50">
        <f t="shared" si="9"/>
        <v>1515719.7625405984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2076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13872.057040142576</v>
      </c>
      <c r="O58" s="50">
        <f t="shared" si="8"/>
        <v>356.04946403032613</v>
      </c>
      <c r="P58" s="50">
        <f t="shared" si="11"/>
        <v>964191.07128304651</v>
      </c>
      <c r="Q58" s="50">
        <f t="shared" si="9"/>
        <v>1624573.1177722695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14.055831203882292</v>
      </c>
    </row>
    <row r="63" spans="1:20" ht="15.75" thickBot="1" x14ac:dyDescent="0.3">
      <c r="S63" s="157" t="s">
        <v>330</v>
      </c>
      <c r="T63" s="210">
        <f>T62*H53</f>
        <v>1141136.6624758826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E14" sqref="E1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2022</v>
      </c>
      <c r="G3" s="16" t="s">
        <v>386</v>
      </c>
      <c r="S3" s="158">
        <v>0</v>
      </c>
      <c r="T3" s="208">
        <f>VA!S7</f>
        <v>0.9775595365451456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f ca="1">VA!S8</f>
        <v>0.93942448326412664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f ca="1">VA!S9</f>
        <v>0.90277709619102564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f ca="1">VA!S10</f>
        <v>0.86755934077348806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f ca="1">VA!S11</f>
        <v>0.83371544641410367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f ca="1">VA!S12</f>
        <v>0.75692574275285918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f ca="1">VA!S13</f>
        <v>0.71766053688957432</v>
      </c>
    </row>
    <row r="10" spans="1:20" ht="15" x14ac:dyDescent="0.25">
      <c r="A10" s="16" t="s">
        <v>225</v>
      </c>
      <c r="E10" s="193">
        <f ca="1">E9*(1-M53/E12)/(M53/E12)</f>
        <v>7.2805606588266847E-2</v>
      </c>
      <c r="S10" s="158">
        <f t="shared" si="0"/>
        <v>7</v>
      </c>
      <c r="T10" s="208">
        <f ca="1">VA!S14</f>
        <v>0.67960111068802276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f ca="1">VA!S15</f>
        <v>0.64266561626579399</v>
      </c>
    </row>
    <row r="12" spans="1:20" ht="15" x14ac:dyDescent="0.25">
      <c r="A12" s="16" t="s">
        <v>332</v>
      </c>
      <c r="E12" s="192">
        <f ca="1">T63</f>
        <v>1139309.8289547893</v>
      </c>
      <c r="S12" s="158">
        <f t="shared" si="0"/>
        <v>9</v>
      </c>
      <c r="T12" s="208">
        <f ca="1">VA!S16</f>
        <v>0.60677626787451133</v>
      </c>
    </row>
    <row r="13" spans="1:20" ht="15" x14ac:dyDescent="0.25">
      <c r="A13" s="16" t="s">
        <v>310</v>
      </c>
      <c r="E13" s="185">
        <f ca="1">Q53</f>
        <v>1139309.8289547893</v>
      </c>
      <c r="S13" s="158">
        <f t="shared" si="0"/>
        <v>10</v>
      </c>
      <c r="T13" s="208">
        <f ca="1">VA!S17</f>
        <v>0.5718703264668531</v>
      </c>
    </row>
    <row r="14" spans="1:20" ht="15" x14ac:dyDescent="0.25">
      <c r="E14" s="27"/>
      <c r="S14" s="158">
        <f t="shared" si="0"/>
        <v>11</v>
      </c>
      <c r="T14" s="208">
        <f ca="1">VA!S18</f>
        <v>0.53783825479076219</v>
      </c>
    </row>
    <row r="15" spans="1:20" ht="15" x14ac:dyDescent="0.25">
      <c r="S15" s="158">
        <f t="shared" si="0"/>
        <v>12</v>
      </c>
      <c r="T15" s="208">
        <f ca="1">VA!S19</f>
        <v>0.50468947518390206</v>
      </c>
    </row>
    <row r="16" spans="1:20" ht="15" x14ac:dyDescent="0.25">
      <c r="A16" s="38" t="s">
        <v>0</v>
      </c>
      <c r="B16" s="177"/>
      <c r="C16" s="218" t="s">
        <v>73</v>
      </c>
      <c r="D16" s="21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f ca="1">VA!S20</f>
        <v>0.47235723412136915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f ca="1">VA!S21</f>
        <v>0.44076641644103981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f ca="1">VA!S22</f>
        <v>0.40987978827247512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ca="1" si="1">D19*$E$10</f>
        <v>4368.3363952960108</v>
      </c>
      <c r="O19" s="50">
        <f ca="1">N19*(11/24)*$E$11</f>
        <v>112.12063414593094</v>
      </c>
      <c r="P19" s="50">
        <f ca="1">N19+O19</f>
        <v>4480.4570294419418</v>
      </c>
      <c r="Q19" s="50">
        <f ca="1">M19+P19</f>
        <v>7557.4570294419418</v>
      </c>
      <c r="S19" s="158">
        <f t="shared" si="0"/>
        <v>16</v>
      </c>
      <c r="T19" s="208">
        <f ca="1">VA!S23</f>
        <v>0.37966219430291281</v>
      </c>
    </row>
    <row r="20" spans="1:20" ht="15" x14ac:dyDescent="0.2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ca="1" si="1"/>
        <v>4499.3864871548913</v>
      </c>
      <c r="O20" s="50">
        <f t="shared" ref="O20:O58" ca="1" si="8">N20*(11/24)*$E$11</f>
        <v>115.48425317030886</v>
      </c>
      <c r="P20" s="50">
        <f ca="1">P19*(1+$E$11)+(N20+O20)</f>
        <v>9346.2333634158913</v>
      </c>
      <c r="Q20" s="50">
        <f t="shared" ref="Q20:Q58" ca="1" si="9">M20+P20</f>
        <v>15764.855363415892</v>
      </c>
      <c r="S20" s="158">
        <f t="shared" si="0"/>
        <v>17</v>
      </c>
      <c r="T20" s="208">
        <f ca="1">VA!S24</f>
        <v>0.35024309441875151</v>
      </c>
    </row>
    <row r="21" spans="1:20" ht="15" x14ac:dyDescent="0.25">
      <c r="A21" s="172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ca="1" si="1"/>
        <v>4634.3680817695376</v>
      </c>
      <c r="O21" s="50">
        <f t="shared" ca="1" si="8"/>
        <v>118.94878076541814</v>
      </c>
      <c r="P21" s="50">
        <f t="shared" ref="P21:P58" ca="1" si="11">P20*(1+$E$11)+(N21+O21)</f>
        <v>14622.939294302138</v>
      </c>
      <c r="Q21" s="50">
        <f t="shared" ca="1" si="9"/>
        <v>24665.393426302137</v>
      </c>
      <c r="S21" s="158">
        <f t="shared" si="0"/>
        <v>18</v>
      </c>
      <c r="T21" s="208">
        <f ca="1">VA!S25</f>
        <v>0.32159147522225839</v>
      </c>
    </row>
    <row r="22" spans="1:20" ht="15" x14ac:dyDescent="0.25">
      <c r="A22" s="172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ca="1" si="1"/>
        <v>4773.3991242226239</v>
      </c>
      <c r="O22" s="50">
        <f t="shared" ca="1" si="8"/>
        <v>122.51724418838067</v>
      </c>
      <c r="P22" s="50">
        <f t="shared" ca="1" si="11"/>
        <v>20337.740263194064</v>
      </c>
      <c r="Q22" s="50">
        <f t="shared" ca="1" si="9"/>
        <v>34304.892805586067</v>
      </c>
      <c r="S22" s="158">
        <f t="shared" si="0"/>
        <v>19</v>
      </c>
      <c r="T22" s="208">
        <f ca="1">VA!S26</f>
        <v>0.29371239562497881</v>
      </c>
    </row>
    <row r="23" spans="1:20" ht="15" x14ac:dyDescent="0.25">
      <c r="A23" s="172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ca="1" si="1"/>
        <v>4916.6010979493021</v>
      </c>
      <c r="O23" s="50">
        <f t="shared" ca="1" si="8"/>
        <v>126.1927615140321</v>
      </c>
      <c r="P23" s="50">
        <f t="shared" ca="1" si="11"/>
        <v>26519.447577396266</v>
      </c>
      <c r="Q23" s="50">
        <f t="shared" ca="1" si="9"/>
        <v>44731.951270532219</v>
      </c>
      <c r="S23" s="158">
        <f t="shared" si="0"/>
        <v>20</v>
      </c>
      <c r="T23" s="208">
        <f ca="1">VA!S27</f>
        <v>0.26660616945570748</v>
      </c>
    </row>
    <row r="24" spans="1:20" ht="15" x14ac:dyDescent="0.25">
      <c r="A24" s="172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ca="1" si="1"/>
        <v>5064.0991308877819</v>
      </c>
      <c r="O24" s="50">
        <f t="shared" ca="1" si="8"/>
        <v>129.97854435945308</v>
      </c>
      <c r="P24" s="50">
        <f t="shared" ca="1" si="11"/>
        <v>33198.614316977691</v>
      </c>
      <c r="Q24" s="50">
        <f t="shared" ca="1" si="9"/>
        <v>55998.104543550362</v>
      </c>
      <c r="S24" s="158">
        <f t="shared" si="0"/>
        <v>21</v>
      </c>
      <c r="T24" s="208">
        <f ca="1">VA!S28</f>
        <v>0.24036242561985485</v>
      </c>
    </row>
    <row r="25" spans="1:20" ht="15" x14ac:dyDescent="0.25">
      <c r="A25" s="172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ca="1" si="1"/>
        <v>5216.0221048144149</v>
      </c>
      <c r="O25" s="50">
        <f t="shared" ca="1" si="8"/>
        <v>133.87790069023663</v>
      </c>
      <c r="P25" s="50">
        <f t="shared" ca="1" si="11"/>
        <v>40407.636724233096</v>
      </c>
      <c r="Q25" s="50">
        <f t="shared" ca="1" si="9"/>
        <v>68157.997319913571</v>
      </c>
      <c r="S25" s="158">
        <f t="shared" si="0"/>
        <v>22</v>
      </c>
      <c r="T25" s="208">
        <f ca="1">VA!S29</f>
        <v>0.21508244128103451</v>
      </c>
    </row>
    <row r="26" spans="1:20" ht="15" x14ac:dyDescent="0.25">
      <c r="A26" s="172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ca="1" si="1"/>
        <v>5372.5027679588475</v>
      </c>
      <c r="O26" s="50">
        <f t="shared" ca="1" si="8"/>
        <v>137.89423771094374</v>
      </c>
      <c r="P26" s="50">
        <f t="shared" ca="1" si="11"/>
        <v>48180.861386459947</v>
      </c>
      <c r="Q26" s="50">
        <f t="shared" ca="1" si="9"/>
        <v>81269.564059410855</v>
      </c>
      <c r="S26" s="158">
        <f t="shared" si="0"/>
        <v>23</v>
      </c>
      <c r="T26" s="208">
        <f ca="1">VA!S30</f>
        <v>0.19084674744544211</v>
      </c>
    </row>
    <row r="27" spans="1:20" ht="15" x14ac:dyDescent="0.25">
      <c r="A27" s="172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ca="1" si="1"/>
        <v>5533.6778509976139</v>
      </c>
      <c r="O27" s="50">
        <f t="shared" ca="1" si="8"/>
        <v>142.03106484227209</v>
      </c>
      <c r="P27" s="50">
        <f t="shared" ca="1" si="11"/>
        <v>56554.698539941593</v>
      </c>
      <c r="Q27" s="50">
        <f t="shared" ca="1" si="9"/>
        <v>95394.22010300745</v>
      </c>
      <c r="S27" s="158">
        <f t="shared" si="0"/>
        <v>24</v>
      </c>
      <c r="T27" s="208">
        <f ca="1">VA!S31</f>
        <v>0.16781796602730159</v>
      </c>
    </row>
    <row r="28" spans="1:20" ht="15" x14ac:dyDescent="0.25">
      <c r="A28" s="172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ca="1" si="1"/>
        <v>5699.6881865275418</v>
      </c>
      <c r="O28" s="50">
        <f t="shared" ca="1" si="8"/>
        <v>146.29199678754023</v>
      </c>
      <c r="P28" s="50">
        <f t="shared" ca="1" si="11"/>
        <v>65567.741841493407</v>
      </c>
      <c r="Q28" s="50">
        <f t="shared" ca="1" si="9"/>
        <v>110597.06369873355</v>
      </c>
      <c r="S28" s="158">
        <f t="shared" si="0"/>
        <v>25</v>
      </c>
      <c r="T28" s="208">
        <f ca="1">VA!S32</f>
        <v>0.14611117501565565</v>
      </c>
    </row>
    <row r="29" spans="1:20" ht="15" x14ac:dyDescent="0.25">
      <c r="A29" s="172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ca="1" si="1"/>
        <v>5870.6788321233689</v>
      </c>
      <c r="O29" s="50">
        <f t="shared" ca="1" si="8"/>
        <v>150.68075669116647</v>
      </c>
      <c r="P29" s="50">
        <f t="shared" ca="1" si="11"/>
        <v>75260.894973431583</v>
      </c>
      <c r="Q29" s="50">
        <f t="shared" ca="1" si="9"/>
        <v>126947.08955391902</v>
      </c>
      <c r="S29" s="158">
        <f t="shared" si="0"/>
        <v>26</v>
      </c>
      <c r="T29" s="208">
        <f ca="1">VA!S33</f>
        <v>0.12581602089938343</v>
      </c>
    </row>
    <row r="30" spans="1:20" ht="15" x14ac:dyDescent="0.25">
      <c r="A30" s="172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ca="1" si="1"/>
        <v>6046.7991970870698</v>
      </c>
      <c r="O30" s="50">
        <f t="shared" ca="1" si="8"/>
        <v>155.20117939190146</v>
      </c>
      <c r="P30" s="50">
        <f t="shared" ca="1" si="11"/>
        <v>85677.505468422722</v>
      </c>
      <c r="Q30" s="50">
        <f t="shared" ca="1" si="9"/>
        <v>144517.41456563657</v>
      </c>
      <c r="S30" s="158">
        <f t="shared" si="0"/>
        <v>27</v>
      </c>
      <c r="T30" s="208">
        <f ca="1">VA!S34</f>
        <v>0.10664453507224057</v>
      </c>
    </row>
    <row r="31" spans="1:20" ht="15" x14ac:dyDescent="0.25">
      <c r="A31" s="172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ca="1" si="1"/>
        <v>6228.2031729996816</v>
      </c>
      <c r="O31" s="50">
        <f t="shared" ca="1" si="8"/>
        <v>159.85721477365848</v>
      </c>
      <c r="P31" s="50">
        <f t="shared" ca="1" si="11"/>
        <v>96863.50616242773</v>
      </c>
      <c r="Q31" s="50">
        <f t="shared" ca="1" si="9"/>
        <v>163385.51641791128</v>
      </c>
      <c r="S31" s="158">
        <f t="shared" si="0"/>
        <v>28</v>
      </c>
      <c r="T31" s="208">
        <f ca="1">VA!S35</f>
        <v>8.8846814264093077E-2</v>
      </c>
    </row>
    <row r="32" spans="1:20" ht="15" x14ac:dyDescent="0.25">
      <c r="A32" s="172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ca="1" si="1"/>
        <v>6415.0492681896721</v>
      </c>
      <c r="O32" s="50">
        <f t="shared" ca="1" si="8"/>
        <v>164.65293121686827</v>
      </c>
      <c r="P32" s="50">
        <f t="shared" ca="1" si="11"/>
        <v>108867.56470693024</v>
      </c>
      <c r="Q32" s="50">
        <f t="shared" ca="1" si="9"/>
        <v>183633.48577301131</v>
      </c>
      <c r="S32" s="158">
        <f t="shared" si="0"/>
        <v>29</v>
      </c>
      <c r="T32" s="208">
        <f ca="1">VA!S36</f>
        <v>7.2456184578807495E-2</v>
      </c>
    </row>
    <row r="33" spans="1:20" ht="15" x14ac:dyDescent="0.25">
      <c r="A33" s="172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ca="1" si="1"/>
        <v>6607.5007462353633</v>
      </c>
      <c r="O33" s="50">
        <f t="shared" ca="1" si="8"/>
        <v>169.5925191533743</v>
      </c>
      <c r="P33" s="50">
        <f t="shared" ca="1" si="11"/>
        <v>121741.24159590708</v>
      </c>
      <c r="Q33" s="50">
        <f t="shared" ca="1" si="9"/>
        <v>205348.29282506788</v>
      </c>
      <c r="S33" s="158">
        <f t="shared" si="0"/>
        <v>30</v>
      </c>
      <c r="T33" s="208">
        <f ca="1">VA!S37</f>
        <v>5.7643437820677719E-2</v>
      </c>
    </row>
    <row r="34" spans="1:20" ht="15" x14ac:dyDescent="0.25">
      <c r="A34" s="172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ca="1" si="1"/>
        <v>6805.7257686224239</v>
      </c>
      <c r="O34" s="50">
        <f t="shared" ca="1" si="8"/>
        <v>174.68029472797556</v>
      </c>
      <c r="P34" s="50">
        <f t="shared" ca="1" si="11"/>
        <v>135539.15718862828</v>
      </c>
      <c r="Q34" s="50">
        <f t="shared" ca="1" si="9"/>
        <v>228622.06902750264</v>
      </c>
      <c r="S34" s="158">
        <f t="shared" si="0"/>
        <v>31</v>
      </c>
      <c r="T34" s="208">
        <f ca="1">VA!S38</f>
        <v>4.4576992990255096E-2</v>
      </c>
    </row>
    <row r="35" spans="1:20" ht="15" x14ac:dyDescent="0.25">
      <c r="A35" s="172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ca="1" si="1"/>
        <v>7009.8975416810963</v>
      </c>
      <c r="O35" s="50">
        <f t="shared" ca="1" si="8"/>
        <v>179.9207035698148</v>
      </c>
      <c r="P35" s="50">
        <f t="shared" ca="1" si="11"/>
        <v>150319.16823644238</v>
      </c>
      <c r="Q35" s="50">
        <f t="shared" ca="1" si="9"/>
        <v>253552.4048514007</v>
      </c>
      <c r="S35" s="158">
        <f t="shared" si="0"/>
        <v>32</v>
      </c>
      <c r="T35" s="208">
        <f ca="1">VA!S39</f>
        <v>3.3410992323132979E-2</v>
      </c>
    </row>
    <row r="36" spans="1:20" ht="15" x14ac:dyDescent="0.25">
      <c r="A36" s="172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ca="1" si="1"/>
        <v>7220.1944679315302</v>
      </c>
      <c r="O36" s="50">
        <f t="shared" ca="1" si="8"/>
        <v>185.31832467690927</v>
      </c>
      <c r="P36" s="50">
        <f t="shared" ca="1" si="11"/>
        <v>166142.55445029159</v>
      </c>
      <c r="Q36" s="50">
        <f t="shared" ca="1" si="9"/>
        <v>280242.66448018776</v>
      </c>
      <c r="S36" s="158">
        <f t="shared" si="0"/>
        <v>33</v>
      </c>
      <c r="T36" s="208">
        <f ca="1">VA!S40</f>
        <v>2.4201762243578548E-2</v>
      </c>
    </row>
    <row r="37" spans="1:20" ht="15" x14ac:dyDescent="0.25">
      <c r="A37" s="172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ca="1" si="1"/>
        <v>7436.8003019694761</v>
      </c>
      <c r="O37" s="50">
        <f t="shared" ca="1" si="8"/>
        <v>190.87787441721656</v>
      </c>
      <c r="P37" s="50">
        <f t="shared" ca="1" si="11"/>
        <v>183074.21567589461</v>
      </c>
      <c r="Q37" s="50">
        <f t="shared" ca="1" si="9"/>
        <v>308802.31839690014</v>
      </c>
      <c r="S37" s="158">
        <f t="shared" si="0"/>
        <v>34</v>
      </c>
      <c r="T37" s="208">
        <f ca="1">VA!S41</f>
        <v>1.6894202003096014E-2</v>
      </c>
    </row>
    <row r="38" spans="1:20" ht="15" x14ac:dyDescent="0.25">
      <c r="A38" s="172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ca="1" si="1"/>
        <v>7659.9043110285602</v>
      </c>
      <c r="O38" s="50">
        <f t="shared" ca="1" si="8"/>
        <v>196.60421064973303</v>
      </c>
      <c r="P38" s="50">
        <f t="shared" ca="1" si="11"/>
        <v>201182.88027542303</v>
      </c>
      <c r="Q38" s="50">
        <f t="shared" ca="1" si="9"/>
        <v>339347.29487412312</v>
      </c>
      <c r="S38" s="158">
        <f t="shared" si="0"/>
        <v>35</v>
      </c>
      <c r="T38" s="208">
        <f ca="1">VA!S42</f>
        <v>1.1329858503982932E-2</v>
      </c>
    </row>
    <row r="39" spans="1:20" ht="15" x14ac:dyDescent="0.25">
      <c r="A39" s="172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ca="1" si="1"/>
        <v>7889.7014403594176</v>
      </c>
      <c r="O39" s="50">
        <f t="shared" ca="1" si="8"/>
        <v>202.50233696922504</v>
      </c>
      <c r="P39" s="50">
        <f t="shared" ca="1" si="11"/>
        <v>220541.32534817536</v>
      </c>
      <c r="Q39" s="50">
        <f t="shared" ca="1" si="9"/>
        <v>372000.35143348045</v>
      </c>
      <c r="S39" s="158">
        <f t="shared" si="0"/>
        <v>36</v>
      </c>
      <c r="T39" s="208">
        <f ca="1">VA!S43</f>
        <v>7.2726860677951727E-3</v>
      </c>
    </row>
    <row r="40" spans="1:20" ht="15" x14ac:dyDescent="0.25">
      <c r="A40" s="172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ca="1" si="1"/>
        <v>8126.392483570201</v>
      </c>
      <c r="O40" s="50">
        <f t="shared" ca="1" si="8"/>
        <v>208.57740707830183</v>
      </c>
      <c r="P40" s="50">
        <f t="shared" ca="1" si="11"/>
        <v>241226.60945832171</v>
      </c>
      <c r="Q40" s="50">
        <f t="shared" ca="1" si="9"/>
        <v>406891.46740155399</v>
      </c>
      <c r="S40" s="158">
        <f t="shared" si="0"/>
        <v>37</v>
      </c>
      <c r="T40" s="208">
        <f ca="1">VA!S44</f>
        <v>4.4830963491788844E-3</v>
      </c>
    </row>
    <row r="41" spans="1:20" ht="15" x14ac:dyDescent="0.25">
      <c r="A41" s="172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ca="1" si="1"/>
        <v>8370.1842580773064</v>
      </c>
      <c r="O41" s="50">
        <f t="shared" ca="1" si="8"/>
        <v>214.83472929065087</v>
      </c>
      <c r="P41" s="50">
        <f t="shared" ca="1" si="11"/>
        <v>263320.31857535569</v>
      </c>
      <c r="Q41" s="50">
        <f t="shared" ca="1" si="9"/>
        <v>444158.25875247363</v>
      </c>
      <c r="S41" s="158">
        <f t="shared" si="0"/>
        <v>38</v>
      </c>
      <c r="T41" s="208">
        <f ca="1">VA!S45</f>
        <v>2.6440448419818743E-3</v>
      </c>
    </row>
    <row r="42" spans="1:20" ht="15" x14ac:dyDescent="0.25">
      <c r="A42" s="172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ca="1" si="1"/>
        <v>8621.2897858196266</v>
      </c>
      <c r="O42" s="50">
        <f t="shared" ca="1" si="8"/>
        <v>221.27977116937041</v>
      </c>
      <c r="P42" s="50">
        <f t="shared" ca="1" si="11"/>
        <v>286908.82597256463</v>
      </c>
      <c r="Q42" s="50">
        <f t="shared" ca="1" si="9"/>
        <v>483946.41649433778</v>
      </c>
      <c r="S42" s="158">
        <f t="shared" si="0"/>
        <v>39</v>
      </c>
      <c r="T42" s="208">
        <f ca="1">VA!S46</f>
        <v>1.4839057630760956E-3</v>
      </c>
    </row>
    <row r="43" spans="1:20" ht="15" x14ac:dyDescent="0.25">
      <c r="A43" s="172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ca="1" si="1"/>
        <v>8879.9284793942152</v>
      </c>
      <c r="O43" s="50">
        <f t="shared" ca="1" si="8"/>
        <v>227.91816430445152</v>
      </c>
      <c r="P43" s="50">
        <f t="shared" ca="1" si="11"/>
        <v>312083.56687072694</v>
      </c>
      <c r="Q43" s="50">
        <f t="shared" ca="1" si="9"/>
        <v>526410.16992729809</v>
      </c>
      <c r="S43" s="158">
        <f t="shared" si="0"/>
        <v>40</v>
      </c>
      <c r="T43" s="208">
        <f ca="1">VA!S47</f>
        <v>7.8614290620561108E-4</v>
      </c>
    </row>
    <row r="44" spans="1:20" ht="15" x14ac:dyDescent="0.25">
      <c r="A44" s="172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ca="1" si="1"/>
        <v>9146.3263337760418</v>
      </c>
      <c r="O44" s="50">
        <f t="shared" ca="1" si="8"/>
        <v>234.75570923358507</v>
      </c>
      <c r="P44" s="50">
        <f t="shared" ca="1" si="11"/>
        <v>338941.32865849731</v>
      </c>
      <c r="Q44" s="50">
        <f t="shared" ca="1" si="9"/>
        <v>571712.77617578243</v>
      </c>
      <c r="S44" s="158">
        <f t="shared" si="0"/>
        <v>41</v>
      </c>
      <c r="T44" s="208">
        <f ca="1">VA!S48</f>
        <v>3.9357231065751075E-4</v>
      </c>
    </row>
    <row r="45" spans="1:20" ht="15" x14ac:dyDescent="0.25">
      <c r="A45" s="172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ca="1" si="1"/>
        <v>9420.7161237893233</v>
      </c>
      <c r="O45" s="50">
        <f t="shared" ca="1" si="8"/>
        <v>241.79838051059261</v>
      </c>
      <c r="P45" s="50">
        <f t="shared" ca="1" si="11"/>
        <v>367584.5575676731</v>
      </c>
      <c r="Q45" s="50">
        <f t="shared" ca="1" si="9"/>
        <v>620027.0374761587</v>
      </c>
      <c r="S45" s="158">
        <f t="shared" si="0"/>
        <v>42</v>
      </c>
      <c r="T45" s="208">
        <f ca="1">VA!S49</f>
        <v>1.8938175325057383E-4</v>
      </c>
    </row>
    <row r="46" spans="1:20" ht="15" x14ac:dyDescent="0.25">
      <c r="A46" s="172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ca="1" si="1"/>
        <v>9703.3376075030028</v>
      </c>
      <c r="O46" s="50">
        <f t="shared" ca="1" si="8"/>
        <v>249.05233192591038</v>
      </c>
      <c r="P46" s="50">
        <f t="shared" ca="1" si="11"/>
        <v>398121.68273089168</v>
      </c>
      <c r="Q46" s="50">
        <f t="shared" ca="1" si="9"/>
        <v>671535.84778439184</v>
      </c>
      <c r="S46" s="158">
        <f t="shared" si="0"/>
        <v>43</v>
      </c>
      <c r="T46" s="208">
        <f ca="1">VA!S50</f>
        <v>8.7448060667240485E-5</v>
      </c>
    </row>
    <row r="47" spans="1:20" ht="15" x14ac:dyDescent="0.25">
      <c r="A47" s="172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ca="1" si="1"/>
        <v>9994.4377357280937</v>
      </c>
      <c r="O47" s="50">
        <f t="shared" ca="1" si="8"/>
        <v>256.52390188368776</v>
      </c>
      <c r="P47" s="50">
        <f t="shared" ca="1" si="11"/>
        <v>430667.45860143343</v>
      </c>
      <c r="Q47" s="50">
        <f t="shared" ca="1" si="9"/>
        <v>726432.77035617316</v>
      </c>
      <c r="S47" s="158">
        <f t="shared" si="0"/>
        <v>44</v>
      </c>
      <c r="T47" s="208">
        <f ca="1">VA!S51</f>
        <v>3.8682079684473938E-5</v>
      </c>
    </row>
    <row r="48" spans="1:20" ht="15" x14ac:dyDescent="0.25">
      <c r="A48" s="172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ca="1" si="1"/>
        <v>10294.270867799938</v>
      </c>
      <c r="O48" s="50">
        <f t="shared" ca="1" si="8"/>
        <v>264.21961894019842</v>
      </c>
      <c r="P48" s="50">
        <f t="shared" ca="1" si="11"/>
        <v>465343.32676985388</v>
      </c>
      <c r="Q48" s="50">
        <f t="shared" ca="1" si="9"/>
        <v>784922.64804484998</v>
      </c>
      <c r="S48" s="158">
        <f t="shared" si="0"/>
        <v>45</v>
      </c>
      <c r="T48" s="208">
        <f ca="1">VA!S52</f>
        <v>1.6360984937053086E-5</v>
      </c>
    </row>
    <row r="49" spans="1:20" ht="15" x14ac:dyDescent="0.25">
      <c r="A49" s="172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ca="1" si="1"/>
        <v>10603.098993833937</v>
      </c>
      <c r="O49" s="50">
        <f t="shared" ca="1" si="8"/>
        <v>272.14620750840436</v>
      </c>
      <c r="P49" s="50">
        <f t="shared" ca="1" si="11"/>
        <v>502277.79827030806</v>
      </c>
      <c r="Q49" s="50">
        <f t="shared" ca="1" si="9"/>
        <v>847222.24816055456</v>
      </c>
      <c r="S49" s="158">
        <f t="shared" si="0"/>
        <v>46</v>
      </c>
      <c r="T49" s="208">
        <f ca="1">VA!S53</f>
        <v>6.6035488204547288E-6</v>
      </c>
    </row>
    <row r="50" spans="1:20" ht="15" x14ac:dyDescent="0.25">
      <c r="A50" s="172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ca="1" si="1"/>
        <v>10921.191963648957</v>
      </c>
      <c r="O50" s="50">
        <f t="shared" ca="1" si="8"/>
        <v>280.31059373365656</v>
      </c>
      <c r="P50" s="50">
        <f t="shared" ca="1" si="11"/>
        <v>541606.85753082787</v>
      </c>
      <c r="Q50" s="50">
        <f t="shared" ca="1" si="9"/>
        <v>913560.94383749424</v>
      </c>
      <c r="S50" s="158">
        <f t="shared" si="0"/>
        <v>47</v>
      </c>
      <c r="T50" s="208">
        <f ca="1">VA!S54</f>
        <v>2.5383765208979173E-6</v>
      </c>
    </row>
    <row r="51" spans="1:20" ht="15" x14ac:dyDescent="0.25">
      <c r="A51" s="172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ca="1" si="1"/>
        <v>11248.827722558424</v>
      </c>
      <c r="O51" s="50">
        <f t="shared" ca="1" si="8"/>
        <v>288.71991154566621</v>
      </c>
      <c r="P51" s="50">
        <f t="shared" ca="1" si="11"/>
        <v>583474.38918665831</v>
      </c>
      <c r="Q51" s="50">
        <f t="shared" ca="1" si="9"/>
        <v>984181.43396574119</v>
      </c>
      <c r="S51" s="158">
        <f t="shared" si="0"/>
        <v>48</v>
      </c>
      <c r="T51" s="208">
        <f ca="1">VA!S55</f>
        <v>9.269542423602481E-7</v>
      </c>
    </row>
    <row r="52" spans="1:20" ht="15" x14ac:dyDescent="0.25">
      <c r="A52" s="172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ca="1" si="1"/>
        <v>11586.292554235177</v>
      </c>
      <c r="O52" s="50">
        <f t="shared" ca="1" si="8"/>
        <v>297.38150889203621</v>
      </c>
      <c r="P52" s="50">
        <f t="shared" ca="1" si="11"/>
        <v>628032.62904423848</v>
      </c>
      <c r="Q52" s="50">
        <f t="shared" ca="1" si="9"/>
        <v>1059340.5038593702</v>
      </c>
      <c r="S52" s="158">
        <f t="shared" si="0"/>
        <v>49</v>
      </c>
      <c r="T52" s="208">
        <f ca="1">VA!S56</f>
        <v>3.2068559707153777E-7</v>
      </c>
    </row>
    <row r="53" spans="1:20" s="211" customFormat="1" ht="15" x14ac:dyDescent="0.25">
      <c r="A53" s="202">
        <f t="shared" ref="A53:C58" si="15">A52+1</f>
        <v>2056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ca="1" si="1"/>
        <v>11933.881330862234</v>
      </c>
      <c r="O53" s="203">
        <f t="shared" ca="1" si="8"/>
        <v>306.30295415879732</v>
      </c>
      <c r="P53" s="203">
        <f t="shared" ca="1" si="11"/>
        <v>675442.64055573696</v>
      </c>
      <c r="Q53" s="203">
        <f t="shared" ca="1" si="9"/>
        <v>1139309.8289547893</v>
      </c>
      <c r="S53" s="158">
        <f t="shared" si="0"/>
        <v>50</v>
      </c>
      <c r="T53" s="208">
        <f ca="1">VA!S57</f>
        <v>1.0477967082242251E-7</v>
      </c>
    </row>
    <row r="54" spans="1:20" ht="15" x14ac:dyDescent="0.25">
      <c r="A54" s="172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ca="1" si="1"/>
        <v>12291.8977707881</v>
      </c>
      <c r="O54" s="50">
        <f t="shared" ca="1" si="8"/>
        <v>315.4920427835612</v>
      </c>
      <c r="P54" s="50">
        <f t="shared" ca="1" si="11"/>
        <v>725874.81824042997</v>
      </c>
      <c r="Q54" s="50">
        <f t="shared" ca="1" si="9"/>
        <v>1224376.8239619303</v>
      </c>
      <c r="S54" s="158">
        <f t="shared" si="0"/>
        <v>51</v>
      </c>
      <c r="T54" s="208">
        <f ca="1">VA!S58</f>
        <v>0</v>
      </c>
    </row>
    <row r="55" spans="1:20" ht="15" x14ac:dyDescent="0.25">
      <c r="A55" s="172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ca="1" si="1"/>
        <v>12660.654703911743</v>
      </c>
      <c r="O55" s="50">
        <f t="shared" ca="1" si="8"/>
        <v>324.95680406706805</v>
      </c>
      <c r="P55" s="50">
        <f t="shared" ca="1" si="11"/>
        <v>779509.4195698729</v>
      </c>
      <c r="Q55" s="50">
        <f t="shared" ca="1" si="9"/>
        <v>1314845.5400270415</v>
      </c>
      <c r="S55" s="158">
        <f t="shared" si="0"/>
        <v>52</v>
      </c>
      <c r="T55" s="208">
        <f ca="1">VA!S59</f>
        <v>0</v>
      </c>
    </row>
    <row r="56" spans="1:20" ht="15" x14ac:dyDescent="0.25">
      <c r="A56" s="172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ca="1" si="1"/>
        <v>13040.474345029097</v>
      </c>
      <c r="O56" s="50">
        <f t="shared" ca="1" si="8"/>
        <v>334.70550818908015</v>
      </c>
      <c r="P56" s="50">
        <f t="shared" ca="1" si="11"/>
        <v>836537.12691900402</v>
      </c>
      <c r="Q56" s="50">
        <f t="shared" ca="1" si="9"/>
        <v>1411037.6126094963</v>
      </c>
      <c r="S56" s="158">
        <f t="shared" si="0"/>
        <v>53</v>
      </c>
      <c r="T56" s="208">
        <f ca="1">VA!S60</f>
        <v>0</v>
      </c>
    </row>
    <row r="57" spans="1:20" ht="15" x14ac:dyDescent="0.25">
      <c r="A57" s="172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ca="1" si="1"/>
        <v>13431.688575379971</v>
      </c>
      <c r="O57" s="50">
        <f t="shared" ca="1" si="8"/>
        <v>344.74667343475255</v>
      </c>
      <c r="P57" s="50">
        <f t="shared" ca="1" si="11"/>
        <v>897159.64127528307</v>
      </c>
      <c r="Q57" s="50">
        <f t="shared" ca="1" si="9"/>
        <v>1513293.2629267969</v>
      </c>
      <c r="S57" s="158">
        <f t="shared" si="0"/>
        <v>54</v>
      </c>
      <c r="T57" s="208">
        <f ca="1">VA!S61</f>
        <v>0</v>
      </c>
    </row>
    <row r="58" spans="1:20" ht="15" x14ac:dyDescent="0.25">
      <c r="A58" s="172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ca="1" si="1"/>
        <v>13834.639232641372</v>
      </c>
      <c r="O58" s="50">
        <f t="shared" ca="1" si="8"/>
        <v>355.0890736377952</v>
      </c>
      <c r="P58" s="50">
        <f t="shared" ca="1" si="11"/>
        <v>961590.30949297815</v>
      </c>
      <c r="Q58" s="50">
        <f t="shared" ca="1" si="9"/>
        <v>1621972.3559822012</v>
      </c>
      <c r="S58" s="158">
        <f t="shared" si="0"/>
        <v>55</v>
      </c>
      <c r="T58" s="208">
        <f ca="1">VA!S62</f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f ca="1">VA!S63</f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f ca="1">VA!S64</f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5.75" thickBot="1" x14ac:dyDescent="0.3">
      <c r="S62" s="157" t="s">
        <v>329</v>
      </c>
      <c r="T62" s="209">
        <f ca="1">VA!S5</f>
        <v>14.033329373510487</v>
      </c>
    </row>
    <row r="63" spans="1:20" ht="15.75" thickBot="1" x14ac:dyDescent="0.3">
      <c r="S63" s="157" t="s">
        <v>330</v>
      </c>
      <c r="T63" s="210">
        <f ca="1">T62*H53</f>
        <v>1139309.8289547893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zoomScaleNormal="100" workbookViewId="0">
      <selection activeCell="E1" sqref="E1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401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0.01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3.6952129811421895E-2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4_12'!H53</f>
        <v>806684.79961867363</v>
      </c>
    </row>
    <row r="13" spans="1:18" x14ac:dyDescent="0.2">
      <c r="A13" s="16" t="s">
        <v>378</v>
      </c>
      <c r="E13" s="185">
        <f>Q48</f>
        <v>555762.0525709911</v>
      </c>
    </row>
    <row r="14" spans="1:18" x14ac:dyDescent="0.2">
      <c r="E14" s="27"/>
    </row>
    <row r="16" spans="1:18" x14ac:dyDescent="0.2">
      <c r="A16" s="38" t="s">
        <v>0</v>
      </c>
      <c r="B16" s="177"/>
      <c r="C16" s="218" t="s">
        <v>73</v>
      </c>
      <c r="D16" s="21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2">
      <c r="A21" s="172">
        <f t="shared" ref="A21:C36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2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2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2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2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2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2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2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2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2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2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2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2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2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2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2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2">
      <c r="A37" s="172">
        <f t="shared" ref="A37:C52" si="13">A36+1</f>
        <v>2040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2">
      <c r="A38" s="172">
        <f t="shared" si="13"/>
        <v>2041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2">
      <c r="A39" s="172">
        <f t="shared" si="13"/>
        <v>2042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2">
      <c r="A40" s="172">
        <f t="shared" si="13"/>
        <v>2043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2">
      <c r="A41" s="172">
        <f t="shared" si="13"/>
        <v>2044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2">
      <c r="A42" s="172">
        <f t="shared" si="13"/>
        <v>2045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2">
      <c r="A43" s="172">
        <f t="shared" si="13"/>
        <v>2046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2">
      <c r="A44" s="172">
        <f t="shared" si="13"/>
        <v>2047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2">
      <c r="A45" s="172">
        <f t="shared" si="13"/>
        <v>2048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2">
      <c r="A46" s="172">
        <f t="shared" si="13"/>
        <v>2049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2">
      <c r="A47" s="172">
        <f t="shared" si="13"/>
        <v>2050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2">
      <c r="A48" s="214">
        <f t="shared" si="13"/>
        <v>2051</v>
      </c>
      <c r="B48" s="215">
        <f t="shared" si="13"/>
        <v>59</v>
      </c>
      <c r="C48" s="215">
        <f t="shared" si="13"/>
        <v>29</v>
      </c>
      <c r="D48" s="215">
        <f t="shared" si="1"/>
        <v>141393.93036056284</v>
      </c>
      <c r="E48" s="215"/>
      <c r="F48" s="215">
        <f>AVERAGE(D44:D48)</f>
        <v>133393.8166141783</v>
      </c>
      <c r="G48" s="215">
        <f>$E$7*$E$8</f>
        <v>1546.3999327274557</v>
      </c>
      <c r="H48" s="215">
        <f>$E$7*$E$8*(C48+1)</f>
        <v>46391.997981823675</v>
      </c>
      <c r="I48" s="216">
        <f t="shared" si="4"/>
        <v>0.3281045930580001</v>
      </c>
      <c r="J48" s="216"/>
      <c r="K48" s="217">
        <f t="shared" si="5"/>
        <v>7069.6965180281422</v>
      </c>
      <c r="L48" s="217">
        <f t="shared" si="6"/>
        <v>181.45554396272232</v>
      </c>
      <c r="M48" s="217">
        <f t="shared" si="11"/>
        <v>319579.32127499604</v>
      </c>
      <c r="N48" s="215">
        <f t="shared" si="0"/>
        <v>5224.8068692306651</v>
      </c>
      <c r="O48" s="215">
        <f t="shared" si="7"/>
        <v>134.10337631025374</v>
      </c>
      <c r="P48" s="215">
        <f t="shared" si="10"/>
        <v>236182.73129599507</v>
      </c>
      <c r="Q48" s="215">
        <f t="shared" si="8"/>
        <v>555762.0525709911</v>
      </c>
    </row>
    <row r="49" spans="1:18" x14ac:dyDescent="0.2">
      <c r="A49" s="172">
        <f t="shared" si="13"/>
        <v>2052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5">
        <f t="shared" ref="G49:G53" si="14">$E$7*$E$8</f>
        <v>1546.3999327274557</v>
      </c>
      <c r="H49" s="215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2">
      <c r="A50" s="172">
        <f t="shared" si="13"/>
        <v>2053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5">
        <f t="shared" si="14"/>
        <v>1546.3999327274557</v>
      </c>
      <c r="H50" s="215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2">
      <c r="A51" s="172">
        <f t="shared" si="13"/>
        <v>2054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5">
        <f t="shared" si="14"/>
        <v>1546.3999327274557</v>
      </c>
      <c r="H51" s="215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2">
      <c r="A52" s="172">
        <f t="shared" si="13"/>
        <v>2055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5">
        <f t="shared" si="14"/>
        <v>1546.3999327274557</v>
      </c>
      <c r="H52" s="215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2">
      <c r="A53" s="202">
        <f t="shared" ref="A53:C58" si="16">A52+1</f>
        <v>2056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2">
      <c r="A54" s="172">
        <f t="shared" si="16"/>
        <v>2057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2">
      <c r="A55" s="172">
        <f t="shared" si="16"/>
        <v>2058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2">
      <c r="A56" s="172">
        <f t="shared" si="16"/>
        <v>2059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2">
      <c r="A57" s="172">
        <f t="shared" si="16"/>
        <v>2060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2">
      <c r="A58" s="172">
        <f t="shared" si="16"/>
        <v>2061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zoomScaleNormal="100" workbookViewId="0">
      <selection activeCell="E13" sqref="E1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400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F48</f>
        <v>133393.8166141783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6.2508506494366942E-2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4_13_2'!H53</f>
        <v>1043780.0915703701</v>
      </c>
    </row>
    <row r="13" spans="1:18" x14ac:dyDescent="0.2">
      <c r="A13" s="16" t="s">
        <v>378</v>
      </c>
      <c r="E13" s="185">
        <f>Q53</f>
        <v>1043780.0915703698</v>
      </c>
    </row>
    <row r="14" spans="1:18" x14ac:dyDescent="0.2">
      <c r="E14" s="27"/>
    </row>
    <row r="16" spans="1:18" x14ac:dyDescent="0.2">
      <c r="A16" s="38" t="s">
        <v>0</v>
      </c>
      <c r="B16" s="177"/>
      <c r="C16" s="219" t="s">
        <v>73</v>
      </c>
      <c r="D16" s="219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3750.5103896620167</v>
      </c>
      <c r="O19" s="50">
        <f>N19*(11/24)*$E$11</f>
        <v>96.263100001325085</v>
      </c>
      <c r="P19" s="50">
        <f>N19+O19</f>
        <v>3846.7734896633419</v>
      </c>
      <c r="Q19" s="50">
        <f>M19+P19</f>
        <v>6923.7734896633419</v>
      </c>
    </row>
    <row r="20" spans="1:18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3863.0257013518772</v>
      </c>
      <c r="O20" s="50">
        <f t="shared" ref="O20:O58" si="7">N20*(11/24)*$E$11</f>
        <v>99.150993001364853</v>
      </c>
      <c r="P20" s="50">
        <f>P19*(1+$E$11)+(N20+O20)</f>
        <v>8024.3694994377311</v>
      </c>
      <c r="Q20" s="50">
        <f t="shared" ref="Q20:Q58" si="8">M20+P20</f>
        <v>14442.991499437732</v>
      </c>
    </row>
    <row r="21" spans="1:18" x14ac:dyDescent="0.2">
      <c r="A21" s="172">
        <f t="shared" ref="A21:C36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3978.9164723924332</v>
      </c>
      <c r="O21" s="50">
        <f t="shared" si="7"/>
        <v>102.12552279140579</v>
      </c>
      <c r="P21" s="50">
        <f t="shared" ref="P21:P58" si="10">P20*(1+$E$11)+(N21+O21)</f>
        <v>12554.776186590083</v>
      </c>
      <c r="Q21" s="50">
        <f t="shared" si="8"/>
        <v>22597.230318590082</v>
      </c>
    </row>
    <row r="22" spans="1:18" x14ac:dyDescent="0.2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4098.2839665642059</v>
      </c>
      <c r="O22" s="50">
        <f t="shared" si="7"/>
        <v>105.18928847514795</v>
      </c>
      <c r="P22" s="50">
        <f t="shared" si="10"/>
        <v>17461.316908078483</v>
      </c>
      <c r="Q22" s="50">
        <f t="shared" si="8"/>
        <v>31428.469450470482</v>
      </c>
    </row>
    <row r="23" spans="1:18" x14ac:dyDescent="0.2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4221.2324855611323</v>
      </c>
      <c r="O23" s="50">
        <f t="shared" si="7"/>
        <v>108.34496712940239</v>
      </c>
      <c r="P23" s="50">
        <f t="shared" si="10"/>
        <v>22768.728107621413</v>
      </c>
      <c r="Q23" s="50">
        <f t="shared" si="8"/>
        <v>40981.231800757363</v>
      </c>
    </row>
    <row r="24" spans="1:18" x14ac:dyDescent="0.2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4347.8694601279667</v>
      </c>
      <c r="O24" s="50">
        <f t="shared" si="7"/>
        <v>111.59531614328446</v>
      </c>
      <c r="P24" s="50">
        <f t="shared" si="10"/>
        <v>28503.241657919465</v>
      </c>
      <c r="Q24" s="50">
        <f t="shared" si="8"/>
        <v>51302.731884492139</v>
      </c>
    </row>
    <row r="25" spans="1:18" x14ac:dyDescent="0.2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4478.305543931805</v>
      </c>
      <c r="O25" s="50">
        <f t="shared" si="7"/>
        <v>114.94317562758299</v>
      </c>
      <c r="P25" s="50">
        <f t="shared" si="10"/>
        <v>34692.671910322344</v>
      </c>
      <c r="Q25" s="50">
        <f t="shared" si="8"/>
        <v>62443.032506002819</v>
      </c>
    </row>
    <row r="26" spans="1:18" x14ac:dyDescent="0.2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4612.6547102497598</v>
      </c>
      <c r="O26" s="50">
        <f t="shared" si="7"/>
        <v>118.3914708964105</v>
      </c>
      <c r="P26" s="50">
        <f t="shared" si="10"/>
        <v>41366.50771844657</v>
      </c>
      <c r="Q26" s="50">
        <f t="shared" si="8"/>
        <v>74455.210391397472</v>
      </c>
    </row>
    <row r="27" spans="1:18" x14ac:dyDescent="0.2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4751.0343515572531</v>
      </c>
      <c r="O27" s="50">
        <f t="shared" si="7"/>
        <v>121.94321502330283</v>
      </c>
      <c r="P27" s="50">
        <f t="shared" si="10"/>
        <v>48556.009717260138</v>
      </c>
      <c r="Q27" s="50">
        <f t="shared" si="8"/>
        <v>87395.531280325988</v>
      </c>
    </row>
    <row r="28" spans="1:18" x14ac:dyDescent="0.2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4893.5653821039705</v>
      </c>
      <c r="O28" s="50">
        <f t="shared" si="7"/>
        <v>125.60151147400191</v>
      </c>
      <c r="P28" s="50">
        <f t="shared" si="10"/>
        <v>56294.313155004682</v>
      </c>
      <c r="Q28" s="50">
        <f t="shared" si="8"/>
        <v>101323.63501224481</v>
      </c>
    </row>
    <row r="29" spans="1:18" x14ac:dyDescent="0.2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5040.37234356709</v>
      </c>
      <c r="O29" s="50">
        <f t="shared" si="7"/>
        <v>129.36955681822198</v>
      </c>
      <c r="P29" s="50">
        <f t="shared" si="10"/>
        <v>64616.536592070261</v>
      </c>
      <c r="Q29" s="50">
        <f t="shared" si="8"/>
        <v>116302.7311725577</v>
      </c>
    </row>
    <row r="30" spans="1:18" x14ac:dyDescent="0.2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5191.5835138741022</v>
      </c>
      <c r="O30" s="50">
        <f t="shared" si="7"/>
        <v>133.25064352276863</v>
      </c>
      <c r="P30" s="50">
        <f t="shared" si="10"/>
        <v>73559.896798623056</v>
      </c>
      <c r="Q30" s="50">
        <f t="shared" si="8"/>
        <v>132399.80589583691</v>
      </c>
    </row>
    <row r="31" spans="1:18" x14ac:dyDescent="0.2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5347.3310192903255</v>
      </c>
      <c r="O31" s="50">
        <f t="shared" si="7"/>
        <v>137.24816282845168</v>
      </c>
      <c r="P31" s="50">
        <f t="shared" si="10"/>
        <v>83163.83020146472</v>
      </c>
      <c r="Q31" s="50">
        <f t="shared" si="8"/>
        <v>149685.84045694827</v>
      </c>
    </row>
    <row r="32" spans="1:18" x14ac:dyDescent="0.2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5507.750949869036</v>
      </c>
      <c r="O32" s="50">
        <f t="shared" si="7"/>
        <v>141.36560771330525</v>
      </c>
      <c r="P32" s="50">
        <f t="shared" si="10"/>
        <v>93470.121250329088</v>
      </c>
      <c r="Q32" s="50">
        <f t="shared" si="8"/>
        <v>168236.04231641017</v>
      </c>
    </row>
    <row r="33" spans="1:17" x14ac:dyDescent="0.2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5672.9834783651067</v>
      </c>
      <c r="O33" s="50">
        <f t="shared" si="7"/>
        <v>145.60657594470442</v>
      </c>
      <c r="P33" s="50">
        <f t="shared" si="10"/>
        <v>104523.03809465733</v>
      </c>
      <c r="Q33" s="50">
        <f t="shared" si="8"/>
        <v>188130.08932381813</v>
      </c>
    </row>
    <row r="34" spans="1:17" x14ac:dyDescent="0.2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5843.1729827160598</v>
      </c>
      <c r="O34" s="50">
        <f t="shared" si="7"/>
        <v>149.97477322304553</v>
      </c>
      <c r="P34" s="50">
        <f t="shared" si="10"/>
        <v>116369.47598389725</v>
      </c>
      <c r="Q34" s="50">
        <f t="shared" si="8"/>
        <v>209452.38782277162</v>
      </c>
    </row>
    <row r="35" spans="1:17" x14ac:dyDescent="0.2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6018.4681721975412</v>
      </c>
      <c r="O35" s="50">
        <f t="shared" si="7"/>
        <v>154.4740164197369</v>
      </c>
      <c r="P35" s="50">
        <f t="shared" si="10"/>
        <v>129059.10882761278</v>
      </c>
      <c r="Q35" s="50">
        <f t="shared" si="8"/>
        <v>232292.3454425711</v>
      </c>
    </row>
    <row r="36" spans="1:17" x14ac:dyDescent="0.2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6199.0222173634684</v>
      </c>
      <c r="O36" s="50">
        <f t="shared" si="7"/>
        <v>159.10823691232901</v>
      </c>
      <c r="P36" s="50">
        <f t="shared" si="10"/>
        <v>142644.54937623491</v>
      </c>
      <c r="Q36" s="50">
        <f t="shared" si="8"/>
        <v>256744.65940613108</v>
      </c>
    </row>
    <row r="37" spans="1:17" x14ac:dyDescent="0.2">
      <c r="A37" s="172">
        <f t="shared" ref="A37:C52" si="13">A36+1</f>
        <v>2040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6384.9928838843734</v>
      </c>
      <c r="O37" s="50">
        <f t="shared" si="7"/>
        <v>163.88148401969892</v>
      </c>
      <c r="P37" s="50">
        <f t="shared" si="10"/>
        <v>157181.51850920814</v>
      </c>
      <c r="Q37" s="50">
        <f t="shared" si="8"/>
        <v>282909.62123021367</v>
      </c>
    </row>
    <row r="38" spans="1:17" x14ac:dyDescent="0.2">
      <c r="A38" s="172">
        <f t="shared" si="13"/>
        <v>2041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6576.5426704009042</v>
      </c>
      <c r="O38" s="50">
        <f t="shared" si="7"/>
        <v>168.79792854028986</v>
      </c>
      <c r="P38" s="50">
        <f t="shared" si="10"/>
        <v>172729.02414466499</v>
      </c>
      <c r="Q38" s="50">
        <f t="shared" si="8"/>
        <v>310893.43874336511</v>
      </c>
    </row>
    <row r="39" spans="1:17" x14ac:dyDescent="0.2">
      <c r="A39" s="172">
        <f t="shared" si="13"/>
        <v>2042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6773.8389505129317</v>
      </c>
      <c r="O39" s="50">
        <f t="shared" si="7"/>
        <v>173.86186639649856</v>
      </c>
      <c r="P39" s="50">
        <f t="shared" si="10"/>
        <v>189349.55031367566</v>
      </c>
      <c r="Q39" s="50">
        <f t="shared" si="8"/>
        <v>340808.57639898075</v>
      </c>
    </row>
    <row r="40" spans="1:17" x14ac:dyDescent="0.2">
      <c r="A40" s="172">
        <f t="shared" si="13"/>
        <v>2043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6977.0541190283202</v>
      </c>
      <c r="O40" s="50">
        <f t="shared" si="7"/>
        <v>179.07772238839354</v>
      </c>
      <c r="P40" s="50">
        <f t="shared" si="10"/>
        <v>207109.25697265822</v>
      </c>
      <c r="Q40" s="50">
        <f t="shared" si="8"/>
        <v>372774.1149158905</v>
      </c>
    </row>
    <row r="41" spans="1:17" x14ac:dyDescent="0.2">
      <c r="A41" s="172">
        <f t="shared" si="13"/>
        <v>2044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7186.3657425991696</v>
      </c>
      <c r="O41" s="50">
        <f t="shared" si="7"/>
        <v>184.45005406004535</v>
      </c>
      <c r="P41" s="50">
        <f t="shared" si="10"/>
        <v>226078.19115978631</v>
      </c>
      <c r="Q41" s="50">
        <f t="shared" si="8"/>
        <v>406916.13133690425</v>
      </c>
    </row>
    <row r="42" spans="1:17" x14ac:dyDescent="0.2">
      <c r="A42" s="172">
        <f t="shared" si="13"/>
        <v>2045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7401.9567148771448</v>
      </c>
      <c r="O42" s="50">
        <f t="shared" si="7"/>
        <v>189.9835556818467</v>
      </c>
      <c r="P42" s="50">
        <f t="shared" si="10"/>
        <v>246330.51013529333</v>
      </c>
      <c r="Q42" s="50">
        <f t="shared" si="8"/>
        <v>443368.10065706645</v>
      </c>
    </row>
    <row r="43" spans="1:17" x14ac:dyDescent="0.2">
      <c r="A43" s="172">
        <f t="shared" si="13"/>
        <v>2046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7624.0154163234592</v>
      </c>
      <c r="O43" s="50">
        <f t="shared" si="7"/>
        <v>195.6830623523021</v>
      </c>
      <c r="P43" s="50">
        <f t="shared" si="10"/>
        <v>267944.71718154551</v>
      </c>
      <c r="Q43" s="50">
        <f t="shared" si="8"/>
        <v>482271.32023811666</v>
      </c>
    </row>
    <row r="44" spans="1:17" x14ac:dyDescent="0.2">
      <c r="A44" s="172">
        <f t="shared" si="13"/>
        <v>2047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7852.7358788131633</v>
      </c>
      <c r="O44" s="50">
        <f t="shared" si="7"/>
        <v>201.55355422287118</v>
      </c>
      <c r="P44" s="50">
        <f t="shared" si="10"/>
        <v>291003.91077674815</v>
      </c>
      <c r="Q44" s="50">
        <f t="shared" si="8"/>
        <v>523775.35829403333</v>
      </c>
    </row>
    <row r="45" spans="1:17" x14ac:dyDescent="0.2">
      <c r="A45" s="172">
        <f t="shared" si="13"/>
        <v>2048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8088.3179551775584</v>
      </c>
      <c r="O45" s="50">
        <f t="shared" si="7"/>
        <v>207.60016084955731</v>
      </c>
      <c r="P45" s="50">
        <f t="shared" si="10"/>
        <v>315596.0478962732</v>
      </c>
      <c r="Q45" s="50">
        <f t="shared" si="8"/>
        <v>568038.52780475875</v>
      </c>
    </row>
    <row r="46" spans="1:17" x14ac:dyDescent="0.2">
      <c r="A46" s="172">
        <f t="shared" si="13"/>
        <v>2049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8330.9674938328862</v>
      </c>
      <c r="O46" s="50">
        <f t="shared" si="7"/>
        <v>213.82816567504406</v>
      </c>
      <c r="P46" s="50">
        <f t="shared" si="10"/>
        <v>341814.22223797243</v>
      </c>
      <c r="Q46" s="50">
        <f t="shared" si="8"/>
        <v>615228.38729147264</v>
      </c>
    </row>
    <row r="47" spans="1:17" x14ac:dyDescent="0.2">
      <c r="A47" s="172">
        <f t="shared" si="13"/>
        <v>2050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8580.8965186478727</v>
      </c>
      <c r="O47" s="50">
        <f t="shared" si="7"/>
        <v>220.24301064529539</v>
      </c>
      <c r="P47" s="50">
        <f t="shared" si="10"/>
        <v>369756.95821259206</v>
      </c>
      <c r="Q47" s="50">
        <f t="shared" si="8"/>
        <v>665522.26996733178</v>
      </c>
    </row>
    <row r="48" spans="1:17" x14ac:dyDescent="0.2">
      <c r="A48" s="214">
        <f t="shared" si="13"/>
        <v>2051</v>
      </c>
      <c r="B48" s="215">
        <f t="shared" si="13"/>
        <v>59</v>
      </c>
      <c r="C48" s="215">
        <f t="shared" si="13"/>
        <v>29</v>
      </c>
      <c r="D48" s="215">
        <f t="shared" si="1"/>
        <v>141393.93036056284</v>
      </c>
      <c r="E48" s="215"/>
      <c r="F48" s="215">
        <f>AVERAGE(D44:D48)</f>
        <v>133393.8166141783</v>
      </c>
      <c r="G48" s="215">
        <f>$E$7*$E$8</f>
        <v>2000.9072492126745</v>
      </c>
      <c r="H48" s="215">
        <f>$E$7*$E$8*(C48+1)</f>
        <v>60027.217476380232</v>
      </c>
      <c r="I48" s="216">
        <f t="shared" si="4"/>
        <v>0.42453885625293319</v>
      </c>
      <c r="J48" s="216"/>
      <c r="K48" s="217">
        <f t="shared" si="5"/>
        <v>7069.6965180281422</v>
      </c>
      <c r="L48" s="217">
        <f t="shared" si="6"/>
        <v>181.45554396272232</v>
      </c>
      <c r="M48" s="217">
        <f t="shared" si="11"/>
        <v>319579.32127499604</v>
      </c>
      <c r="N48" s="215">
        <f t="shared" si="0"/>
        <v>8838.3234142073088</v>
      </c>
      <c r="O48" s="215">
        <f t="shared" si="7"/>
        <v>226.85030096465425</v>
      </c>
      <c r="P48" s="215">
        <f t="shared" si="10"/>
        <v>399528.52158766921</v>
      </c>
      <c r="Q48" s="215">
        <f t="shared" si="8"/>
        <v>719107.84286266519</v>
      </c>
    </row>
    <row r="49" spans="1:18" x14ac:dyDescent="0.2">
      <c r="A49" s="172">
        <f t="shared" si="13"/>
        <v>2052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5">
        <f t="shared" ref="G49:G53" si="14">$E$7*$E$8</f>
        <v>2000.9072492126745</v>
      </c>
      <c r="H49" s="215">
        <f t="shared" ref="H49:H53" si="15">$E$7*$E$8*(C49+1)</f>
        <v>62028.124725592912</v>
      </c>
      <c r="I49" s="176">
        <f t="shared" si="4"/>
        <v>0.42591276840909154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9103.4731166335296</v>
      </c>
      <c r="O49" s="50">
        <f t="shared" si="7"/>
        <v>233.65580999359392</v>
      </c>
      <c r="P49" s="50">
        <f t="shared" si="10"/>
        <v>431239.24772320583</v>
      </c>
      <c r="Q49" s="50">
        <f t="shared" si="8"/>
        <v>776183.69761345233</v>
      </c>
    </row>
    <row r="50" spans="1:18" x14ac:dyDescent="0.2">
      <c r="A50" s="172">
        <f t="shared" si="13"/>
        <v>2053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5">
        <f t="shared" si="14"/>
        <v>2000.9072492126745</v>
      </c>
      <c r="H50" s="215">
        <f t="shared" si="15"/>
        <v>64029.031974805584</v>
      </c>
      <c r="I50" s="176">
        <f t="shared" si="4"/>
        <v>0.42684649511716027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9376.5773101325358</v>
      </c>
      <c r="O50" s="50">
        <f t="shared" si="7"/>
        <v>240.66548429340176</v>
      </c>
      <c r="P50" s="50">
        <f t="shared" si="10"/>
        <v>465005.88839013129</v>
      </c>
      <c r="Q50" s="50">
        <f t="shared" si="8"/>
        <v>836959.97469679767</v>
      </c>
    </row>
    <row r="51" spans="1:18" x14ac:dyDescent="0.2">
      <c r="A51" s="172">
        <f t="shared" si="13"/>
        <v>2054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5">
        <f t="shared" si="14"/>
        <v>2000.9072492126745</v>
      </c>
      <c r="H51" s="215">
        <f t="shared" si="15"/>
        <v>66029.939224018264</v>
      </c>
      <c r="I51" s="176">
        <f t="shared" si="4"/>
        <v>0.42736451270832188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9657.8746294365119</v>
      </c>
      <c r="O51" s="50">
        <f t="shared" si="7"/>
        <v>247.88544882220381</v>
      </c>
      <c r="P51" s="50">
        <f t="shared" si="10"/>
        <v>500951.97821823735</v>
      </c>
      <c r="Q51" s="50">
        <f t="shared" si="8"/>
        <v>901659.02299732016</v>
      </c>
    </row>
    <row r="52" spans="1:18" x14ac:dyDescent="0.2">
      <c r="A52" s="172">
        <f t="shared" si="13"/>
        <v>2055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5">
        <f t="shared" si="14"/>
        <v>2000.9072492126745</v>
      </c>
      <c r="H52" s="215">
        <f t="shared" si="15"/>
        <v>68030.846473230937</v>
      </c>
      <c r="I52" s="176">
        <f t="shared" si="4"/>
        <v>0.42749024513336109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9947.6108683196071</v>
      </c>
      <c r="O52" s="50">
        <f t="shared" si="7"/>
        <v>255.32201228686989</v>
      </c>
      <c r="P52" s="50">
        <f t="shared" si="10"/>
        <v>539208.22187906515</v>
      </c>
      <c r="Q52" s="50">
        <f t="shared" si="8"/>
        <v>970516.09669419704</v>
      </c>
    </row>
    <row r="53" spans="1:18" s="211" customFormat="1" x14ac:dyDescent="0.2">
      <c r="A53" s="202">
        <f t="shared" ref="A53:C58" si="16">A52+1</f>
        <v>2056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2000.9072492126745</v>
      </c>
      <c r="H53" s="203">
        <f t="shared" si="15"/>
        <v>70031.753722443609</v>
      </c>
      <c r="I53" s="204">
        <f t="shared" si="4"/>
        <v>0.42724610450221695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10246.039194369198</v>
      </c>
      <c r="O53" s="203">
        <f t="shared" si="7"/>
        <v>262.98167265547607</v>
      </c>
      <c r="P53" s="203">
        <f t="shared" si="10"/>
        <v>579912.90317131754</v>
      </c>
      <c r="Q53" s="203">
        <f t="shared" si="8"/>
        <v>1043780.0915703698</v>
      </c>
    </row>
    <row r="54" spans="1:18" x14ac:dyDescent="0.2">
      <c r="A54" s="172">
        <f t="shared" si="16"/>
        <v>2057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10553.420370200272</v>
      </c>
      <c r="O54" s="50">
        <f t="shared" si="7"/>
        <v>270.87112283514034</v>
      </c>
      <c r="P54" s="50">
        <f t="shared" si="10"/>
        <v>623212.3172419467</v>
      </c>
      <c r="Q54" s="50">
        <f t="shared" si="8"/>
        <v>1121714.3229634471</v>
      </c>
    </row>
    <row r="55" spans="1:18" x14ac:dyDescent="0.2">
      <c r="A55" s="172">
        <f t="shared" si="16"/>
        <v>2058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10870.022981306282</v>
      </c>
      <c r="O55" s="50">
        <f t="shared" si="7"/>
        <v>278.99725652019458</v>
      </c>
      <c r="P55" s="50">
        <f t="shared" si="10"/>
        <v>669261.22724532231</v>
      </c>
      <c r="Q55" s="50">
        <f t="shared" si="8"/>
        <v>1204597.3477024911</v>
      </c>
    </row>
    <row r="56" spans="1:18" x14ac:dyDescent="0.2">
      <c r="A56" s="172">
        <f t="shared" si="16"/>
        <v>2059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11196.12367074547</v>
      </c>
      <c r="O56" s="50">
        <f t="shared" si="7"/>
        <v>287.36717421580039</v>
      </c>
      <c r="P56" s="50">
        <f t="shared" si="10"/>
        <v>718223.3468160216</v>
      </c>
      <c r="Q56" s="50">
        <f t="shared" si="8"/>
        <v>1292723.8325065139</v>
      </c>
    </row>
    <row r="57" spans="1:18" x14ac:dyDescent="0.2">
      <c r="A57" s="172">
        <f t="shared" si="16"/>
        <v>2060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11532.007380867835</v>
      </c>
      <c r="O57" s="50">
        <f t="shared" si="7"/>
        <v>295.9881894422744</v>
      </c>
      <c r="P57" s="50">
        <f t="shared" si="10"/>
        <v>770271.84980802902</v>
      </c>
      <c r="Q57" s="50">
        <f t="shared" si="8"/>
        <v>1386405.4714595429</v>
      </c>
    </row>
    <row r="58" spans="1:18" x14ac:dyDescent="0.2">
      <c r="A58" s="172">
        <f t="shared" si="16"/>
        <v>2061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11877.967602293871</v>
      </c>
      <c r="O58" s="50">
        <f t="shared" si="7"/>
        <v>304.86783512554268</v>
      </c>
      <c r="P58" s="50">
        <f t="shared" si="10"/>
        <v>825589.90883469803</v>
      </c>
      <c r="Q58" s="50">
        <f t="shared" si="8"/>
        <v>1485971.9553239211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40" t="s">
        <v>9</v>
      </c>
      <c r="B1" s="240"/>
      <c r="D1" s="240" t="s">
        <v>9</v>
      </c>
      <c r="E1" s="240"/>
      <c r="F1" s="240"/>
      <c r="H1" s="239" t="s">
        <v>4</v>
      </c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39"/>
      <c r="V1" s="239"/>
      <c r="W1" s="239"/>
      <c r="X1" s="239"/>
      <c r="Y1" s="239"/>
      <c r="Z1" s="239"/>
      <c r="AA1" s="239"/>
      <c r="AB1" s="239"/>
      <c r="AC1" s="239"/>
      <c r="AG1" s="239" t="s">
        <v>7</v>
      </c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39"/>
      <c r="BA1" s="239"/>
      <c r="BB1" s="239"/>
      <c r="BC1" s="239"/>
      <c r="BD1" s="239"/>
      <c r="BE1" s="239"/>
      <c r="BF1" s="239"/>
      <c r="BG1" s="239"/>
      <c r="BH1" s="239"/>
      <c r="BI1" s="239"/>
    </row>
    <row r="2" spans="1:61" x14ac:dyDescent="0.25">
      <c r="A2" s="240" t="s">
        <v>2</v>
      </c>
      <c r="B2" s="240"/>
      <c r="D2" s="240" t="s">
        <v>3</v>
      </c>
      <c r="E2" s="240"/>
      <c r="F2" s="240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40" t="s">
        <v>8</v>
      </c>
      <c r="B1" s="240"/>
      <c r="D1" s="240" t="s">
        <v>8</v>
      </c>
      <c r="E1" s="240"/>
      <c r="F1" s="240"/>
      <c r="H1" s="239" t="s">
        <v>4</v>
      </c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39"/>
      <c r="V1" s="239"/>
      <c r="W1" s="239"/>
      <c r="X1" s="239"/>
      <c r="Y1" s="239"/>
      <c r="Z1" s="239"/>
      <c r="AA1" s="239"/>
      <c r="AB1" s="239"/>
      <c r="AC1" s="239"/>
      <c r="AG1" s="239" t="s">
        <v>7</v>
      </c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39"/>
      <c r="BA1" s="239"/>
      <c r="BB1" s="239"/>
      <c r="BC1" s="239"/>
      <c r="BD1" s="239"/>
      <c r="BE1" s="239"/>
      <c r="BF1" s="239"/>
      <c r="BG1" s="239"/>
      <c r="BH1" s="239"/>
      <c r="BI1" s="239"/>
    </row>
    <row r="2" spans="1:61" x14ac:dyDescent="0.25">
      <c r="A2" s="240" t="s">
        <v>2</v>
      </c>
      <c r="B2" s="240"/>
      <c r="D2" s="240" t="s">
        <v>3</v>
      </c>
      <c r="E2" s="240"/>
      <c r="F2" s="240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3.869976090917568E-3</v>
      </c>
      <c r="DE21" s="169">
        <f>DD21*(1-'Table de mortalité H'!$AC52)</f>
        <v>3.8312763300083924E-3</v>
      </c>
      <c r="DF21" s="169">
        <f>DE21*(1-'Table de mortalité H'!$AC52)</f>
        <v>3.7929635667083082E-3</v>
      </c>
      <c r="DG21" s="169">
        <f>DF21*(1-'Table de mortalité H'!$AC52)</f>
        <v>3.7550339310412251E-3</v>
      </c>
      <c r="DH21" s="169">
        <f>DG21*(1-'Table de mortalité H'!$AC52)</f>
        <v>3.7174835917308129E-3</v>
      </c>
      <c r="DI21" s="169">
        <f>DH21*(1-'Table de mortalité H'!$AC52)</f>
        <v>3.6803087558135049E-3</v>
      </c>
      <c r="DJ21" s="169">
        <f>DI21*(1-'Table de mortalité H'!$AC52)</f>
        <v>3.6435056682553699E-3</v>
      </c>
      <c r="DK21" s="169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0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5.75" thickBot="1" x14ac:dyDescent="0.3"/>
    <row r="11" spans="1:23" ht="15.75" thickBot="1" x14ac:dyDescent="0.3">
      <c r="B11" s="111" t="s">
        <v>140</v>
      </c>
      <c r="C11" s="112" t="str">
        <f>CONCATENATE(C3,"-",F3,"-M")</f>
        <v>ICA-Privée-MI-M</v>
      </c>
      <c r="D11" s="241" t="s">
        <v>235</v>
      </c>
      <c r="E11" s="242"/>
      <c r="F11" s="242"/>
      <c r="G11" s="242"/>
      <c r="H11" s="242"/>
      <c r="I11" s="242"/>
      <c r="J11" s="242"/>
      <c r="K11" s="243"/>
      <c r="N11" t="s">
        <v>140</v>
      </c>
      <c r="O11" t="str">
        <f>CONCATENATE(C3,"-",F3,"-F")</f>
        <v>ICA-Privée-MI-F</v>
      </c>
      <c r="P11" s="241" t="s">
        <v>236</v>
      </c>
      <c r="Q11" s="242"/>
      <c r="R11" s="242"/>
      <c r="S11" s="242"/>
      <c r="T11" s="242"/>
      <c r="U11" s="242"/>
      <c r="V11" s="242"/>
      <c r="W11" s="243"/>
    </row>
    <row r="12" spans="1:23" x14ac:dyDescent="0.25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tabSelected="1" zoomScale="90" zoomScaleNormal="90" workbookViewId="0">
      <selection activeCell="K4" sqref="K4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5.75" thickBot="1" x14ac:dyDescent="0.3">
      <c r="J2" s="95" t="s">
        <v>147</v>
      </c>
      <c r="K2" s="150">
        <v>12</v>
      </c>
      <c r="L2" s="13"/>
      <c r="M2" s="13"/>
      <c r="N2" s="13"/>
    </row>
    <row r="3" spans="1:14" x14ac:dyDescent="0.25">
      <c r="B3" s="93" t="s">
        <v>29</v>
      </c>
      <c r="C3" s="149" t="s">
        <v>136</v>
      </c>
      <c r="E3" s="93" t="s">
        <v>135</v>
      </c>
      <c r="F3" s="149" t="s">
        <v>137</v>
      </c>
      <c r="J3" s="95" t="s">
        <v>145</v>
      </c>
      <c r="K3" s="150" t="s">
        <v>143</v>
      </c>
      <c r="L3" s="13"/>
      <c r="M3" s="13"/>
      <c r="N3" s="13"/>
    </row>
    <row r="4" spans="1:14" x14ac:dyDescent="0.25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399</v>
      </c>
      <c r="L4" s="13"/>
      <c r="M4" s="13"/>
      <c r="N4" s="13"/>
    </row>
    <row r="5" spans="1:14" ht="15.75" thickBot="1" x14ac:dyDescent="0.3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5.75" thickBot="1" x14ac:dyDescent="0.3">
      <c r="B6" s="98"/>
      <c r="C6" s="148" t="s">
        <v>136</v>
      </c>
      <c r="J6" s="145" t="s">
        <v>149</v>
      </c>
      <c r="K6" s="150">
        <v>5</v>
      </c>
      <c r="L6" s="13"/>
      <c r="M6" s="13"/>
      <c r="N6" s="13"/>
    </row>
    <row r="7" spans="1:14" ht="15.75" thickBot="1" x14ac:dyDescent="0.3">
      <c r="J7" s="145" t="s">
        <v>150</v>
      </c>
      <c r="K7" s="151">
        <v>1</v>
      </c>
      <c r="L7" s="13"/>
      <c r="M7" s="13"/>
      <c r="N7" s="13"/>
    </row>
    <row r="8" spans="1:14" x14ac:dyDescent="0.25">
      <c r="B8" s="93" t="s">
        <v>161</v>
      </c>
      <c r="C8" s="149">
        <v>65</v>
      </c>
      <c r="E8" s="93" t="s">
        <v>162</v>
      </c>
      <c r="F8" s="149">
        <v>65</v>
      </c>
      <c r="J8" s="146" t="s">
        <v>151</v>
      </c>
      <c r="K8" s="152"/>
      <c r="L8" s="13"/>
      <c r="M8" s="13"/>
      <c r="N8" s="13"/>
    </row>
    <row r="9" spans="1:14" ht="15.75" thickBot="1" x14ac:dyDescent="0.3">
      <c r="B9" s="95" t="s">
        <v>163</v>
      </c>
      <c r="C9" s="150" t="s">
        <v>26</v>
      </c>
      <c r="E9" s="98" t="s">
        <v>164</v>
      </c>
      <c r="F9" s="154" t="s">
        <v>26</v>
      </c>
      <c r="J9" s="145" t="s">
        <v>152</v>
      </c>
      <c r="K9" s="150">
        <v>0</v>
      </c>
      <c r="L9" s="13"/>
      <c r="M9" s="13"/>
      <c r="N9" s="13"/>
    </row>
    <row r="10" spans="1:14" ht="15.75" thickBot="1" x14ac:dyDescent="0.3">
      <c r="B10" s="98" t="s">
        <v>139</v>
      </c>
      <c r="C10" s="154">
        <v>2022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5">
      <c r="F11" s="80"/>
      <c r="J11" s="146" t="s">
        <v>165</v>
      </c>
      <c r="K11" s="150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CPM-2014-Privée-mod-MI-M</v>
      </c>
      <c r="F12" t="s">
        <v>140</v>
      </c>
      <c r="G12" t="str">
        <f>CONCATENATE(C3,"-",F3,"-",F9)</f>
        <v>CPM-2014-Privée-mod-MI-M</v>
      </c>
      <c r="J12" s="147" t="s">
        <v>195</v>
      </c>
      <c r="K12" s="155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1.0299931055725532E-2</v>
      </c>
      <c r="F14">
        <f>C10</f>
        <v>2022</v>
      </c>
      <c r="G14" s="16">
        <f>F8</f>
        <v>65</v>
      </c>
      <c r="H14" s="82">
        <f ca="1">INDIRECT(ADDRESS(13+G14-IF($C$3=$C$6,57,60),4+F14-2014,1,1,$G$12))</f>
        <v>1.0299931055725532E-2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1.07435010894737E-2</v>
      </c>
      <c r="F15">
        <f>F14+1</f>
        <v>2023</v>
      </c>
      <c r="G15" s="16">
        <f>G14+1</f>
        <v>66</v>
      </c>
      <c r="H15" s="82">
        <f t="shared" ref="H15:H69" ca="1" si="1">INDIRECT(ADDRESS(13+G15-IF($C$3=$C$6,57,60),4+F15-2014,1,1,$G$12))</f>
        <v>1.07435010894737E-2</v>
      </c>
    </row>
    <row r="16" spans="1:14" x14ac:dyDescent="0.25">
      <c r="B16">
        <f t="shared" ref="B16:B72" si="2">B15+1</f>
        <v>2024</v>
      </c>
      <c r="C16" s="16">
        <f t="shared" ref="C16:C72" si="3">C15+1</f>
        <v>67</v>
      </c>
      <c r="D16" s="82">
        <f t="shared" ca="1" si="0"/>
        <v>1.1210216717163648E-2</v>
      </c>
      <c r="F16">
        <f t="shared" ref="F16:F72" si="4">F15+1</f>
        <v>2024</v>
      </c>
      <c r="G16" s="16">
        <f t="shared" ref="G16:G72" si="5">G15+1</f>
        <v>67</v>
      </c>
      <c r="H16" s="82">
        <f t="shared" ca="1" si="1"/>
        <v>1.1210216717163648E-2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1.177085239615001E-2</v>
      </c>
      <c r="F17">
        <f t="shared" si="4"/>
        <v>2025</v>
      </c>
      <c r="G17" s="16">
        <f t="shared" si="5"/>
        <v>68</v>
      </c>
      <c r="H17" s="82">
        <f t="shared" ca="1" si="1"/>
        <v>1.177085239615001E-2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1.2487440188758893E-2</v>
      </c>
      <c r="F18">
        <f t="shared" si="4"/>
        <v>2026</v>
      </c>
      <c r="G18" s="16">
        <f t="shared" si="5"/>
        <v>69</v>
      </c>
      <c r="H18" s="82">
        <f t="shared" ca="1" si="1"/>
        <v>1.2487440188758893E-2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1.3386321567872164E-2</v>
      </c>
      <c r="F19">
        <f t="shared" si="4"/>
        <v>2027</v>
      </c>
      <c r="G19" s="16">
        <f t="shared" si="5"/>
        <v>70</v>
      </c>
      <c r="H19" s="82">
        <f t="shared" ca="1" si="1"/>
        <v>1.3386321567872164E-2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1.4591381027197391E-2</v>
      </c>
      <c r="F20">
        <f t="shared" si="4"/>
        <v>2028</v>
      </c>
      <c r="G20" s="16">
        <f t="shared" si="5"/>
        <v>71</v>
      </c>
      <c r="H20" s="82">
        <f t="shared" ca="1" si="1"/>
        <v>1.4591381027197391E-2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1.596096305139677E-2</v>
      </c>
      <c r="F21">
        <f t="shared" si="4"/>
        <v>2029</v>
      </c>
      <c r="G21" s="16">
        <f t="shared" si="5"/>
        <v>72</v>
      </c>
      <c r="H21" s="82">
        <f t="shared" ca="1" si="1"/>
        <v>1.596096305139677E-2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1.751740911935418E-2</v>
      </c>
      <c r="F22">
        <f t="shared" si="4"/>
        <v>2030</v>
      </c>
      <c r="G22" s="16">
        <f t="shared" si="5"/>
        <v>73</v>
      </c>
      <c r="H22" s="82">
        <f t="shared" ca="1" si="1"/>
        <v>1.751740911935418E-2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1.9268063076234448E-2</v>
      </c>
      <c r="F23">
        <f t="shared" si="4"/>
        <v>2031</v>
      </c>
      <c r="G23" s="16">
        <f t="shared" si="5"/>
        <v>74</v>
      </c>
      <c r="H23" s="82">
        <f t="shared" ca="1" si="1"/>
        <v>1.9268063076234448E-2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2.1331817801591206E-2</v>
      </c>
      <c r="F24">
        <f t="shared" si="4"/>
        <v>2032</v>
      </c>
      <c r="G24" s="16">
        <f t="shared" si="5"/>
        <v>75</v>
      </c>
      <c r="H24" s="82">
        <f t="shared" ca="1" si="1"/>
        <v>2.1331817801591206E-2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2.3541250472444597E-2</v>
      </c>
      <c r="F25">
        <f t="shared" si="4"/>
        <v>2033</v>
      </c>
      <c r="G25" s="16">
        <f t="shared" si="5"/>
        <v>76</v>
      </c>
      <c r="H25" s="82">
        <f t="shared" ca="1" si="1"/>
        <v>2.3541250472444597E-2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2.6070175992851639E-2</v>
      </c>
      <c r="F26">
        <f t="shared" si="4"/>
        <v>2034</v>
      </c>
      <c r="G26" s="16">
        <f t="shared" si="5"/>
        <v>77</v>
      </c>
      <c r="H26" s="82">
        <f t="shared" ca="1" si="1"/>
        <v>2.6070175992851639E-2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2.8999914889963289E-2</v>
      </c>
      <c r="F27">
        <f t="shared" si="4"/>
        <v>2035</v>
      </c>
      <c r="G27" s="16">
        <f t="shared" si="5"/>
        <v>78</v>
      </c>
      <c r="H27" s="82">
        <f t="shared" ca="1" si="1"/>
        <v>2.8999914889963289E-2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3.2325384064381235E-2</v>
      </c>
      <c r="F28">
        <f t="shared" si="4"/>
        <v>2036</v>
      </c>
      <c r="G28" s="16">
        <f t="shared" si="5"/>
        <v>79</v>
      </c>
      <c r="H28" s="82">
        <f t="shared" ca="1" si="1"/>
        <v>3.2325384064381235E-2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3.6121723303901579E-2</v>
      </c>
      <c r="F29">
        <f t="shared" si="4"/>
        <v>2037</v>
      </c>
      <c r="G29" s="16">
        <f t="shared" si="5"/>
        <v>80</v>
      </c>
      <c r="H29" s="82">
        <f t="shared" ca="1" si="1"/>
        <v>3.6121723303901579E-2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4.0039042946366496E-2</v>
      </c>
      <c r="F30">
        <f t="shared" si="4"/>
        <v>2038</v>
      </c>
      <c r="G30" s="16">
        <f t="shared" si="5"/>
        <v>81</v>
      </c>
      <c r="H30" s="82">
        <f t="shared" ca="1" si="1"/>
        <v>4.0039042946366496E-2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4.4531686692526086E-2</v>
      </c>
      <c r="F31">
        <f t="shared" si="4"/>
        <v>2039</v>
      </c>
      <c r="G31" s="16">
        <f t="shared" si="5"/>
        <v>82</v>
      </c>
      <c r="H31" s="82">
        <f t="shared" ca="1" si="1"/>
        <v>4.4531686692526086E-2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4.9616057608462771E-2</v>
      </c>
      <c r="F32">
        <f t="shared" si="4"/>
        <v>2040</v>
      </c>
      <c r="G32" s="16">
        <f t="shared" si="5"/>
        <v>83</v>
      </c>
      <c r="H32" s="82">
        <f t="shared" ca="1" si="1"/>
        <v>4.9616057608462771E-2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5.5440627399285944E-2</v>
      </c>
      <c r="F33">
        <f t="shared" si="4"/>
        <v>2041</v>
      </c>
      <c r="G33" s="16">
        <f t="shared" si="5"/>
        <v>84</v>
      </c>
      <c r="H33" s="82">
        <f t="shared" ca="1" si="1"/>
        <v>5.5440627399285944E-2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6.1838243597071969E-2</v>
      </c>
      <c r="F34">
        <f t="shared" si="4"/>
        <v>2042</v>
      </c>
      <c r="G34" s="16">
        <f t="shared" si="5"/>
        <v>85</v>
      </c>
      <c r="H34" s="82">
        <f t="shared" ca="1" si="1"/>
        <v>6.1838243597071969E-2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6.8849841640624229E-2</v>
      </c>
      <c r="F35">
        <f t="shared" si="4"/>
        <v>2043</v>
      </c>
      <c r="G35" s="16">
        <f t="shared" si="5"/>
        <v>86</v>
      </c>
      <c r="H35" s="82">
        <f t="shared" ca="1" si="1"/>
        <v>6.8849841640624229E-2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7.6661067887067239E-2</v>
      </c>
      <c r="F36">
        <f t="shared" si="4"/>
        <v>2044</v>
      </c>
      <c r="G36" s="16">
        <f t="shared" si="5"/>
        <v>87</v>
      </c>
      <c r="H36" s="82">
        <f t="shared" ca="1" si="1"/>
        <v>7.6661067887067239E-2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8.4970632996928475E-2</v>
      </c>
      <c r="F37">
        <f t="shared" si="4"/>
        <v>2045</v>
      </c>
      <c r="G37" s="16">
        <f t="shared" si="5"/>
        <v>88</v>
      </c>
      <c r="H37" s="82">
        <f t="shared" ca="1" si="1"/>
        <v>8.4970632996928475E-2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9.4003911897145687E-2</v>
      </c>
      <c r="F38">
        <f t="shared" si="4"/>
        <v>2046</v>
      </c>
      <c r="G38" s="16">
        <f t="shared" si="5"/>
        <v>89</v>
      </c>
      <c r="H38" s="82">
        <f t="shared" ca="1" si="1"/>
        <v>9.4003911897145687E-2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0.1039466768235642</v>
      </c>
      <c r="F39">
        <f t="shared" si="4"/>
        <v>2047</v>
      </c>
      <c r="G39" s="16">
        <f t="shared" si="5"/>
        <v>90</v>
      </c>
      <c r="H39" s="82">
        <f t="shared" ca="1" si="1"/>
        <v>0.1039466768235642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0.11796869054514952</v>
      </c>
      <c r="F40">
        <f t="shared" si="4"/>
        <v>2048</v>
      </c>
      <c r="G40" s="16">
        <f t="shared" si="5"/>
        <v>91</v>
      </c>
      <c r="H40" s="82">
        <f t="shared" ca="1" si="1"/>
        <v>0.11796869054514952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0.13306887167044579</v>
      </c>
      <c r="F41">
        <f t="shared" si="4"/>
        <v>2049</v>
      </c>
      <c r="G41" s="16">
        <f t="shared" si="5"/>
        <v>92</v>
      </c>
      <c r="H41" s="82">
        <f t="shared" ca="1" si="1"/>
        <v>0.13306887167044579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0.15137671660559648</v>
      </c>
      <c r="F42">
        <f t="shared" si="4"/>
        <v>2050</v>
      </c>
      <c r="G42" s="16">
        <f t="shared" si="5"/>
        <v>93</v>
      </c>
      <c r="H42" s="82">
        <f t="shared" ca="1" si="1"/>
        <v>0.15137671660559648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0.17214218070382184</v>
      </c>
      <c r="F43">
        <f t="shared" si="4"/>
        <v>2051</v>
      </c>
      <c r="G43" s="16">
        <f t="shared" si="5"/>
        <v>94</v>
      </c>
      <c r="H43" s="82">
        <f t="shared" ca="1" si="1"/>
        <v>0.17214218070382184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0.19528473932899212</v>
      </c>
      <c r="F44">
        <f t="shared" si="4"/>
        <v>2052</v>
      </c>
      <c r="G44" s="16">
        <f t="shared" si="5"/>
        <v>95</v>
      </c>
      <c r="H44" s="82">
        <f t="shared" ca="1" si="1"/>
        <v>0.19528473932899212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0.22006223843070627</v>
      </c>
      <c r="F45">
        <f t="shared" si="4"/>
        <v>2053</v>
      </c>
      <c r="G45" s="16">
        <f t="shared" si="5"/>
        <v>96</v>
      </c>
      <c r="H45" s="82">
        <f t="shared" ca="1" si="1"/>
        <v>0.22006223843070627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0.24622981040925651</v>
      </c>
      <c r="F46">
        <f t="shared" si="4"/>
        <v>2054</v>
      </c>
      <c r="G46" s="16">
        <f t="shared" si="5"/>
        <v>97</v>
      </c>
      <c r="H46" s="82">
        <f t="shared" ca="1" si="1"/>
        <v>0.24622981040925651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0.27360635701269409</v>
      </c>
      <c r="F47">
        <f t="shared" si="4"/>
        <v>2055</v>
      </c>
      <c r="G47" s="16">
        <f t="shared" si="5"/>
        <v>98</v>
      </c>
      <c r="H47" s="82">
        <f t="shared" ca="1" si="1"/>
        <v>0.27360635701269409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0.3021402578829156</v>
      </c>
      <c r="F48">
        <f t="shared" si="4"/>
        <v>2056</v>
      </c>
      <c r="G48" s="16">
        <f t="shared" si="5"/>
        <v>99</v>
      </c>
      <c r="H48" s="82">
        <f t="shared" ca="1" si="1"/>
        <v>0.3021402578829156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0.33203809073065127</v>
      </c>
      <c r="F49">
        <f t="shared" si="4"/>
        <v>2057</v>
      </c>
      <c r="G49" s="16">
        <f t="shared" si="5"/>
        <v>100</v>
      </c>
      <c r="H49" s="82">
        <f t="shared" ca="1" si="1"/>
        <v>0.33203809073065127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0.35854739428972787</v>
      </c>
      <c r="F50">
        <f t="shared" si="4"/>
        <v>2058</v>
      </c>
      <c r="G50" s="16">
        <f t="shared" si="5"/>
        <v>101</v>
      </c>
      <c r="H50" s="82">
        <f t="shared" ca="1" si="1"/>
        <v>0.35854739428972787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0.38627744284969595</v>
      </c>
      <c r="F51">
        <f t="shared" si="4"/>
        <v>2059</v>
      </c>
      <c r="G51" s="16">
        <f t="shared" si="5"/>
        <v>102</v>
      </c>
      <c r="H51" s="82">
        <f t="shared" ca="1" si="1"/>
        <v>0.38627744284969595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0.41599193127988182</v>
      </c>
      <c r="F52">
        <f t="shared" si="4"/>
        <v>2060</v>
      </c>
      <c r="G52" s="16">
        <f t="shared" si="5"/>
        <v>103</v>
      </c>
      <c r="H52" s="82">
        <f t="shared" ca="1" si="1"/>
        <v>0.41599193127988182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0.44871456234129481</v>
      </c>
      <c r="F53">
        <f t="shared" si="4"/>
        <v>2061</v>
      </c>
      <c r="G53" s="16">
        <f t="shared" si="5"/>
        <v>104</v>
      </c>
      <c r="H53" s="82">
        <f t="shared" ca="1" si="1"/>
        <v>0.44871456234129481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0.47904000000000002</v>
      </c>
      <c r="F54">
        <f t="shared" si="4"/>
        <v>2062</v>
      </c>
      <c r="G54" s="16">
        <f t="shared" si="5"/>
        <v>105</v>
      </c>
      <c r="H54" s="82">
        <f t="shared" ca="1" si="1"/>
        <v>0.47904000000000002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0.49928</v>
      </c>
      <c r="F55">
        <f t="shared" si="4"/>
        <v>2063</v>
      </c>
      <c r="G55" s="16">
        <f t="shared" si="5"/>
        <v>106</v>
      </c>
      <c r="H55" s="82">
        <f t="shared" ca="1" si="1"/>
        <v>0.49928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0.51949999999999996</v>
      </c>
      <c r="F56">
        <f t="shared" si="4"/>
        <v>2064</v>
      </c>
      <c r="G56" s="16">
        <f t="shared" si="5"/>
        <v>107</v>
      </c>
      <c r="H56" s="82">
        <f t="shared" ca="1" si="1"/>
        <v>0.51949999999999996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0.53969999999999996</v>
      </c>
      <c r="F57">
        <f t="shared" si="4"/>
        <v>2065</v>
      </c>
      <c r="G57" s="16">
        <f t="shared" si="5"/>
        <v>108</v>
      </c>
      <c r="H57" s="82">
        <f t="shared" ca="1" si="1"/>
        <v>0.53969999999999996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0.55986999999999998</v>
      </c>
      <c r="F58">
        <f t="shared" si="4"/>
        <v>2066</v>
      </c>
      <c r="G58" s="16">
        <f t="shared" si="5"/>
        <v>109</v>
      </c>
      <c r="H58" s="82">
        <f t="shared" ca="1" si="1"/>
        <v>0.55986999999999998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0.57999999999999996</v>
      </c>
      <c r="F59">
        <f t="shared" si="4"/>
        <v>2067</v>
      </c>
      <c r="G59" s="16">
        <f t="shared" si="5"/>
        <v>110</v>
      </c>
      <c r="H59" s="82">
        <f t="shared" ca="1" si="1"/>
        <v>0.57999999999999996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0.6</v>
      </c>
      <c r="F60">
        <f t="shared" si="4"/>
        <v>2068</v>
      </c>
      <c r="G60" s="16">
        <f t="shared" si="5"/>
        <v>111</v>
      </c>
      <c r="H60" s="82">
        <f t="shared" ca="1" si="1"/>
        <v>0.6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0.62</v>
      </c>
      <c r="F61">
        <f t="shared" si="4"/>
        <v>2069</v>
      </c>
      <c r="G61" s="16">
        <f t="shared" si="5"/>
        <v>112</v>
      </c>
      <c r="H61" s="82">
        <f t="shared" ca="1" si="1"/>
        <v>0.62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0.64</v>
      </c>
      <c r="F62">
        <f t="shared" si="4"/>
        <v>2070</v>
      </c>
      <c r="G62" s="16">
        <f t="shared" si="5"/>
        <v>113</v>
      </c>
      <c r="H62" s="82">
        <f t="shared" ca="1" si="1"/>
        <v>0.64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0.66</v>
      </c>
      <c r="F63">
        <f t="shared" si="4"/>
        <v>2071</v>
      </c>
      <c r="G63" s="16">
        <f t="shared" si="5"/>
        <v>114</v>
      </c>
      <c r="H63" s="82">
        <f t="shared" ca="1" si="1"/>
        <v>0.66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115</v>
      </c>
      <c r="H64" s="82">
        <f t="shared" ca="1" si="1"/>
        <v>1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116</v>
      </c>
      <c r="H65" s="82">
        <f t="shared" ca="1" si="1"/>
        <v>0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117</v>
      </c>
      <c r="H66" s="82">
        <f t="shared" ca="1" si="1"/>
        <v>0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118</v>
      </c>
      <c r="H67" s="82">
        <f t="shared" ca="1" si="1"/>
        <v>0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119</v>
      </c>
      <c r="H68" s="82">
        <f t="shared" ca="1" si="1"/>
        <v>0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120</v>
      </c>
      <c r="H69" s="82">
        <f t="shared" ca="1" si="1"/>
        <v>0</v>
      </c>
    </row>
    <row r="70" spans="2:8" x14ac:dyDescent="0.25">
      <c r="B70">
        <f t="shared" si="2"/>
        <v>2078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2078</v>
      </c>
      <c r="G70" s="16">
        <f t="shared" si="5"/>
        <v>121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2079</v>
      </c>
      <c r="C71" s="16">
        <f t="shared" si="3"/>
        <v>122</v>
      </c>
      <c r="D71" s="82">
        <f t="shared" ca="1" si="6"/>
        <v>0</v>
      </c>
      <c r="F71">
        <f t="shared" si="4"/>
        <v>2079</v>
      </c>
      <c r="G71" s="16">
        <f t="shared" si="5"/>
        <v>122</v>
      </c>
      <c r="H71" s="82">
        <f t="shared" ca="1" si="7"/>
        <v>0</v>
      </c>
    </row>
    <row r="72" spans="2:8" x14ac:dyDescent="0.25">
      <c r="B72">
        <f t="shared" si="2"/>
        <v>2080</v>
      </c>
      <c r="C72" s="16">
        <f t="shared" si="3"/>
        <v>123</v>
      </c>
      <c r="D72" s="82">
        <f t="shared" ca="1" si="6"/>
        <v>0</v>
      </c>
      <c r="F72">
        <f t="shared" si="4"/>
        <v>2080</v>
      </c>
      <c r="G72" s="16">
        <f t="shared" si="5"/>
        <v>123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N20" sqref="N20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4" ht="15.75" thickBot="1" x14ac:dyDescent="0.3"/>
    <row r="2" spans="2:14" x14ac:dyDescent="0.25">
      <c r="B2" s="93" t="s">
        <v>146</v>
      </c>
      <c r="C2" s="149">
        <f>'Probabilités de décès'!K1</f>
        <v>1</v>
      </c>
    </row>
    <row r="3" spans="2:14" x14ac:dyDescent="0.25">
      <c r="B3" s="95" t="s">
        <v>147</v>
      </c>
      <c r="C3" s="150">
        <f>'Probabilités de décès'!K2</f>
        <v>12</v>
      </c>
    </row>
    <row r="4" spans="2:14" x14ac:dyDescent="0.25">
      <c r="B4" s="95" t="s">
        <v>145</v>
      </c>
      <c r="C4" s="150" t="str">
        <f>'Probabilités de décès'!K3</f>
        <v>Taux constant</v>
      </c>
    </row>
    <row r="5" spans="2:14" x14ac:dyDescent="0.25">
      <c r="B5" s="95" t="s">
        <v>179</v>
      </c>
      <c r="C5" s="150" t="str">
        <f>'Probabilités de décès'!K4</f>
        <v>Déterministe 1%</v>
      </c>
    </row>
    <row r="6" spans="2:14" x14ac:dyDescent="0.25">
      <c r="B6" s="95" t="s">
        <v>148</v>
      </c>
      <c r="C6" s="132"/>
    </row>
    <row r="7" spans="2:14" x14ac:dyDescent="0.25">
      <c r="B7" s="145" t="s">
        <v>149</v>
      </c>
      <c r="C7" s="150">
        <f>'Probabilités de décès'!K6</f>
        <v>5</v>
      </c>
    </row>
    <row r="8" spans="2:14" x14ac:dyDescent="0.25">
      <c r="B8" s="145" t="s">
        <v>150</v>
      </c>
      <c r="C8" s="151">
        <f>'Probabilités de décès'!K7</f>
        <v>1</v>
      </c>
    </row>
    <row r="9" spans="2:14" x14ac:dyDescent="0.25">
      <c r="B9" s="146" t="s">
        <v>151</v>
      </c>
      <c r="C9" s="152"/>
    </row>
    <row r="10" spans="2:14" x14ac:dyDescent="0.25">
      <c r="B10" s="145" t="s">
        <v>152</v>
      </c>
      <c r="C10" s="150">
        <f>'Probabilités de décès'!K9</f>
        <v>0</v>
      </c>
    </row>
    <row r="11" spans="2:14" x14ac:dyDescent="0.25">
      <c r="B11" s="145" t="s">
        <v>153</v>
      </c>
      <c r="C11" s="151">
        <f>'Probabilités de décès'!K10</f>
        <v>0.6</v>
      </c>
    </row>
    <row r="12" spans="2:14" x14ac:dyDescent="0.25">
      <c r="B12" s="146" t="s">
        <v>165</v>
      </c>
      <c r="C12" s="150">
        <f>'Probabilités de décès'!K11</f>
        <v>1</v>
      </c>
    </row>
    <row r="13" spans="2:14" ht="15.75" thickBot="1" x14ac:dyDescent="0.3">
      <c r="B13" s="147" t="s">
        <v>195</v>
      </c>
      <c r="C13" s="153">
        <f>'Probabilités de décès'!K12</f>
        <v>0.6</v>
      </c>
    </row>
    <row r="14" spans="2:14" ht="15.75" thickBot="1" x14ac:dyDescent="0.3"/>
    <row r="15" spans="2:14" ht="15.75" thickBot="1" x14ac:dyDescent="0.3">
      <c r="B15" s="244" t="s">
        <v>141</v>
      </c>
      <c r="C15" s="245"/>
      <c r="D15" s="245"/>
      <c r="E15" s="245"/>
      <c r="F15" s="245"/>
      <c r="G15" s="245"/>
      <c r="H15" s="246"/>
      <c r="J15" s="244" t="s">
        <v>41</v>
      </c>
      <c r="K15" s="245"/>
      <c r="L15" s="245"/>
      <c r="M15" s="245"/>
      <c r="N15" s="246"/>
    </row>
    <row r="17" spans="2:14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399</v>
      </c>
    </row>
    <row r="18" spans="2:14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4.963913937489961E-2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4.963913937489961E-2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4.963913937489961E-2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4.963913937489961E-2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4.963913937489961E-2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4.963913937489961E-2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4.963913937489961E-2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4.963913937489961E-2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4.963913937489961E-2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4.963913937489961E-2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4.963913937489961E-2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4.963913937489961E-2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4.963913937489961E-2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4.963913937489961E-2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4.963913937489961E-2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4.963913937489961E-2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4.963913937489961E-2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4.963913937489961E-2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4.963913937489961E-2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4.963913937489961E-2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4.963913937489961E-2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4.963913937489961E-2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4.963913937489961E-2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4.963913937489961E-2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4.963913937489961E-2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4.963913937489961E-2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4.963913937489961E-2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4.963913937489961E-2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4.963913937489961E-2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4.963913937489961E-2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4.963913937489961E-2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4.963913937489961E-2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4.963913937489961E-2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4.963913937489961E-2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4.963913937489961E-2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4.963913937489961E-2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4.963913937489961E-2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4.963913937489961E-2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4.963913937489961E-2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4.963913937489961E-2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4.963913937489961E-2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4.963913937489961E-2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4.963913937489961E-2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4.963913937489961E-2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4.963913937489961E-2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4.963913937489961E-2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4.963913937489961E-2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4.963913937489961E-2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4.963913937489961E-2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4.963913937489961E-2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4.963913937489961E-2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4.963913937489961E-2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4.963913937489961E-2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4.963913937489961E-2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4.963913937489961E-2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4.963913937489961E-2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4.963913937489961E-2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4.963913937489961E-2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4.963913937489961E-2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4.963913937489961E-2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4.963913937489961E-2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4.963913937489961E-2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4.963913937489961E-2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4.963913937489961E-2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5">
      <c r="D87" s="81"/>
      <c r="E87" s="81"/>
      <c r="L87" s="81"/>
      <c r="M87" s="81"/>
    </row>
    <row r="88" spans="2:14" x14ac:dyDescent="0.25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topLeftCell="T47" zoomScale="87" workbookViewId="0">
      <selection activeCell="AF7" sqref="AF7:AF7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1" t="s">
        <v>170</v>
      </c>
      <c r="C3" s="112"/>
      <c r="D3" s="129">
        <f ca="1">IF('Autres hypothèses'!C12=0,S5,VA!AF5)</f>
        <v>15.383404929488272</v>
      </c>
      <c r="N3" s="244" t="s">
        <v>178</v>
      </c>
      <c r="O3" s="245"/>
      <c r="P3" s="245"/>
      <c r="Q3" s="245"/>
      <c r="R3" s="245"/>
      <c r="S3" s="246"/>
      <c r="U3" s="244" t="s">
        <v>184</v>
      </c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6"/>
    </row>
    <row r="4" spans="1:33" ht="15.75" thickBot="1" x14ac:dyDescent="0.3">
      <c r="U4" s="83" t="s">
        <v>185</v>
      </c>
    </row>
    <row r="5" spans="1:33" ht="15.75" thickBot="1" x14ac:dyDescent="0.3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14.033329373510487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15.383404929488272</v>
      </c>
    </row>
    <row r="6" spans="1:33" x14ac:dyDescent="0.25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5">
      <c r="B7" s="95">
        <v>0</v>
      </c>
      <c r="C7" s="13">
        <f>'Probabilités de décès'!C10</f>
        <v>2022</v>
      </c>
      <c r="D7" s="13">
        <f>'Probabilités de décès'!C8</f>
        <v>65</v>
      </c>
      <c r="E7" s="125">
        <f ca="1">'Probabilités de décès'!D14</f>
        <v>1.0299931055725532E-2</v>
      </c>
      <c r="F7" s="125">
        <f ca="1">1-E7</f>
        <v>0.98970006894427442</v>
      </c>
      <c r="G7" s="125">
        <f>1</f>
        <v>1</v>
      </c>
      <c r="H7" s="13"/>
      <c r="I7" s="13">
        <f>'Probabilités de décès'!F8</f>
        <v>65</v>
      </c>
      <c r="J7" s="125">
        <f ca="1">'Probabilités de décès'!H14</f>
        <v>1.0299931055725532E-2</v>
      </c>
      <c r="K7" s="125">
        <f ca="1">1-J7</f>
        <v>0.98970006894427442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1</v>
      </c>
      <c r="P7" s="133">
        <f>G7*N7+(1-G7)*O7</f>
        <v>1</v>
      </c>
      <c r="Q7" s="125">
        <f>(1-(1+VLOOKUP(C7,'Autres hypothèses'!$B$18:$H$86,5,FALSE))^-1)/VLOOKUP(C7,'Autres hypothèses'!$B$18:$H$86,7,FALSE)</f>
        <v>0.9775595365451456</v>
      </c>
      <c r="R7" s="125">
        <f>1</f>
        <v>1</v>
      </c>
      <c r="S7" s="134">
        <f>P7*Q7*R7</f>
        <v>0.9775595365451456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3">
        <f>IF(B7&lt;'Autres hypothèses'!$C$7,'Autres hypothèses'!$C$8*Y7,IF(B7&lt;'Autres hypothèses'!$C$7+'Autres hypothèses'!$C$10,'Autres hypothèses'!$C$11*Y7,0))</f>
        <v>1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0.9775595365451456</v>
      </c>
      <c r="AE7" s="125">
        <f>1</f>
        <v>1</v>
      </c>
      <c r="AF7" s="134">
        <f>AC7*AD7*AE7</f>
        <v>0.9775595365451456</v>
      </c>
    </row>
    <row r="8" spans="1:33" x14ac:dyDescent="0.25">
      <c r="B8" s="95">
        <f>B7+1</f>
        <v>1</v>
      </c>
      <c r="C8" s="13">
        <f>C7+1</f>
        <v>2023</v>
      </c>
      <c r="D8" s="13">
        <f>D7+1</f>
        <v>66</v>
      </c>
      <c r="E8" s="125">
        <f ca="1">IF(E7=1,1,'Probabilités de décès'!D15)</f>
        <v>1.07435010894737E-2</v>
      </c>
      <c r="F8" s="125">
        <f t="shared" ref="F8:F62" ca="1" si="0">1-E8</f>
        <v>0.98925649891052625</v>
      </c>
      <c r="G8" s="125">
        <f ca="1">G7*F7</f>
        <v>0.98970006894427442</v>
      </c>
      <c r="H8" s="13"/>
      <c r="I8" s="13">
        <f>I7+1</f>
        <v>66</v>
      </c>
      <c r="J8" s="125">
        <f ca="1">IF(J7=1,1,'Probabilités de décès'!H15)</f>
        <v>1.07435010894737E-2</v>
      </c>
      <c r="K8" s="125">
        <f t="shared" ref="K8:K62" ca="1" si="1">1-J8</f>
        <v>0.98925649891052625</v>
      </c>
      <c r="L8" s="126">
        <f ca="1">L7*K7</f>
        <v>0.98970006894427442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1.01</v>
      </c>
      <c r="O8" s="133">
        <f>IF(B8&lt;'Autres hypothèses'!$C$7,'Autres hypothèses'!$C$8*N8,IF(B8&lt;'Autres hypothèses'!$C$7+'Autres hypothèses'!$C$10,'Autres hypothèses'!$C$11*N8,0))</f>
        <v>1.01</v>
      </c>
      <c r="P8" s="133">
        <f t="shared" ref="P8:P61" ca="1" si="2">G8*N8+(1-G8)*O8</f>
        <v>1.01</v>
      </c>
      <c r="Q8" s="125">
        <f>(1-(1+VLOOKUP(C8,'Autres hypothèses'!$B$18:$H$86,5,FALSE))^-1)/VLOOKUP(C8,'Autres hypothèses'!$B$18:$H$86,7,FALSE)</f>
        <v>0.9775595365451456</v>
      </c>
      <c r="R8" s="125">
        <f>R7/(1+VLOOKUP(C8-1,'Autres hypothèses'!$B$18:$H$86,5,FALSE))</f>
        <v>0.95147478591817325</v>
      </c>
      <c r="S8" s="134">
        <f t="shared" ref="S8:S71" ca="1" si="3">P8*Q8*R8</f>
        <v>0.93942448326412664</v>
      </c>
      <c r="U8" s="142">
        <f t="shared" ref="U8:U61" ca="1" si="4">L8*G8</f>
        <v>0.97950622646830154</v>
      </c>
      <c r="V8" s="125">
        <f t="shared" ref="V8:V61" ca="1" si="5">G8*(1-L8)</f>
        <v>1.0193842475972876E-2</v>
      </c>
      <c r="W8" s="125">
        <f t="shared" ref="W8:W61" ca="1" si="6">(1-G8)*L8</f>
        <v>1.0193842475972876E-2</v>
      </c>
      <c r="X8" s="125">
        <f t="shared" ref="X8:X61" ca="1" si="7">(1-G8)*(1-L8)</f>
        <v>1.0608857975270016E-4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1.01</v>
      </c>
      <c r="Z8" s="133">
        <f t="shared" ref="Z8:Z61" si="8">Y8</f>
        <v>1.01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1.01</v>
      </c>
      <c r="AB8" s="133">
        <f>IF(B8&lt;'Autres hypothèses'!$C$7,'Autres hypothèses'!$C$8*Y8,IF(B8&lt;'Autres hypothèses'!$C$7+'Autres hypothèses'!$C$10,'Autres hypothèses'!$C$11*Y8,0))</f>
        <v>1.01</v>
      </c>
      <c r="AC8" s="133">
        <f ca="1">U8*Y8+V8*Z8+W8*AA8+X8*AB8</f>
        <v>1.01</v>
      </c>
      <c r="AD8" s="133">
        <f>(1-(1+VLOOKUP(C8,'Autres hypothèses'!$B$18:$H$86,5,FALSE))^-1)/VLOOKUP(C8,'Autres hypothèses'!$B$18:$H$86,7,FALSE)</f>
        <v>0.9775595365451456</v>
      </c>
      <c r="AE8" s="125">
        <f>AE7/(1+VLOOKUP(C8-1,'Autres hypothèses'!B18:H86,5,FALSE))</f>
        <v>0.95147478591817325</v>
      </c>
      <c r="AF8" s="134">
        <f t="shared" ref="AF8:AF71" ca="1" si="9">AC8*AD8*AE8</f>
        <v>0.93942448326412664</v>
      </c>
      <c r="AG8" s="80"/>
    </row>
    <row r="9" spans="1:33" x14ac:dyDescent="0.25">
      <c r="B9" s="95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5">
        <f ca="1">IF(E8=1,1,'Probabilités de décès'!D16)</f>
        <v>1.1210216717163648E-2</v>
      </c>
      <c r="F9" s="125">
        <f t="shared" ca="1" si="0"/>
        <v>0.9887897832828364</v>
      </c>
      <c r="G9" s="125">
        <f ca="1">G8*F8</f>
        <v>0.97906722517531941</v>
      </c>
      <c r="H9" s="13"/>
      <c r="I9" s="13">
        <f t="shared" ref="I9:I72" si="13">I8+1</f>
        <v>67</v>
      </c>
      <c r="J9" s="125">
        <f ca="1">IF(J8=1,1,'Probabilités de décès'!H16)</f>
        <v>1.1210216717163648E-2</v>
      </c>
      <c r="K9" s="125">
        <f ca="1">1-J9</f>
        <v>0.9887897832828364</v>
      </c>
      <c r="L9" s="126">
        <f ca="1">L8*K8</f>
        <v>0.97906722517531941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1.0201</v>
      </c>
      <c r="O9" s="133">
        <f>IF(B9&lt;'Autres hypothèses'!$C$7,'Autres hypothèses'!$C$8*N9,IF(B9&lt;'Autres hypothèses'!$C$7+'Autres hypothèses'!$C$10,'Autres hypothèses'!$C$11*N9,0))</f>
        <v>1.0201</v>
      </c>
      <c r="P9" s="133">
        <f t="shared" ca="1" si="2"/>
        <v>1.0201</v>
      </c>
      <c r="Q9" s="125">
        <f>(1-(1+VLOOKUP(C9,'Autres hypothèses'!$B$18:$H$86,5,FALSE))^-1)/VLOOKUP(C9,'Autres hypothèses'!$B$18:$H$86,7,FALSE)</f>
        <v>0.9775595365451456</v>
      </c>
      <c r="R9" s="125">
        <f>R8/(1+VLOOKUP(C9-1,'Autres hypothèses'!$B$18:$H$86,5,FALSE))</f>
        <v>0.90530426823803356</v>
      </c>
      <c r="S9" s="134">
        <f t="shared" ca="1" si="3"/>
        <v>0.90277709619102564</v>
      </c>
      <c r="U9" s="142">
        <f t="shared" ca="1" si="4"/>
        <v>0.9585726314124996</v>
      </c>
      <c r="V9" s="125">
        <f t="shared" ca="1" si="5"/>
        <v>2.0494593762819806E-2</v>
      </c>
      <c r="W9" s="125">
        <f t="shared" ca="1" si="6"/>
        <v>2.0494593762819806E-2</v>
      </c>
      <c r="X9" s="125">
        <f t="shared" ca="1" si="7"/>
        <v>4.3818106186078147E-4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1.0201</v>
      </c>
      <c r="Z9" s="133">
        <f t="shared" si="8"/>
        <v>1.0201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1.0201</v>
      </c>
      <c r="AB9" s="133">
        <f>IF(B9&lt;'Autres hypothèses'!$C$7,'Autres hypothèses'!$C$8*Y9,IF(B9&lt;'Autres hypothèses'!$C$7+'Autres hypothèses'!$C$10,'Autres hypothèses'!$C$11*Y9,0))</f>
        <v>1.0201</v>
      </c>
      <c r="AC9" s="133">
        <f t="shared" ref="AC9:AC61" ca="1" si="14">U9*Y9+V9*Z9+W9*AA9+X9*AB9</f>
        <v>1.0201</v>
      </c>
      <c r="AD9" s="133">
        <f>(1-(1+VLOOKUP(C9,'Autres hypothèses'!$B$18:$H$86,5,FALSE))^-1)/VLOOKUP(C9,'Autres hypothèses'!$B$18:$H$86,7,FALSE)</f>
        <v>0.9775595365451456</v>
      </c>
      <c r="AE9" s="125">
        <f>AE8/(1+VLOOKUP(C9-1,'Autres hypothèses'!B19:H87,5,FALSE))</f>
        <v>0.90530426823803356</v>
      </c>
      <c r="AF9" s="134">
        <f t="shared" ca="1" si="9"/>
        <v>0.90277709619102564</v>
      </c>
      <c r="AG9" s="80"/>
    </row>
    <row r="10" spans="1:33" x14ac:dyDescent="0.25">
      <c r="B10" s="95">
        <f t="shared" si="10"/>
        <v>3</v>
      </c>
      <c r="C10" s="13">
        <f t="shared" si="11"/>
        <v>2025</v>
      </c>
      <c r="D10" s="13">
        <f t="shared" si="12"/>
        <v>68</v>
      </c>
      <c r="E10" s="125">
        <f ca="1">IF(E9=1,1,'Probabilités de décès'!D17)</f>
        <v>1.177085239615001E-2</v>
      </c>
      <c r="F10" s="125">
        <f t="shared" ca="1" si="0"/>
        <v>0.98822914760384994</v>
      </c>
      <c r="G10" s="125">
        <f t="shared" ref="G10:G62" ca="1" si="15">G9*F9</f>
        <v>0.96809166940043212</v>
      </c>
      <c r="H10" s="13"/>
      <c r="I10" s="13">
        <f t="shared" si="13"/>
        <v>68</v>
      </c>
      <c r="J10" s="125">
        <f ca="1">IF(J9=1,1,'Probabilités de décès'!H17)</f>
        <v>1.177085239615001E-2</v>
      </c>
      <c r="K10" s="125">
        <f t="shared" ca="1" si="1"/>
        <v>0.98822914760384994</v>
      </c>
      <c r="L10" s="126">
        <f t="shared" ref="L10:L62" ca="1" si="16">L9*K9</f>
        <v>0.96809166940043212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1.0303009999999999</v>
      </c>
      <c r="O10" s="133">
        <f>IF(B10&lt;'Autres hypothèses'!$C$7,'Autres hypothèses'!$C$8*N10,IF(B10&lt;'Autres hypothèses'!$C$7+'Autres hypothèses'!$C$10,'Autres hypothèses'!$C$11*N10,0))</f>
        <v>1.0303009999999999</v>
      </c>
      <c r="P10" s="133">
        <f t="shared" ca="1" si="2"/>
        <v>1.0303009999999999</v>
      </c>
      <c r="Q10" s="125">
        <f>(1-(1+VLOOKUP(C10,'Autres hypothèses'!$B$18:$H$86,5,FALSE))^-1)/VLOOKUP(C10,'Autres hypothèses'!$B$18:$H$86,7,FALSE)</f>
        <v>0.9775595365451456</v>
      </c>
      <c r="R10" s="125">
        <f>R9/(1+VLOOKUP(C10-1,'Autres hypothèses'!$B$18:$H$86,5,FALSE))</f>
        <v>0.86137418481259143</v>
      </c>
      <c r="S10" s="134">
        <f ca="1">P10*Q10*R10</f>
        <v>0.86755934077348806</v>
      </c>
      <c r="U10" s="142">
        <f ca="1">L10*G10</f>
        <v>0.9372014803625156</v>
      </c>
      <c r="V10" s="125">
        <f t="shared" ca="1" si="5"/>
        <v>3.0890189037916561E-2</v>
      </c>
      <c r="W10" s="125">
        <f t="shared" ca="1" si="6"/>
        <v>3.0890189037916561E-2</v>
      </c>
      <c r="X10" s="125">
        <f t="shared" ca="1" si="7"/>
        <v>1.0181415616513198E-3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1.0303009999999999</v>
      </c>
      <c r="Z10" s="133">
        <f t="shared" si="8"/>
        <v>1.0303009999999999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1.0303009999999999</v>
      </c>
      <c r="AB10" s="133">
        <f>IF(B10&lt;'Autres hypothèses'!$C$7,'Autres hypothèses'!$C$8*Y10,IF(B10&lt;'Autres hypothèses'!$C$7+'Autres hypothèses'!$C$10,'Autres hypothèses'!$C$11*Y10,0))</f>
        <v>1.0303009999999999</v>
      </c>
      <c r="AC10" s="133">
        <f ca="1">U10*Y10+V10*Z10+W10*AA10+X10*AB10</f>
        <v>1.0303009999999999</v>
      </c>
      <c r="AD10" s="133">
        <f>(1-(1+VLOOKUP(C10,'Autres hypothèses'!$B$18:$H$86,5,FALSE))^-1)/VLOOKUP(C10,'Autres hypothèses'!$B$18:$H$86,7,FALSE)</f>
        <v>0.9775595365451456</v>
      </c>
      <c r="AE10" s="125">
        <f>AE9/(1+VLOOKUP(C10-1,'Autres hypothèses'!B20:H88,5,FALSE))</f>
        <v>0.86137418481259143</v>
      </c>
      <c r="AF10" s="134">
        <f t="shared" ca="1" si="9"/>
        <v>0.86755934077348806</v>
      </c>
      <c r="AG10" s="80"/>
    </row>
    <row r="11" spans="1:33" x14ac:dyDescent="0.25">
      <c r="B11" s="95">
        <f t="shared" si="10"/>
        <v>4</v>
      </c>
      <c r="C11" s="13">
        <f t="shared" si="11"/>
        <v>2026</v>
      </c>
      <c r="D11" s="13">
        <f t="shared" si="12"/>
        <v>69</v>
      </c>
      <c r="E11" s="125">
        <f ca="1">IF(E10=1,1,'Probabilités de décès'!D18)</f>
        <v>1.2487440188758893E-2</v>
      </c>
      <c r="F11" s="125">
        <f t="shared" ca="1" si="0"/>
        <v>0.98751255981124109</v>
      </c>
      <c r="G11" s="125">
        <f t="shared" ca="1" si="15"/>
        <v>0.95669640525397714</v>
      </c>
      <c r="H11" s="13"/>
      <c r="I11" s="13">
        <f t="shared" si="13"/>
        <v>69</v>
      </c>
      <c r="J11" s="125">
        <f ca="1">IF(J10=1,1,'Probabilités de décès'!H18)</f>
        <v>1.2487440188758893E-2</v>
      </c>
      <c r="K11" s="125">
        <f t="shared" ca="1" si="1"/>
        <v>0.98751255981124109</v>
      </c>
      <c r="L11" s="126">
        <f t="shared" ca="1" si="16"/>
        <v>0.95669640525397714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1.04060401</v>
      </c>
      <c r="O11" s="133">
        <f>IF(B11&lt;'Autres hypothèses'!$C$7,'Autres hypothèses'!$C$8*N11,IF(B11&lt;'Autres hypothèses'!$C$7+'Autres hypothèses'!$C$10,'Autres hypothèses'!$C$11*N11,0))</f>
        <v>1.04060401</v>
      </c>
      <c r="P11" s="133">
        <f t="shared" ca="1" si="2"/>
        <v>1.04060401</v>
      </c>
      <c r="Q11" s="125">
        <f>(1-(1+VLOOKUP(C11,'Autres hypothèses'!$B$18:$H$86,5,FALSE))^-1)/VLOOKUP(C11,'Autres hypothèses'!$B$18:$H$86,7,FALSE)</f>
        <v>0.9775595365451456</v>
      </c>
      <c r="R11" s="125">
        <f>R10/(1+VLOOKUP(C11-1,'Autres hypothèses'!$B$18:$H$86,5,FALSE))</f>
        <v>0.81957581809000146</v>
      </c>
      <c r="S11" s="134">
        <f t="shared" ca="1" si="3"/>
        <v>0.83371544641410367</v>
      </c>
      <c r="U11" s="142">
        <f ca="1">L11*G11</f>
        <v>0.91526801182588202</v>
      </c>
      <c r="V11" s="125">
        <f t="shared" ca="1" si="5"/>
        <v>4.1428393428095074E-2</v>
      </c>
      <c r="W11" s="125">
        <f t="shared" ca="1" si="6"/>
        <v>4.1428393428095074E-2</v>
      </c>
      <c r="X11" s="125">
        <f t="shared" ca="1" si="7"/>
        <v>1.8752013179277782E-3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1.04060401</v>
      </c>
      <c r="Z11" s="133">
        <f t="shared" si="8"/>
        <v>1.04060401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1.04060401</v>
      </c>
      <c r="AB11" s="133">
        <f>IF(B11&lt;'Autres hypothèses'!$C$7,'Autres hypothèses'!$C$8*Y11,IF(B11&lt;'Autres hypothèses'!$C$7+'Autres hypothèses'!$C$10,'Autres hypothèses'!$C$11*Y11,0))</f>
        <v>1.04060401</v>
      </c>
      <c r="AC11" s="133">
        <f t="shared" ca="1" si="14"/>
        <v>1.04060401</v>
      </c>
      <c r="AD11" s="133">
        <f>(1-(1+VLOOKUP(C11,'Autres hypothèses'!$B$18:$H$86,5,FALSE))^-1)/VLOOKUP(C11,'Autres hypothèses'!$B$18:$H$86,7,FALSE)</f>
        <v>0.9775595365451456</v>
      </c>
      <c r="AE11" s="125">
        <f>AE10/(1+VLOOKUP(C11-1,'Autres hypothèses'!B21:H89,5,FALSE))</f>
        <v>0.81957581809000146</v>
      </c>
      <c r="AF11" s="134">
        <f ca="1">AC11*AD11*AE11</f>
        <v>0.83371544641410367</v>
      </c>
      <c r="AG11" s="80"/>
    </row>
    <row r="12" spans="1:33" x14ac:dyDescent="0.25">
      <c r="B12" s="95">
        <f t="shared" si="10"/>
        <v>5</v>
      </c>
      <c r="C12" s="13">
        <f t="shared" si="11"/>
        <v>2027</v>
      </c>
      <c r="D12" s="13">
        <f t="shared" si="12"/>
        <v>70</v>
      </c>
      <c r="E12" s="125">
        <f ca="1">IF(E11=1,1,'Probabilités de décès'!D19)</f>
        <v>1.3386321567872164E-2</v>
      </c>
      <c r="F12" s="125">
        <f t="shared" ca="1" si="0"/>
        <v>0.98661367843212788</v>
      </c>
      <c r="G12" s="125">
        <f t="shared" ca="1" si="15"/>
        <v>0.94474971611456748</v>
      </c>
      <c r="H12" s="13"/>
      <c r="I12" s="13">
        <f t="shared" si="13"/>
        <v>70</v>
      </c>
      <c r="J12" s="125">
        <f ca="1">IF(J11=1,1,'Probabilités de décès'!H19)</f>
        <v>1.3386321567872164E-2</v>
      </c>
      <c r="K12" s="125">
        <f t="shared" ca="1" si="1"/>
        <v>0.98661367843212788</v>
      </c>
      <c r="L12" s="126">
        <f t="shared" ca="1" si="16"/>
        <v>0.94474971611456748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1.0510100500999999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0.99294144646553228</v>
      </c>
      <c r="Q12" s="125">
        <f>(1-(1+VLOOKUP(C12,'Autres hypothèses'!$B$18:$H$86,5,FALSE))^-1)/VLOOKUP(C12,'Autres hypothèses'!$B$18:$H$86,7,FALSE)</f>
        <v>0.9775595365451456</v>
      </c>
      <c r="R12" s="125">
        <f>R11/(1+VLOOKUP(C12-1,'Autres hypothèses'!$B$18:$H$86,5,FALSE))</f>
        <v>0.77980572606089582</v>
      </c>
      <c r="S12" s="134">
        <f t="shared" ca="1" si="3"/>
        <v>0.75692574275285918</v>
      </c>
      <c r="U12" s="142">
        <f t="shared" ca="1" si="4"/>
        <v>0.89255202609855588</v>
      </c>
      <c r="V12" s="125">
        <f t="shared" ca="1" si="5"/>
        <v>5.2197690016011634E-2</v>
      </c>
      <c r="W12" s="125">
        <f t="shared" ca="1" si="6"/>
        <v>5.2197690016011634E-2</v>
      </c>
      <c r="X12" s="125">
        <f t="shared" ca="1" si="7"/>
        <v>3.052593869420884E-3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1.0510100500999999</v>
      </c>
      <c r="Z12" s="133">
        <f t="shared" si="8"/>
        <v>1.0510100500999999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0.63060603005999993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1.0258576245448319</v>
      </c>
      <c r="AD12" s="133">
        <f>(1-(1+VLOOKUP(C12,'Autres hypothèses'!$B$18:$H$86,5,FALSE))^-1)/VLOOKUP(C12,'Autres hypothèses'!$B$18:$H$86,7,FALSE)</f>
        <v>0.9775595365451456</v>
      </c>
      <c r="AE12" s="125">
        <f>AE11/(1+VLOOKUP(C12-1,'Autres hypothèses'!B22:H90,5,FALSE))</f>
        <v>0.77980572606089582</v>
      </c>
      <c r="AF12" s="134">
        <f t="shared" ca="1" si="9"/>
        <v>0.78201796005323154</v>
      </c>
      <c r="AG12" s="80"/>
    </row>
    <row r="13" spans="1:33" x14ac:dyDescent="0.25">
      <c r="B13" s="95">
        <f t="shared" si="10"/>
        <v>6</v>
      </c>
      <c r="C13" s="13">
        <f t="shared" si="11"/>
        <v>2028</v>
      </c>
      <c r="D13" s="13">
        <f t="shared" si="12"/>
        <v>71</v>
      </c>
      <c r="E13" s="125">
        <f ca="1">IF(E12=1,1,'Probabilités de décès'!D20)</f>
        <v>1.4591381027197391E-2</v>
      </c>
      <c r="F13" s="125">
        <f t="shared" ca="1" si="0"/>
        <v>0.98540861897280263</v>
      </c>
      <c r="G13" s="125">
        <f t="shared" ca="1" si="15"/>
        <v>0.93210299261350194</v>
      </c>
      <c r="H13" s="13"/>
      <c r="I13" s="13">
        <f t="shared" si="13"/>
        <v>71</v>
      </c>
      <c r="J13" s="125">
        <f ca="1">IF(J12=1,1,'Probabilités de décès'!H20)</f>
        <v>1.4591381027197391E-2</v>
      </c>
      <c r="K13" s="125">
        <f t="shared" ca="1" si="1"/>
        <v>0.98540861897280263</v>
      </c>
      <c r="L13" s="126">
        <f t="shared" ca="1" si="16"/>
        <v>0.93210299261350194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1.0615201506009999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0.9894461090947273</v>
      </c>
      <c r="Q13" s="125">
        <f>(1-(1+VLOOKUP(C13,'Autres hypothèses'!$B$18:$H$86,5,FALSE))^-1)/VLOOKUP(C13,'Autres hypothèses'!$B$18:$H$86,7,FALSE)</f>
        <v>0.9775595365451456</v>
      </c>
      <c r="R13" s="125">
        <f>R12/(1+VLOOKUP(C13-1,'Autres hypothèses'!$B$18:$H$86,5,FALSE))</f>
        <v>0.74196548626155645</v>
      </c>
      <c r="S13" s="134">
        <f t="shared" ca="1" si="3"/>
        <v>0.71766053688957432</v>
      </c>
      <c r="U13" s="142">
        <f t="shared" ca="1" si="4"/>
        <v>0.86881598883904609</v>
      </c>
      <c r="V13" s="125">
        <f t="shared" ca="1" si="5"/>
        <v>6.3287003774455897E-2</v>
      </c>
      <c r="W13" s="125">
        <f t="shared" ca="1" si="6"/>
        <v>6.3287003774455897E-2</v>
      </c>
      <c r="X13" s="125">
        <f t="shared" ca="1" si="7"/>
        <v>4.6100036120421727E-3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1.0615201506009999</v>
      </c>
      <c r="Z13" s="133">
        <f t="shared" si="8"/>
        <v>1.0615201506009999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0.63691209036059993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1.0297543669613753</v>
      </c>
      <c r="AD13" s="133">
        <f>(1-(1+VLOOKUP(C13,'Autres hypothèses'!$B$18:$H$86,5,FALSE))^-1)/VLOOKUP(C13,'Autres hypothèses'!$B$18:$H$86,7,FALSE)</f>
        <v>0.9775595365451456</v>
      </c>
      <c r="AE13" s="125">
        <f>AE12/(1+VLOOKUP(C13-1,'Autres hypothèses'!B23:H91,5,FALSE))</f>
        <v>0.74196548626155645</v>
      </c>
      <c r="AF13" s="134">
        <f t="shared" ca="1" si="9"/>
        <v>0.74689673855408811</v>
      </c>
      <c r="AG13" s="80"/>
    </row>
    <row r="14" spans="1:33" x14ac:dyDescent="0.25">
      <c r="B14" s="95">
        <f t="shared" si="10"/>
        <v>7</v>
      </c>
      <c r="C14" s="13">
        <f t="shared" si="11"/>
        <v>2029</v>
      </c>
      <c r="D14" s="13">
        <f t="shared" si="12"/>
        <v>72</v>
      </c>
      <c r="E14" s="125">
        <f ca="1">IF(E13=1,1,'Probabilités de décès'!D21)</f>
        <v>1.596096305139677E-2</v>
      </c>
      <c r="F14" s="125">
        <f t="shared" ca="1" si="0"/>
        <v>0.98403903694860317</v>
      </c>
      <c r="G14" s="125">
        <f t="shared" ca="1" si="15"/>
        <v>0.91850232269168741</v>
      </c>
      <c r="H14" s="13"/>
      <c r="I14" s="13">
        <f t="shared" si="13"/>
        <v>72</v>
      </c>
      <c r="J14" s="125">
        <f ca="1">IF(J13=1,1,'Probabilités de décès'!H21)</f>
        <v>1.596096305139677E-2</v>
      </c>
      <c r="K14" s="125">
        <f t="shared" ca="1" si="1"/>
        <v>0.98403903694860317</v>
      </c>
      <c r="L14" s="126">
        <f t="shared" ca="1" si="16"/>
        <v>0.91850232269168741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1.0721353521070098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0.98475881115015862</v>
      </c>
      <c r="Q14" s="125">
        <f>(1-(1+VLOOKUP(C14,'Autres hypothèses'!$B$18:$H$86,5,FALSE))^-1)/VLOOKUP(C14,'Autres hypothèses'!$B$18:$H$86,7,FALSE)</f>
        <v>0.9775595365451456</v>
      </c>
      <c r="R14" s="125">
        <f>R13/(1+VLOOKUP(C14-1,'Autres hypothèses'!$B$18:$H$86,5,FALSE))</f>
        <v>0.70596145219938777</v>
      </c>
      <c r="S14" s="134">
        <f t="shared" ca="1" si="3"/>
        <v>0.67960111068802276</v>
      </c>
      <c r="U14" s="142">
        <f t="shared" ca="1" si="4"/>
        <v>0.84364651679002467</v>
      </c>
      <c r="V14" s="125">
        <f t="shared" ca="1" si="5"/>
        <v>7.4855805901662742E-2</v>
      </c>
      <c r="W14" s="125">
        <f t="shared" ca="1" si="6"/>
        <v>7.4855805901662742E-2</v>
      </c>
      <c r="X14" s="125">
        <f t="shared" ca="1" si="7"/>
        <v>6.6418714066498489E-3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1.0721353521070098</v>
      </c>
      <c r="Z14" s="133">
        <f t="shared" si="8"/>
        <v>1.0721353521070098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0.6432812112642059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1.0329121446407385</v>
      </c>
      <c r="AD14" s="133">
        <f>(1-(1+VLOOKUP(C14,'Autres hypothèses'!$B$18:$H$86,5,FALSE))^-1)/VLOOKUP(C14,'Autres hypothèses'!$B$18:$H$86,7,FALSE)</f>
        <v>0.9775595365451456</v>
      </c>
      <c r="AE14" s="125">
        <f>AE13/(1+VLOOKUP(C14-1,'Autres hypothèses'!B24:H92,5,FALSE))</f>
        <v>0.70596145219938777</v>
      </c>
      <c r="AF14" s="134">
        <f t="shared" ca="1" si="9"/>
        <v>0.71283265789835659</v>
      </c>
      <c r="AG14" s="80"/>
    </row>
    <row r="15" spans="1:33" x14ac:dyDescent="0.25">
      <c r="B15" s="95">
        <f t="shared" si="10"/>
        <v>8</v>
      </c>
      <c r="C15" s="13">
        <f t="shared" si="11"/>
        <v>2030</v>
      </c>
      <c r="D15" s="13">
        <f t="shared" si="12"/>
        <v>73</v>
      </c>
      <c r="E15" s="125">
        <f ca="1">IF(E14=1,1,'Probabilités de décès'!D22)</f>
        <v>1.751740911935418E-2</v>
      </c>
      <c r="F15" s="125">
        <f t="shared" ca="1" si="0"/>
        <v>0.98248259088064582</v>
      </c>
      <c r="G15" s="125">
        <f t="shared" ca="1" si="15"/>
        <v>0.90384214105658323</v>
      </c>
      <c r="H15" s="13"/>
      <c r="I15" s="13">
        <f t="shared" si="13"/>
        <v>73</v>
      </c>
      <c r="J15" s="125">
        <f ca="1">IF(J14=1,1,'Probabilités de décès'!H22)</f>
        <v>1.751740911935418E-2</v>
      </c>
      <c r="K15" s="125">
        <f t="shared" ca="1" si="1"/>
        <v>0.98248259088064582</v>
      </c>
      <c r="L15" s="126">
        <f t="shared" ca="1" si="16"/>
        <v>0.90384214105658323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1.08285670562808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0.97873152327236212</v>
      </c>
      <c r="Q15" s="125">
        <f>(1-(1+VLOOKUP(C15,'Autres hypothèses'!$B$18:$H$86,5,FALSE))^-1)/VLOOKUP(C15,'Autres hypothèses'!$B$18:$H$86,7,FALSE)</f>
        <v>0.9775595365451456</v>
      </c>
      <c r="R15" s="125">
        <f>R14/(1+VLOOKUP(C15-1,'Autres hypothèses'!$B$18:$H$86,5,FALSE))</f>
        <v>0.67170452159789518</v>
      </c>
      <c r="S15" s="134">
        <f t="shared" ca="1" si="3"/>
        <v>0.64266561626579399</v>
      </c>
      <c r="U15" s="142">
        <f t="shared" ca="1" si="4"/>
        <v>0.81693061594974847</v>
      </c>
      <c r="V15" s="125">
        <f t="shared" ca="1" si="5"/>
        <v>8.6911525106834739E-2</v>
      </c>
      <c r="W15" s="125">
        <f t="shared" ca="1" si="6"/>
        <v>8.6911525106834739E-2</v>
      </c>
      <c r="X15" s="125">
        <f t="shared" ca="1" si="7"/>
        <v>9.246333836582037E-3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1.08285670562808</v>
      </c>
      <c r="Z15" s="133">
        <f t="shared" si="8"/>
        <v>1.08285670562808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0.64971402337684803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1.0351991599273416</v>
      </c>
      <c r="AD15" s="133">
        <f>(1-(1+VLOOKUP(C15,'Autres hypothèses'!$B$18:$H$86,5,FALSE))^-1)/VLOOKUP(C15,'Autres hypothèses'!$B$18:$H$86,7,FALSE)</f>
        <v>0.9775595365451456</v>
      </c>
      <c r="AE15" s="125">
        <f>AE14/(1+VLOOKUP(C15-1,'Autres hypothèses'!B25:H93,5,FALSE))</f>
        <v>0.67170452159789518</v>
      </c>
      <c r="AF15" s="134">
        <f t="shared" ca="1" si="9"/>
        <v>0.67974402607179607</v>
      </c>
      <c r="AG15" s="80"/>
    </row>
    <row r="16" spans="1:33" x14ac:dyDescent="0.25">
      <c r="B16" s="95">
        <f t="shared" si="10"/>
        <v>9</v>
      </c>
      <c r="C16" s="13">
        <f t="shared" si="11"/>
        <v>2031</v>
      </c>
      <c r="D16" s="13">
        <f t="shared" si="12"/>
        <v>74</v>
      </c>
      <c r="E16" s="125">
        <f ca="1">IF(E15=1,1,'Probabilités de décès'!D23)</f>
        <v>1.9268063076234448E-2</v>
      </c>
      <c r="F16" s="125">
        <f t="shared" ca="1" si="0"/>
        <v>0.98073193692376559</v>
      </c>
      <c r="G16" s="125">
        <f t="shared" ca="1" si="15"/>
        <v>0.88800916849238198</v>
      </c>
      <c r="H16" s="13"/>
      <c r="I16" s="13">
        <f t="shared" si="13"/>
        <v>74</v>
      </c>
      <c r="J16" s="125">
        <f ca="1">IF(J15=1,1,'Probabilités de décès'!H23)</f>
        <v>1.9268063076234448E-2</v>
      </c>
      <c r="K16" s="125">
        <f t="shared" ca="1" si="1"/>
        <v>0.98073193692376559</v>
      </c>
      <c r="L16" s="126">
        <f t="shared" ca="1" si="16"/>
        <v>0.88800916849238198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1.0936852726843609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0.97120254958880337</v>
      </c>
      <c r="Q16" s="125">
        <f>(1-(1+VLOOKUP(C16,'Autres hypothèses'!$B$18:$H$86,5,FALSE))^-1)/VLOOKUP(C16,'Autres hypothèses'!$B$18:$H$86,7,FALSE)</f>
        <v>0.9775595365451456</v>
      </c>
      <c r="R16" s="125">
        <f>R15/(1+VLOOKUP(C16-1,'Autres hypothèses'!$B$18:$H$86,5,FALSE))</f>
        <v>0.63910991588762622</v>
      </c>
      <c r="S16" s="134">
        <f t="shared" ca="1" si="3"/>
        <v>0.60677626787451133</v>
      </c>
      <c r="U16" s="142">
        <f t="shared" ca="1" si="4"/>
        <v>0.78856028332653161</v>
      </c>
      <c r="V16" s="125">
        <f t="shared" ca="1" si="5"/>
        <v>9.9448885165850334E-2</v>
      </c>
      <c r="W16" s="125">
        <f t="shared" ca="1" si="6"/>
        <v>9.9448885165850334E-2</v>
      </c>
      <c r="X16" s="125">
        <f t="shared" ca="1" si="7"/>
        <v>1.2541946341767689E-2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1.0936852726843609</v>
      </c>
      <c r="Z16" s="133">
        <f t="shared" si="8"/>
        <v>1.0936852726843609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0.65621116361061649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1.0364620182432647</v>
      </c>
      <c r="AD16" s="133">
        <f>(1-(1+VLOOKUP(C16,'Autres hypothèses'!$B$18:$H$86,5,FALSE))^-1)/VLOOKUP(C16,'Autres hypothèses'!$B$18:$H$86,7,FALSE)</f>
        <v>0.9775595365451456</v>
      </c>
      <c r="AE16" s="125">
        <f>AE15/(1+VLOOKUP(C16-1,'Autres hypothèses'!B26:H94,5,FALSE))</f>
        <v>0.63910991588762622</v>
      </c>
      <c r="AF16" s="134">
        <f t="shared" ca="1" si="9"/>
        <v>0.6475482951415249</v>
      </c>
      <c r="AG16" s="80"/>
    </row>
    <row r="17" spans="2:33" x14ac:dyDescent="0.25">
      <c r="B17" s="95">
        <f t="shared" si="10"/>
        <v>10</v>
      </c>
      <c r="C17" s="13">
        <f t="shared" si="11"/>
        <v>2032</v>
      </c>
      <c r="D17" s="13">
        <f t="shared" si="12"/>
        <v>75</v>
      </c>
      <c r="E17" s="125">
        <f ca="1">IF(E16=1,1,'Probabilités de décès'!D24)</f>
        <v>2.1331817801591206E-2</v>
      </c>
      <c r="F17" s="125">
        <f t="shared" ca="1" si="0"/>
        <v>0.97866818219840879</v>
      </c>
      <c r="G17" s="125">
        <f t="shared" ca="1" si="15"/>
        <v>0.87089895182159627</v>
      </c>
      <c r="H17" s="13"/>
      <c r="I17" s="13">
        <f t="shared" si="13"/>
        <v>75</v>
      </c>
      <c r="J17" s="125">
        <f ca="1">IF(J16=1,1,'Probabilités de décès'!H24)</f>
        <v>2.1331817801591206E-2</v>
      </c>
      <c r="K17" s="125">
        <f t="shared" ca="1" si="1"/>
        <v>0.97866818219840879</v>
      </c>
      <c r="L17" s="126">
        <f ca="1">L16*K16</f>
        <v>0.87089895182159627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1.1046221254112045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0.96201425117956185</v>
      </c>
      <c r="Q17" s="125">
        <f>(1-(1+VLOOKUP(C17,'Autres hypothèses'!$B$18:$H$86,5,FALSE))^-1)/VLOOKUP(C17,'Autres hypothèses'!$B$18:$H$86,7,FALSE)</f>
        <v>0.9775595365451456</v>
      </c>
      <c r="R17" s="125">
        <f>R16/(1+VLOOKUP(C17-1,'Autres hypothèses'!$B$18:$H$86,5,FALSE))</f>
        <v>0.60809697039736088</v>
      </c>
      <c r="S17" s="134">
        <f t="shared" ca="1" si="3"/>
        <v>0.5718703264668531</v>
      </c>
      <c r="U17" s="142">
        <f t="shared" ca="1" si="4"/>
        <v>0.75846498428395503</v>
      </c>
      <c r="V17" s="125">
        <f t="shared" ca="1" si="5"/>
        <v>0.11243396753764121</v>
      </c>
      <c r="W17" s="125">
        <f t="shared" ca="1" si="6"/>
        <v>0.11243396753764121</v>
      </c>
      <c r="X17" s="125">
        <f t="shared" ca="1" si="7"/>
        <v>1.666708064076252E-2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1.1046221254112045</v>
      </c>
      <c r="Z17" s="133">
        <f t="shared" si="8"/>
        <v>1.1046221254112045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0.66277327524672269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1.0365324800934681</v>
      </c>
      <c r="AD17" s="133">
        <f>(1-(1+VLOOKUP(C17,'Autres hypothèses'!$B$18:$H$86,5,FALSE))^-1)/VLOOKUP(C17,'Autres hypothèses'!$B$18:$H$86,7,FALSE)</f>
        <v>0.9775595365451456</v>
      </c>
      <c r="AE17" s="125">
        <f>AE16/(1+VLOOKUP(C17-1,'Autres hypothèses'!B27:H95,5,FALSE))</f>
        <v>0.60809697039736088</v>
      </c>
      <c r="AF17" s="134">
        <f t="shared" ca="1" si="9"/>
        <v>0.61616776160825115</v>
      </c>
      <c r="AG17" s="80"/>
    </row>
    <row r="18" spans="2:33" x14ac:dyDescent="0.25">
      <c r="B18" s="95">
        <f t="shared" si="10"/>
        <v>11</v>
      </c>
      <c r="C18" s="13">
        <f t="shared" si="11"/>
        <v>2033</v>
      </c>
      <c r="D18" s="13">
        <f t="shared" si="12"/>
        <v>76</v>
      </c>
      <c r="E18" s="125">
        <f ca="1">IF(E17=1,1,'Probabilités de décès'!D25)</f>
        <v>2.3541250472444597E-2</v>
      </c>
      <c r="F18" s="125">
        <f t="shared" ca="1" si="0"/>
        <v>0.9764587495275554</v>
      </c>
      <c r="G18" s="125">
        <f t="shared" ca="1" si="15"/>
        <v>0.85232109405774126</v>
      </c>
      <c r="H18" s="13"/>
      <c r="I18" s="13">
        <f t="shared" si="13"/>
        <v>76</v>
      </c>
      <c r="J18" s="125">
        <f ca="1">IF(J17=1,1,'Probabilités de décès'!H25)</f>
        <v>2.3541250472444597E-2</v>
      </c>
      <c r="K18" s="125">
        <f t="shared" ca="1" si="1"/>
        <v>0.9764587495275554</v>
      </c>
      <c r="L18" s="126">
        <f t="shared" ca="1" si="16"/>
        <v>0.85232109405774126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1.1156683466653166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0.95090766583537401</v>
      </c>
      <c r="Q18" s="125">
        <f>(1-(1+VLOOKUP(C18,'Autres hypothèses'!$B$18:$H$86,5,FALSE))^-1)/VLOOKUP(C18,'Autres hypothèses'!$B$18:$H$86,7,FALSE)</f>
        <v>0.9775595365451456</v>
      </c>
      <c r="R18" s="125">
        <f>R17/(1+VLOOKUP(C18-1,'Autres hypothèses'!$B$18:$H$86,5,FALSE))</f>
        <v>0.57858893472631867</v>
      </c>
      <c r="S18" s="134">
        <f t="shared" ca="1" si="3"/>
        <v>0.53783825479076219</v>
      </c>
      <c r="U18" s="142">
        <f t="shared" ca="1" si="4"/>
        <v>0.72645124737578504</v>
      </c>
      <c r="V18" s="125">
        <f t="shared" ca="1" si="5"/>
        <v>0.12586984668195625</v>
      </c>
      <c r="W18" s="125">
        <f t="shared" ca="1" si="6"/>
        <v>0.12586984668195625</v>
      </c>
      <c r="X18" s="125">
        <f t="shared" ca="1" si="7"/>
        <v>2.1809059260302504E-2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1.1156683466653166</v>
      </c>
      <c r="Z18" s="133">
        <f t="shared" si="8"/>
        <v>1.1156683466653166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0.66940100799918989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1.035165068080979</v>
      </c>
      <c r="AD18" s="133">
        <f>(1-(1+VLOOKUP(C18,'Autres hypothèses'!$B$18:$H$86,5,FALSE))^-1)/VLOOKUP(C18,'Autres hypothèses'!$B$18:$H$86,7,FALSE)</f>
        <v>0.9775595365451456</v>
      </c>
      <c r="AE18" s="125">
        <f>AE17/(1+VLOOKUP(C18-1,'Autres hypothèses'!B28:H96,5,FALSE))</f>
        <v>0.57858893472631867</v>
      </c>
      <c r="AF18" s="134">
        <f t="shared" ca="1" si="9"/>
        <v>0.58549467381559828</v>
      </c>
      <c r="AG18" s="80"/>
    </row>
    <row r="19" spans="2:33" x14ac:dyDescent="0.25">
      <c r="B19" s="95">
        <f t="shared" si="10"/>
        <v>12</v>
      </c>
      <c r="C19" s="13">
        <f t="shared" si="11"/>
        <v>2034</v>
      </c>
      <c r="D19" s="13">
        <f t="shared" si="12"/>
        <v>77</v>
      </c>
      <c r="E19" s="125">
        <f ca="1">IF(E18=1,1,'Probabilités de décès'!D26)</f>
        <v>2.6070175992851639E-2</v>
      </c>
      <c r="F19" s="125">
        <f t="shared" ca="1" si="0"/>
        <v>0.97392982400714834</v>
      </c>
      <c r="G19" s="125">
        <f t="shared" ca="1" si="15"/>
        <v>0.83225638969957993</v>
      </c>
      <c r="H19" s="13"/>
      <c r="I19" s="13">
        <f t="shared" si="13"/>
        <v>77</v>
      </c>
      <c r="J19" s="125">
        <f ca="1">IF(J18=1,1,'Probabilités de décès'!H26)</f>
        <v>2.6070175992851639E-2</v>
      </c>
      <c r="K19" s="125">
        <f t="shared" ca="1" si="1"/>
        <v>0.97392982400714834</v>
      </c>
      <c r="L19" s="126">
        <f t="shared" ca="1" si="16"/>
        <v>0.83225638969957993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1.1268250301319698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0.93780733140075356</v>
      </c>
      <c r="Q19" s="125">
        <f>(1-(1+VLOOKUP(C19,'Autres hypothèses'!$B$18:$H$86,5,FALSE))^-1)/VLOOKUP(C19,'Autres hypothèses'!$B$18:$H$86,7,FALSE)</f>
        <v>0.9775595365451456</v>
      </c>
      <c r="R19" s="125">
        <f>R18/(1+VLOOKUP(C19-1,'Autres hypothèses'!$B$18:$H$86,5,FALSE))</f>
        <v>0.55051278280334792</v>
      </c>
      <c r="S19" s="134">
        <f t="shared" ca="1" si="3"/>
        <v>0.50468947518390206</v>
      </c>
      <c r="U19" s="142">
        <f t="shared" ca="1" si="4"/>
        <v>0.69265069819577907</v>
      </c>
      <c r="V19" s="125">
        <f t="shared" ca="1" si="5"/>
        <v>0.13960569150380087</v>
      </c>
      <c r="W19" s="125">
        <f t="shared" ca="1" si="6"/>
        <v>0.13960569150380087</v>
      </c>
      <c r="X19" s="125">
        <f t="shared" ca="1" si="7"/>
        <v>2.8137918796619192E-2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1.1268250301319698</v>
      </c>
      <c r="Z19" s="133">
        <f t="shared" si="8"/>
        <v>1.1268250301319698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0.67609501807918182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1.0321940439219726</v>
      </c>
      <c r="AD19" s="133">
        <f>(1-(1+VLOOKUP(C19,'Autres hypothèses'!$B$18:$H$86,5,FALSE))^-1)/VLOOKUP(C19,'Autres hypothèses'!$B$18:$H$86,7,FALSE)</f>
        <v>0.9775595365451456</v>
      </c>
      <c r="AE19" s="125">
        <f>AE18/(1+VLOOKUP(C19-1,'Autres hypothèses'!B29:H97,5,FALSE))</f>
        <v>0.55051278280334792</v>
      </c>
      <c r="AF19" s="134">
        <f t="shared" ca="1" si="9"/>
        <v>0.55548453597268532</v>
      </c>
      <c r="AG19" s="80"/>
    </row>
    <row r="20" spans="2:33" x14ac:dyDescent="0.25">
      <c r="B20" s="95">
        <f t="shared" si="10"/>
        <v>13</v>
      </c>
      <c r="C20" s="13">
        <f t="shared" si="11"/>
        <v>2035</v>
      </c>
      <c r="D20" s="13">
        <f t="shared" si="12"/>
        <v>78</v>
      </c>
      <c r="E20" s="125">
        <f ca="1">IF(E19=1,1,'Probabilités de décès'!D27)</f>
        <v>2.8999914889963289E-2</v>
      </c>
      <c r="F20" s="125">
        <f t="shared" ca="1" si="0"/>
        <v>0.97100008511003666</v>
      </c>
      <c r="G20" s="125">
        <f t="shared" ca="1" si="15"/>
        <v>0.81055931914893653</v>
      </c>
      <c r="H20" s="13"/>
      <c r="I20" s="13">
        <f t="shared" si="13"/>
        <v>78</v>
      </c>
      <c r="J20" s="125">
        <f ca="1">IF(J19=1,1,'Probabilités de décès'!H27)</f>
        <v>2.8999914889963289E-2</v>
      </c>
      <c r="K20" s="125">
        <f t="shared" ca="1" si="1"/>
        <v>0.97100008511003666</v>
      </c>
      <c r="L20" s="126">
        <f t="shared" ca="1" si="16"/>
        <v>0.81055931914893653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1.1380932804332895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0.92249211451598678</v>
      </c>
      <c r="Q20" s="125">
        <f>(1-(1+VLOOKUP(C20,'Autres hypothèses'!$B$18:$H$86,5,FALSE))^-1)/VLOOKUP(C20,'Autres hypothèses'!$B$18:$H$86,7,FALSE)</f>
        <v>0.9775595365451456</v>
      </c>
      <c r="R20" s="125">
        <f>R19/(1+VLOOKUP(C20-1,'Autres hypothèses'!$B$18:$H$86,5,FALSE))</f>
        <v>0.52379903216303325</v>
      </c>
      <c r="S20" s="134">
        <f t="shared" ca="1" si="3"/>
        <v>0.47235723412136915</v>
      </c>
      <c r="U20" s="142">
        <f t="shared" ca="1" si="4"/>
        <v>0.65700640985918757</v>
      </c>
      <c r="V20" s="125">
        <f t="shared" ca="1" si="5"/>
        <v>0.15355290928974899</v>
      </c>
      <c r="W20" s="125">
        <f t="shared" ca="1" si="6"/>
        <v>0.15355290928974899</v>
      </c>
      <c r="X20" s="125">
        <f t="shared" ca="1" si="7"/>
        <v>3.5887771561314487E-2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1.1380932804332895</v>
      </c>
      <c r="Z20" s="133">
        <f t="shared" si="8"/>
        <v>1.1380932804332895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0.68285596825997363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1.0273466350681741</v>
      </c>
      <c r="AD20" s="133">
        <f>(1-(1+VLOOKUP(C20,'Autres hypothèses'!$B$18:$H$86,5,FALSE))^-1)/VLOOKUP(C20,'Autres hypothèses'!$B$18:$H$86,7,FALSE)</f>
        <v>0.9775595365451456</v>
      </c>
      <c r="AE20" s="125">
        <f>AE19/(1+VLOOKUP(C20-1,'Autres hypothèses'!B30:H98,5,FALSE))</f>
        <v>0.52379903216303325</v>
      </c>
      <c r="AF20" s="134">
        <f t="shared" ca="1" si="9"/>
        <v>0.52604743974349555</v>
      </c>
      <c r="AG20" s="80"/>
    </row>
    <row r="21" spans="2:33" x14ac:dyDescent="0.25">
      <c r="B21" s="95">
        <f t="shared" si="10"/>
        <v>14</v>
      </c>
      <c r="C21" s="13">
        <f t="shared" si="11"/>
        <v>2036</v>
      </c>
      <c r="D21" s="13">
        <f t="shared" si="12"/>
        <v>79</v>
      </c>
      <c r="E21" s="125">
        <f ca="1">IF(E20=1,1,'Probabilités de décès'!D28)</f>
        <v>3.2325384064381235E-2</v>
      </c>
      <c r="F21" s="125">
        <f t="shared" ca="1" si="0"/>
        <v>0.96767461593561876</v>
      </c>
      <c r="G21" s="125">
        <f t="shared" ca="1" si="15"/>
        <v>0.78705316788035073</v>
      </c>
      <c r="H21" s="13"/>
      <c r="I21" s="13">
        <f t="shared" si="13"/>
        <v>79</v>
      </c>
      <c r="J21" s="125">
        <f ca="1">IF(J20=1,1,'Probabilités de décès'!H28)</f>
        <v>3.2325384064381235E-2</v>
      </c>
      <c r="K21" s="125">
        <f t="shared" ca="1" si="1"/>
        <v>0.96767461593561876</v>
      </c>
      <c r="L21" s="126">
        <f t="shared" ca="1" si="16"/>
        <v>0.78705316788035073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1.1494742132376223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0.90469732092544441</v>
      </c>
      <c r="Q21" s="125">
        <f>(1-(1+VLOOKUP(C21,'Autres hypothèses'!$B$18:$H$86,5,FALSE))^-1)/VLOOKUP(C21,'Autres hypothèses'!$B$18:$H$86,7,FALSE)</f>
        <v>0.9775595365451456</v>
      </c>
      <c r="R21" s="125">
        <f>R20/(1+VLOOKUP(C21-1,'Autres hypothèses'!$B$18:$H$86,5,FALSE))</f>
        <v>0.49838157199146838</v>
      </c>
      <c r="S21" s="134">
        <f t="shared" ca="1" si="3"/>
        <v>0.44076641644103981</v>
      </c>
      <c r="U21" s="142">
        <f t="shared" ca="1" si="4"/>
        <v>0.61945268907049555</v>
      </c>
      <c r="V21" s="125">
        <f t="shared" ca="1" si="5"/>
        <v>0.16760047880985518</v>
      </c>
      <c r="W21" s="125">
        <f t="shared" ca="1" si="6"/>
        <v>0.16760047880985518</v>
      </c>
      <c r="X21" s="125">
        <f t="shared" ca="1" si="7"/>
        <v>4.5346353309794085E-2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1.1494742132376223</v>
      </c>
      <c r="Z21" s="133">
        <f t="shared" si="8"/>
        <v>1.1494742132376223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0.6896845279425734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1.0202887780363687</v>
      </c>
      <c r="AD21" s="133">
        <f>(1-(1+VLOOKUP(C21,'Autres hypothèses'!$B$18:$H$86,5,FALSE))^-1)/VLOOKUP(C21,'Autres hypothèses'!$B$18:$H$86,7,FALSE)</f>
        <v>0.9775595365451456</v>
      </c>
      <c r="AE21" s="125">
        <f>AE20/(1+VLOOKUP(C21-1,'Autres hypothèses'!B31:H99,5,FALSE))</f>
        <v>0.49838157199146838</v>
      </c>
      <c r="AF21" s="134">
        <f t="shared" ca="1" si="9"/>
        <v>0.49708230369254963</v>
      </c>
      <c r="AG21" s="80"/>
    </row>
    <row r="22" spans="2:33" x14ac:dyDescent="0.25">
      <c r="B22" s="95">
        <f t="shared" si="10"/>
        <v>15</v>
      </c>
      <c r="C22" s="13">
        <f t="shared" si="11"/>
        <v>2037</v>
      </c>
      <c r="D22" s="13">
        <f t="shared" si="12"/>
        <v>80</v>
      </c>
      <c r="E22" s="125">
        <f ca="1">IF(E21=1,1,'Probabilités de décès'!D29)</f>
        <v>3.6121723303901579E-2</v>
      </c>
      <c r="F22" s="125">
        <f t="shared" ca="1" si="0"/>
        <v>0.96387827669609838</v>
      </c>
      <c r="G22" s="125">
        <f t="shared" ca="1" si="15"/>
        <v>0.76161137194953044</v>
      </c>
      <c r="H22" s="13"/>
      <c r="I22" s="13">
        <f t="shared" si="13"/>
        <v>80</v>
      </c>
      <c r="J22" s="125">
        <f ca="1">IF(J21=1,1,'Probabilités de décès'!H29)</f>
        <v>3.6121723303901579E-2</v>
      </c>
      <c r="K22" s="125">
        <f t="shared" ca="1" si="1"/>
        <v>0.96387827669609838</v>
      </c>
      <c r="L22" s="126">
        <f t="shared" ca="1" si="16"/>
        <v>0.76161137194953044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1.1609689553699987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0.88420715889015788</v>
      </c>
      <c r="Q22" s="125">
        <f>(1-(1+VLOOKUP(C22,'Autres hypothèses'!$B$18:$H$86,5,FALSE))^-1)/VLOOKUP(C22,'Autres hypothèses'!$B$18:$H$86,7,FALSE)</f>
        <v>0.9775595365451456</v>
      </c>
      <c r="R22" s="125">
        <f>R21/(1+VLOOKUP(C22-1,'Autres hypothèses'!$B$18:$H$86,5,FALSE))</f>
        <v>0.47419749951614504</v>
      </c>
      <c r="S22" s="134">
        <f t="shared" ca="1" si="3"/>
        <v>0.40987978827247512</v>
      </c>
      <c r="U22" s="142">
        <f t="shared" ca="1" si="4"/>
        <v>0.58005188188284595</v>
      </c>
      <c r="V22" s="125">
        <f t="shared" ca="1" si="5"/>
        <v>0.18155949006668445</v>
      </c>
      <c r="W22" s="125">
        <f t="shared" ca="1" si="6"/>
        <v>0.18155949006668445</v>
      </c>
      <c r="X22" s="125">
        <f t="shared" ca="1" si="7"/>
        <v>5.6829137983785125E-2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1.1609689553699987</v>
      </c>
      <c r="Z22" s="133">
        <f t="shared" si="8"/>
        <v>1.1609689553699987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0.6965813732219992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1.0106781178022948</v>
      </c>
      <c r="AD22" s="133">
        <f>(1-(1+VLOOKUP(C22,'Autres hypothèses'!$B$18:$H$86,5,FALSE))^-1)/VLOOKUP(C22,'Autres hypothèses'!$B$18:$H$86,7,FALSE)</f>
        <v>0.9775595365451456</v>
      </c>
      <c r="AE22" s="125">
        <f>AE21/(1+VLOOKUP(C22-1,'Autres hypothèses'!B32:H100,5,FALSE))</f>
        <v>0.47419749951614504</v>
      </c>
      <c r="AF22" s="134">
        <f t="shared" ca="1" si="9"/>
        <v>0.4685061965076105</v>
      </c>
      <c r="AG22" s="80"/>
    </row>
    <row r="23" spans="2:33" x14ac:dyDescent="0.25">
      <c r="B23" s="95">
        <f t="shared" si="10"/>
        <v>16</v>
      </c>
      <c r="C23" s="13">
        <f t="shared" si="11"/>
        <v>2038</v>
      </c>
      <c r="D23" s="13">
        <f t="shared" si="12"/>
        <v>81</v>
      </c>
      <c r="E23" s="125">
        <f ca="1">IF(E22=1,1,'Probabilités de décès'!D30)</f>
        <v>4.0039042946366496E-2</v>
      </c>
      <c r="F23" s="125">
        <f t="shared" ca="1" si="0"/>
        <v>0.95996095705363349</v>
      </c>
      <c r="G23" s="125">
        <f t="shared" ca="1" si="15"/>
        <v>0.73410065670686464</v>
      </c>
      <c r="H23" s="13"/>
      <c r="I23" s="13">
        <f t="shared" si="13"/>
        <v>81</v>
      </c>
      <c r="J23" s="125">
        <f ca="1">IF(J22=1,1,'Probabilités de décès'!H30)</f>
        <v>4.0039042946366496E-2</v>
      </c>
      <c r="K23" s="125">
        <f t="shared" ca="1" si="1"/>
        <v>0.95996095705363349</v>
      </c>
      <c r="L23" s="126">
        <f t="shared" ca="1" si="16"/>
        <v>0.73410065670686464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1.1725786449236986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0.86079075327893262</v>
      </c>
      <c r="Q23" s="125">
        <f>(1-(1+VLOOKUP(C23,'Autres hypothèses'!$B$18:$H$86,5,FALSE))^-1)/VLOOKUP(C23,'Autres hypothèses'!$B$18:$H$86,7,FALSE)</f>
        <v>0.9775595365451456</v>
      </c>
      <c r="R23" s="125">
        <f>R22/(1+VLOOKUP(C23-1,'Autres hypothèses'!$B$18:$H$86,5,FALSE))</f>
        <v>0.45118696433505717</v>
      </c>
      <c r="S23" s="134">
        <f t="shared" ca="1" si="3"/>
        <v>0.37966219430291281</v>
      </c>
      <c r="U23" s="142">
        <f t="shared" ca="1" si="4"/>
        <v>0.53890377417744995</v>
      </c>
      <c r="V23" s="125">
        <f t="shared" ca="1" si="5"/>
        <v>0.19519688252941472</v>
      </c>
      <c r="W23" s="125">
        <f t="shared" ca="1" si="6"/>
        <v>0.19519688252941472</v>
      </c>
      <c r="X23" s="125">
        <f t="shared" ca="1" si="7"/>
        <v>7.0702460763720651E-2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1.1725786449236986</v>
      </c>
      <c r="Z23" s="133">
        <f t="shared" si="8"/>
        <v>1.1725786449236986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0.70354718695421914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0.9981209708847355</v>
      </c>
      <c r="AD23" s="133">
        <f>(1-(1+VLOOKUP(C23,'Autres hypothèses'!$B$18:$H$86,5,FALSE))^-1)/VLOOKUP(C23,'Autres hypothèses'!$B$18:$H$86,7,FALSE)</f>
        <v>0.9775595365451456</v>
      </c>
      <c r="AE23" s="125">
        <f>AE22/(1+VLOOKUP(C23-1,'Autres hypothèses'!B33:H101,5,FALSE))</f>
        <v>0.45118696433505717</v>
      </c>
      <c r="AF23" s="134">
        <f t="shared" ca="1" si="9"/>
        <v>0.44023335118593798</v>
      </c>
      <c r="AG23" s="80"/>
    </row>
    <row r="24" spans="2:33" x14ac:dyDescent="0.25">
      <c r="B24" s="95">
        <f t="shared" si="10"/>
        <v>17</v>
      </c>
      <c r="C24" s="13">
        <f t="shared" si="11"/>
        <v>2039</v>
      </c>
      <c r="D24" s="13">
        <f t="shared" si="12"/>
        <v>82</v>
      </c>
      <c r="E24" s="125">
        <f ca="1">IF(E23=1,1,'Probabilités de décès'!D31)</f>
        <v>4.4531686692526086E-2</v>
      </c>
      <c r="F24" s="125">
        <f t="shared" ca="1" si="0"/>
        <v>0.95546831330747395</v>
      </c>
      <c r="G24" s="125">
        <f t="shared" ca="1" si="15"/>
        <v>0.70470796898602261</v>
      </c>
      <c r="H24" s="13"/>
      <c r="I24" s="13">
        <f t="shared" si="13"/>
        <v>82</v>
      </c>
      <c r="J24" s="125">
        <f ca="1">IF(J23=1,1,'Probabilités de décès'!H31)</f>
        <v>4.4531686692526086E-2</v>
      </c>
      <c r="K24" s="125">
        <f t="shared" ca="1" si="1"/>
        <v>0.95546831330747395</v>
      </c>
      <c r="L24" s="126">
        <f t="shared" ca="1" si="16"/>
        <v>0.70470796898602261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1.1843044313729356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0.83458877049396785</v>
      </c>
      <c r="Q24" s="125">
        <f>(1-(1+VLOOKUP(C24,'Autres hypothèses'!$B$18:$H$86,5,FALSE))^-1)/VLOOKUP(C24,'Autres hypothèses'!$B$18:$H$86,7,FALSE)</f>
        <v>0.9775595365451456</v>
      </c>
      <c r="R24" s="125">
        <f>R23/(1+VLOOKUP(C24-1,'Autres hypothèses'!$B$18:$H$86,5,FALSE))</f>
        <v>0.42929302029976896</v>
      </c>
      <c r="S24" s="134">
        <f t="shared" ca="1" si="3"/>
        <v>0.35024309441875151</v>
      </c>
      <c r="U24" s="142">
        <f t="shared" ca="1" si="4"/>
        <v>0.49661332155240501</v>
      </c>
      <c r="V24" s="125">
        <f t="shared" ca="1" si="5"/>
        <v>0.20809464743361761</v>
      </c>
      <c r="W24" s="125">
        <f t="shared" ca="1" si="6"/>
        <v>0.20809464743361761</v>
      </c>
      <c r="X24" s="125">
        <f t="shared" ca="1" si="7"/>
        <v>8.7197383580359777E-2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1.1843044313729356</v>
      </c>
      <c r="Z24" s="133">
        <f t="shared" si="8"/>
        <v>1.1843044313729356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0.71058265882376137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0.98245721835434108</v>
      </c>
      <c r="AD24" s="133">
        <f>(1-(1+VLOOKUP(C24,'Autres hypothèses'!$B$18:$H$86,5,FALSE))^-1)/VLOOKUP(C24,'Autres hypothèses'!$B$18:$H$86,7,FALSE)</f>
        <v>0.9775595365451456</v>
      </c>
      <c r="AE24" s="125">
        <f>AE23/(1+VLOOKUP(C24-1,'Autres hypothèses'!B34:H102,5,FALSE))</f>
        <v>0.42929302029976896</v>
      </c>
      <c r="AF24" s="134">
        <f t="shared" ca="1" si="9"/>
        <v>0.41229749123847148</v>
      </c>
      <c r="AG24" s="80"/>
    </row>
    <row r="25" spans="2:33" x14ac:dyDescent="0.25">
      <c r="B25" s="95">
        <f t="shared" si="10"/>
        <v>18</v>
      </c>
      <c r="C25" s="13">
        <f t="shared" si="11"/>
        <v>2040</v>
      </c>
      <c r="D25" s="13">
        <f t="shared" si="12"/>
        <v>83</v>
      </c>
      <c r="E25" s="125">
        <f ca="1">IF(E24=1,1,'Probabilités de décès'!D32)</f>
        <v>4.9616057608462771E-2</v>
      </c>
      <c r="F25" s="125">
        <f t="shared" ca="1" si="0"/>
        <v>0.95038394239153723</v>
      </c>
      <c r="G25" s="125">
        <f t="shared" ca="1" si="15"/>
        <v>0.67332613450141066</v>
      </c>
      <c r="H25" s="13"/>
      <c r="I25" s="13">
        <f t="shared" si="13"/>
        <v>83</v>
      </c>
      <c r="J25" s="125">
        <f ca="1">IF(J24=1,1,'Probabilités de décès'!H32)</f>
        <v>4.9616057608462771E-2</v>
      </c>
      <c r="K25" s="125">
        <f t="shared" ca="1" si="1"/>
        <v>0.95038394239153723</v>
      </c>
      <c r="L25" s="126">
        <f t="shared" ca="1" si="16"/>
        <v>0.67332613450141066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1.196147475686665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0.80539735609772223</v>
      </c>
      <c r="Q25" s="125">
        <f>(1-(1+VLOOKUP(C25,'Autres hypothèses'!$B$18:$H$86,5,FALSE))^-1)/VLOOKUP(C25,'Autres hypothèses'!$B$18:$H$86,7,FALSE)</f>
        <v>0.9775595365451456</v>
      </c>
      <c r="R25" s="125">
        <f>R24/(1+VLOOKUP(C25-1,'Autres hypothèses'!$B$18:$H$86,5,FALSE))</f>
        <v>0.40846148458588866</v>
      </c>
      <c r="S25" s="134">
        <f t="shared" ca="1" si="3"/>
        <v>0.32159147522225839</v>
      </c>
      <c r="U25" s="142">
        <f t="shared" ca="1" si="4"/>
        <v>0.45336808340261175</v>
      </c>
      <c r="V25" s="125">
        <f t="shared" ca="1" si="5"/>
        <v>0.2199580510987989</v>
      </c>
      <c r="W25" s="125">
        <f t="shared" ca="1" si="6"/>
        <v>0.2199580510987989</v>
      </c>
      <c r="X25" s="125">
        <f t="shared" ca="1" si="7"/>
        <v>0.10671581439979044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1.196147475686665</v>
      </c>
      <c r="Z25" s="133">
        <f t="shared" si="8"/>
        <v>1.196147475686665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0.71768848541199903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0.96325871664499441</v>
      </c>
      <c r="AD25" s="133">
        <f>(1-(1+VLOOKUP(C25,'Autres hypothèses'!$B$18:$H$86,5,FALSE))^-1)/VLOOKUP(C25,'Autres hypothèses'!$B$18:$H$86,7,FALSE)</f>
        <v>0.9775595365451456</v>
      </c>
      <c r="AE25" s="125">
        <f>AE24/(1+VLOOKUP(C25-1,'Autres hypothèses'!B35:H103,5,FALSE))</f>
        <v>0.40846148458588866</v>
      </c>
      <c r="AF25" s="134">
        <f t="shared" ca="1" si="9"/>
        <v>0.38462479341560785</v>
      </c>
      <c r="AG25" s="80"/>
    </row>
    <row r="26" spans="2:33" x14ac:dyDescent="0.25">
      <c r="B26" s="95">
        <f t="shared" si="10"/>
        <v>19</v>
      </c>
      <c r="C26" s="13">
        <f t="shared" si="11"/>
        <v>2041</v>
      </c>
      <c r="D26" s="13">
        <f t="shared" si="12"/>
        <v>84</v>
      </c>
      <c r="E26" s="125">
        <f ca="1">IF(E25=1,1,'Probabilités de décès'!D33)</f>
        <v>5.5440627399285944E-2</v>
      </c>
      <c r="F26" s="125">
        <f t="shared" ca="1" si="0"/>
        <v>0.9445593726007141</v>
      </c>
      <c r="G26" s="125">
        <f t="shared" ca="1" si="15"/>
        <v>0.63991834622270516</v>
      </c>
      <c r="H26" s="13"/>
      <c r="I26" s="13">
        <f t="shared" si="13"/>
        <v>84</v>
      </c>
      <c r="J26" s="125">
        <f ca="1">IF(J25=1,1,'Probabilités de décès'!H33)</f>
        <v>5.5440627399285944E-2</v>
      </c>
      <c r="K26" s="125">
        <f t="shared" ca="1" si="1"/>
        <v>0.9445593726007141</v>
      </c>
      <c r="L26" s="126">
        <f t="shared" ca="1" si="16"/>
        <v>0.63991834622270516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1.2081089504435316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0.77309108162467277</v>
      </c>
      <c r="Q26" s="125">
        <f>(1-(1+VLOOKUP(C26,'Autres hypothèses'!$B$18:$H$86,5,FALSE))^-1)/VLOOKUP(C26,'Autres hypothèses'!$B$18:$H$86,7,FALSE)</f>
        <v>0.9775595365451456</v>
      </c>
      <c r="R26" s="125">
        <f>R25/(1+VLOOKUP(C26-1,'Autres hypothèses'!$B$18:$H$86,5,FALSE))</f>
        <v>0.38864080360217762</v>
      </c>
      <c r="S26" s="134">
        <f t="shared" ca="1" si="3"/>
        <v>0.29371239562497881</v>
      </c>
      <c r="U26" s="142">
        <f t="shared" ca="1" si="4"/>
        <v>0.40949548983240197</v>
      </c>
      <c r="V26" s="125">
        <f t="shared" ca="1" si="5"/>
        <v>0.23042285639030322</v>
      </c>
      <c r="W26" s="125">
        <f t="shared" ca="1" si="6"/>
        <v>0.23042285639030322</v>
      </c>
      <c r="X26" s="125">
        <f t="shared" ca="1" si="7"/>
        <v>0.12965879738699163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1.2081089504435316</v>
      </c>
      <c r="Z26" s="133">
        <f t="shared" si="8"/>
        <v>1.2081089504435316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0.72486537026611897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0.94011663073980667</v>
      </c>
      <c r="AD26" s="133">
        <f>(1-(1+VLOOKUP(C26,'Autres hypothèses'!$B$18:$H$86,5,FALSE))^-1)/VLOOKUP(C26,'Autres hypothèses'!$B$18:$H$86,7,FALSE)</f>
        <v>0.9775595365451456</v>
      </c>
      <c r="AE26" s="125">
        <f>AE25/(1+VLOOKUP(C26-1,'Autres hypothèses'!B36:H104,5,FALSE))</f>
        <v>0.38864080360217762</v>
      </c>
      <c r="AF26" s="134">
        <f t="shared" ca="1" si="9"/>
        <v>0.35716866271589887</v>
      </c>
      <c r="AG26" s="80"/>
    </row>
    <row r="27" spans="2:33" x14ac:dyDescent="0.25">
      <c r="B27" s="95">
        <f t="shared" si="10"/>
        <v>20</v>
      </c>
      <c r="C27" s="13">
        <f t="shared" si="11"/>
        <v>2042</v>
      </c>
      <c r="D27" s="13">
        <f t="shared" si="12"/>
        <v>85</v>
      </c>
      <c r="E27" s="125">
        <f ca="1">IF(E26=1,1,'Probabilités de décès'!D34)</f>
        <v>6.1838243597071969E-2</v>
      </c>
      <c r="F27" s="125">
        <f t="shared" ca="1" si="0"/>
        <v>0.93816175640292798</v>
      </c>
      <c r="G27" s="125">
        <f t="shared" ca="1" si="15"/>
        <v>0.60444087162380489</v>
      </c>
      <c r="H27" s="13"/>
      <c r="I27" s="13">
        <f t="shared" si="13"/>
        <v>85</v>
      </c>
      <c r="J27" s="125">
        <f ca="1">IF(J26=1,1,'Probabilités de décès'!H34)</f>
        <v>6.1838243597071969E-2</v>
      </c>
      <c r="K27" s="125">
        <f t="shared" ca="1" si="1"/>
        <v>0.93816175640292798</v>
      </c>
      <c r="L27" s="126">
        <f t="shared" ca="1" si="16"/>
        <v>0.60444087162380489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1.220190039947967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0.73753273129283448</v>
      </c>
      <c r="Q27" s="125">
        <f>(1-(1+VLOOKUP(C27,'Autres hypothèses'!$B$18:$H$86,5,FALSE))^-1)/VLOOKUP(C27,'Autres hypothèses'!$B$18:$H$86,7,FALSE)</f>
        <v>0.9775595365451456</v>
      </c>
      <c r="R27" s="125">
        <f>R26/(1+VLOOKUP(C27-1,'Autres hypothèses'!$B$18:$H$86,5,FALSE))</f>
        <v>0.36978192540644877</v>
      </c>
      <c r="S27" s="134">
        <f t="shared" ca="1" si="3"/>
        <v>0.26660616945570748</v>
      </c>
      <c r="U27" s="142">
        <f t="shared" ca="1" si="4"/>
        <v>0.36534876728934496</v>
      </c>
      <c r="V27" s="125">
        <f t="shared" ca="1" si="5"/>
        <v>0.2390921043344599</v>
      </c>
      <c r="W27" s="125">
        <f t="shared" ca="1" si="6"/>
        <v>0.2390921043344599</v>
      </c>
      <c r="X27" s="125">
        <f t="shared" ca="1" si="7"/>
        <v>0.15646702404173521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1.220190039947967</v>
      </c>
      <c r="Z27" s="133">
        <f t="shared" si="8"/>
        <v>1.220190039947967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0.73211402396878023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0.91257541389629937</v>
      </c>
      <c r="AD27" s="133">
        <f>(1-(1+VLOOKUP(C27,'Autres hypothèses'!$B$18:$H$86,5,FALSE))^-1)/VLOOKUP(C27,'Autres hypothèses'!$B$18:$H$86,7,FALSE)</f>
        <v>0.9775595365451456</v>
      </c>
      <c r="AE27" s="125">
        <f>AE26/(1+VLOOKUP(C27-1,'Autres hypothèses'!B37:H105,5,FALSE))</f>
        <v>0.36978192540644877</v>
      </c>
      <c r="AF27" s="134">
        <f t="shared" ca="1" si="9"/>
        <v>0.32988127186147698</v>
      </c>
      <c r="AG27" s="80"/>
    </row>
    <row r="28" spans="2:33" x14ac:dyDescent="0.25">
      <c r="B28" s="95">
        <f t="shared" si="10"/>
        <v>21</v>
      </c>
      <c r="C28" s="13">
        <f t="shared" si="11"/>
        <v>2043</v>
      </c>
      <c r="D28" s="13">
        <f t="shared" si="12"/>
        <v>86</v>
      </c>
      <c r="E28" s="125">
        <f ca="1">IF(E27=1,1,'Probabilités de décès'!D35)</f>
        <v>6.8849841640624229E-2</v>
      </c>
      <c r="F28" s="125">
        <f t="shared" ca="1" si="0"/>
        <v>0.93115015835937576</v>
      </c>
      <c r="G28" s="125">
        <f t="shared" ca="1" si="15"/>
        <v>0.56706330976430552</v>
      </c>
      <c r="H28" s="13"/>
      <c r="I28" s="13">
        <f t="shared" si="13"/>
        <v>86</v>
      </c>
      <c r="J28" s="125">
        <f ca="1">IF(J27=1,1,'Probabilités de décès'!H35)</f>
        <v>6.8849841640624229E-2</v>
      </c>
      <c r="K28" s="125">
        <f t="shared" ca="1" si="1"/>
        <v>0.93115015835937576</v>
      </c>
      <c r="L28" s="126">
        <f t="shared" ca="1" si="16"/>
        <v>0.56706330976430552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1.2323919403474468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0.69884425262027772</v>
      </c>
      <c r="Q28" s="125">
        <f>(1-(1+VLOOKUP(C28,'Autres hypothèses'!$B$18:$H$86,5,FALSE))^-1)/VLOOKUP(C28,'Autres hypothèses'!$B$18:$H$86,7,FALSE)</f>
        <v>0.9775595365451456</v>
      </c>
      <c r="R28" s="125">
        <f>R27/(1+VLOOKUP(C28-1,'Autres hypothèses'!$B$18:$H$86,5,FALSE))</f>
        <v>0.35183817831251074</v>
      </c>
      <c r="S28" s="134">
        <f t="shared" ca="1" si="3"/>
        <v>0.24036242561985485</v>
      </c>
      <c r="U28" s="142">
        <f t="shared" ca="1" si="4"/>
        <v>0.32156079728084874</v>
      </c>
      <c r="V28" s="125">
        <f t="shared" ca="1" si="5"/>
        <v>0.24550251248345681</v>
      </c>
      <c r="W28" s="125">
        <f t="shared" ca="1" si="6"/>
        <v>0.24550251248345681</v>
      </c>
      <c r="X28" s="125">
        <f t="shared" ca="1" si="7"/>
        <v>0.18743417775223767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1.2323919403474468</v>
      </c>
      <c r="Z28" s="133">
        <f t="shared" si="8"/>
        <v>1.2323919403474468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0.73943516420846811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0.88037744325207423</v>
      </c>
      <c r="AD28" s="133">
        <f>(1-(1+VLOOKUP(C28,'Autres hypothèses'!$B$18:$H$86,5,FALSE))^-1)/VLOOKUP(C28,'Autres hypothèses'!$B$18:$H$86,7,FALSE)</f>
        <v>0.9775595365451456</v>
      </c>
      <c r="AE28" s="125">
        <f>AE27/(1+VLOOKUP(C28-1,'Autres hypothèses'!B38:H106,5,FALSE))</f>
        <v>0.35183817831251074</v>
      </c>
      <c r="AF28" s="134">
        <f t="shared" ca="1" si="9"/>
        <v>0.30279945342278486</v>
      </c>
      <c r="AG28" s="80"/>
    </row>
    <row r="29" spans="2:33" x14ac:dyDescent="0.25">
      <c r="B29" s="95">
        <f t="shared" si="10"/>
        <v>22</v>
      </c>
      <c r="C29" s="13">
        <f t="shared" si="11"/>
        <v>2044</v>
      </c>
      <c r="D29" s="13">
        <f t="shared" si="12"/>
        <v>87</v>
      </c>
      <c r="E29" s="125">
        <f ca="1">IF(E28=1,1,'Probabilités de décès'!D36)</f>
        <v>7.6661067887067239E-2</v>
      </c>
      <c r="F29" s="125">
        <f t="shared" ca="1" si="0"/>
        <v>0.92333893211293272</v>
      </c>
      <c r="G29" s="125">
        <f t="shared" ca="1" si="15"/>
        <v>0.52802109068682479</v>
      </c>
      <c r="H29" s="13"/>
      <c r="I29" s="13">
        <f t="shared" si="13"/>
        <v>87</v>
      </c>
      <c r="J29" s="125">
        <f ca="1">IF(J28=1,1,'Probabilités de décès'!H36)</f>
        <v>7.6661067887067239E-2</v>
      </c>
      <c r="K29" s="125">
        <f t="shared" ca="1" si="1"/>
        <v>0.92333893211293272</v>
      </c>
      <c r="L29" s="126">
        <f t="shared" ca="1" si="16"/>
        <v>0.52802109068682479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1.2447158597509214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0.65723622586087038</v>
      </c>
      <c r="Q29" s="125">
        <f>(1-(1+VLOOKUP(C29,'Autres hypothèses'!$B$18:$H$86,5,FALSE))^-1)/VLOOKUP(C29,'Autres hypothèses'!$B$18:$H$86,7,FALSE)</f>
        <v>0.9775595365451456</v>
      </c>
      <c r="R29" s="125">
        <f>R28/(1+VLOOKUP(C29-1,'Autres hypothèses'!$B$18:$H$86,5,FALSE))</f>
        <v>0.33476515538773621</v>
      </c>
      <c r="S29" s="134">
        <f t="shared" ca="1" si="3"/>
        <v>0.21508244128103451</v>
      </c>
      <c r="U29" s="142">
        <f t="shared" ca="1" si="4"/>
        <v>0.27880627221010407</v>
      </c>
      <c r="V29" s="125">
        <f t="shared" ca="1" si="5"/>
        <v>0.24921481847672075</v>
      </c>
      <c r="W29" s="125">
        <f t="shared" ca="1" si="6"/>
        <v>0.24921481847672075</v>
      </c>
      <c r="X29" s="125">
        <f t="shared" ca="1" si="7"/>
        <v>0.22276409083645446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1.2447158597509214</v>
      </c>
      <c r="Z29" s="133">
        <f t="shared" si="8"/>
        <v>1.2447158597509214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0.74682951585055279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0.84335720808662318</v>
      </c>
      <c r="AD29" s="133">
        <f>(1-(1+VLOOKUP(C29,'Autres hypothèses'!$B$18:$H$86,5,FALSE))^-1)/VLOOKUP(C29,'Autres hypothèses'!$B$18:$H$86,7,FALSE)</f>
        <v>0.9775595365451456</v>
      </c>
      <c r="AE29" s="125">
        <f>AE28/(1+VLOOKUP(C29-1,'Autres hypothèses'!B39:H107,5,FALSE))</f>
        <v>0.33476515538773621</v>
      </c>
      <c r="AF29" s="134">
        <f t="shared" ca="1" si="9"/>
        <v>0.27599106690997716</v>
      </c>
      <c r="AG29" s="80"/>
    </row>
    <row r="30" spans="2:33" x14ac:dyDescent="0.25">
      <c r="B30" s="95">
        <f t="shared" si="10"/>
        <v>23</v>
      </c>
      <c r="C30" s="13">
        <f t="shared" si="11"/>
        <v>2045</v>
      </c>
      <c r="D30" s="13">
        <f t="shared" si="12"/>
        <v>88</v>
      </c>
      <c r="E30" s="125">
        <f ca="1">IF(E29=1,1,'Probabilités de décès'!D37)</f>
        <v>8.4970632996928475E-2</v>
      </c>
      <c r="F30" s="125">
        <f t="shared" ca="1" si="0"/>
        <v>0.91502936700307158</v>
      </c>
      <c r="G30" s="125">
        <f t="shared" ca="1" si="15"/>
        <v>0.48754243000787878</v>
      </c>
      <c r="H30" s="13"/>
      <c r="I30" s="13">
        <f t="shared" si="13"/>
        <v>88</v>
      </c>
      <c r="J30" s="125">
        <f ca="1">IF(J29=1,1,'Probabilités de décès'!H37)</f>
        <v>8.4970632996928475E-2</v>
      </c>
      <c r="K30" s="125">
        <f t="shared" ca="1" si="1"/>
        <v>0.91502936700307158</v>
      </c>
      <c r="L30" s="126">
        <f t="shared" ca="1" si="16"/>
        <v>0.48754243000787878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1.2571630183484306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0.61292031288163329</v>
      </c>
      <c r="Q30" s="125">
        <f>(1-(1+VLOOKUP(C30,'Autres hypothèses'!$B$18:$H$86,5,FALSE))^-1)/VLOOKUP(C30,'Autres hypothèses'!$B$18:$H$86,7,FALSE)</f>
        <v>0.9775595365451456</v>
      </c>
      <c r="R30" s="125">
        <f>R29/(1+VLOOKUP(C30-1,'Autres hypothèses'!$B$18:$H$86,5,FALSE))</f>
        <v>0.31852060455541031</v>
      </c>
      <c r="S30" s="134">
        <f t="shared" ca="1" si="3"/>
        <v>0.19084674744544211</v>
      </c>
      <c r="U30" s="142">
        <f t="shared" ca="1" si="4"/>
        <v>0.23769762105798739</v>
      </c>
      <c r="V30" s="125">
        <f t="shared" ca="1" si="5"/>
        <v>0.24984480894989139</v>
      </c>
      <c r="W30" s="125">
        <f t="shared" ca="1" si="6"/>
        <v>0.24984480894989139</v>
      </c>
      <c r="X30" s="125">
        <f t="shared" ca="1" si="7"/>
        <v>0.2626127610422298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1.2571630183484306</v>
      </c>
      <c r="Z30" s="133">
        <f t="shared" si="8"/>
        <v>1.2571630183484306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0.75429781100905835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0.8013777053645128</v>
      </c>
      <c r="AD30" s="133">
        <f>(1-(1+VLOOKUP(C30,'Autres hypothèses'!$B$18:$H$86,5,FALSE))^-1)/VLOOKUP(C30,'Autres hypothèses'!$B$18:$H$86,7,FALSE)</f>
        <v>0.9775595365451456</v>
      </c>
      <c r="AE30" s="125">
        <f>AE29/(1+VLOOKUP(C30-1,'Autres hypothèses'!B40:H108,5,FALSE))</f>
        <v>0.31852060455541031</v>
      </c>
      <c r="AF30" s="134">
        <f t="shared" ca="1" si="9"/>
        <v>0.24952726370751693</v>
      </c>
      <c r="AG30" s="80"/>
    </row>
    <row r="31" spans="2:33" x14ac:dyDescent="0.25">
      <c r="B31" s="95">
        <f t="shared" si="10"/>
        <v>24</v>
      </c>
      <c r="C31" s="13">
        <f t="shared" si="11"/>
        <v>2046</v>
      </c>
      <c r="D31" s="13">
        <f t="shared" si="12"/>
        <v>89</v>
      </c>
      <c r="E31" s="125">
        <f ca="1">IF(E30=1,1,'Probabilités de décès'!D38)</f>
        <v>9.4003911897145687E-2</v>
      </c>
      <c r="F31" s="125">
        <f t="shared" ca="1" si="0"/>
        <v>0.90599608810285437</v>
      </c>
      <c r="G31" s="125">
        <f t="shared" ca="1" si="15"/>
        <v>0.44611564111724866</v>
      </c>
      <c r="H31" s="13"/>
      <c r="I31" s="13">
        <f t="shared" si="13"/>
        <v>89</v>
      </c>
      <c r="J31" s="125">
        <f ca="1">IF(J30=1,1,'Probabilités de décès'!H38)</f>
        <v>9.4003911897145687E-2</v>
      </c>
      <c r="K31" s="125">
        <f t="shared" ca="1" si="1"/>
        <v>0.90599608810285437</v>
      </c>
      <c r="L31" s="126">
        <f t="shared" ca="1" si="16"/>
        <v>0.44611564111724866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1.269734648531915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0.5664484867785996</v>
      </c>
      <c r="Q31" s="125">
        <f>(1-(1+VLOOKUP(C31,'Autres hypothèses'!$B$18:$H$86,5,FALSE))^-1)/VLOOKUP(C31,'Autres hypothèses'!$B$18:$H$86,7,FALSE)</f>
        <v>0.9775595365451456</v>
      </c>
      <c r="R31" s="125">
        <f>R30/(1+VLOOKUP(C31-1,'Autres hypothèses'!$B$18:$H$86,5,FALSE))</f>
        <v>0.30306432402988615</v>
      </c>
      <c r="S31" s="134">
        <f t="shared" ca="1" si="3"/>
        <v>0.16781796602730159</v>
      </c>
      <c r="U31" s="142">
        <f t="shared" ca="1" si="4"/>
        <v>0.19901916524945382</v>
      </c>
      <c r="V31" s="125">
        <f t="shared" ca="1" si="5"/>
        <v>0.24709647586779485</v>
      </c>
      <c r="W31" s="125">
        <f t="shared" ca="1" si="6"/>
        <v>0.24709647586779485</v>
      </c>
      <c r="X31" s="125">
        <f t="shared" ca="1" si="7"/>
        <v>0.30678788301495646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1.269734648531915</v>
      </c>
      <c r="Z31" s="133">
        <f t="shared" si="8"/>
        <v>1.269734648531915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0.76184078911914899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0.75469666094228127</v>
      </c>
      <c r="AD31" s="133">
        <f>(1-(1+VLOOKUP(C31,'Autres hypothèses'!$B$18:$H$86,5,FALSE))^-1)/VLOOKUP(C31,'Autres hypothèses'!$B$18:$H$86,7,FALSE)</f>
        <v>0.9775595365451456</v>
      </c>
      <c r="AE31" s="125">
        <f>AE30/(1+VLOOKUP(C31-1,'Autres hypothèses'!B41:H109,5,FALSE))</f>
        <v>0.30306432402988615</v>
      </c>
      <c r="AF31" s="134">
        <f t="shared" ca="1" si="9"/>
        <v>0.22358901394052519</v>
      </c>
      <c r="AG31" s="80"/>
    </row>
    <row r="32" spans="2:33" x14ac:dyDescent="0.25">
      <c r="B32" s="95">
        <f t="shared" si="10"/>
        <v>25</v>
      </c>
      <c r="C32" s="13">
        <f t="shared" si="11"/>
        <v>2047</v>
      </c>
      <c r="D32" s="13">
        <f t="shared" si="12"/>
        <v>90</v>
      </c>
      <c r="E32" s="125">
        <f ca="1">IF(E31=1,1,'Probabilités de décès'!D39)</f>
        <v>0.1039466768235642</v>
      </c>
      <c r="F32" s="125">
        <f t="shared" ca="1" si="0"/>
        <v>0.89605332317643582</v>
      </c>
      <c r="G32" s="125">
        <f t="shared" ca="1" si="15"/>
        <v>0.40417902569372416</v>
      </c>
      <c r="H32" s="13"/>
      <c r="I32" s="13">
        <f t="shared" si="13"/>
        <v>90</v>
      </c>
      <c r="J32" s="125">
        <f ca="1">IF(J31=1,1,'Probabilités de décès'!H39)</f>
        <v>0.1039466768235642</v>
      </c>
      <c r="K32" s="125">
        <f t="shared" ca="1" si="1"/>
        <v>0.89605332317643582</v>
      </c>
      <c r="L32" s="126">
        <f t="shared" ca="1" si="16"/>
        <v>0.40417902569372416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1.282431995017234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0.51833211426452452</v>
      </c>
      <c r="Q32" s="125">
        <f>(1-(1+VLOOKUP(C32,'Autres hypothèses'!$B$18:$H$86,5,FALSE))^-1)/VLOOKUP(C32,'Autres hypothèses'!$B$18:$H$86,7,FALSE)</f>
        <v>0.9775595365451456</v>
      </c>
      <c r="R32" s="125">
        <f>R31/(1+VLOOKUP(C32-1,'Autres hypothèses'!$B$18:$H$86,5,FALSE))</f>
        <v>0.28835806282577181</v>
      </c>
      <c r="S32" s="134">
        <f t="shared" ca="1" si="3"/>
        <v>0.14611117501565565</v>
      </c>
      <c r="U32" s="142">
        <f t="shared" ca="1" si="4"/>
        <v>0.16336068481072813</v>
      </c>
      <c r="V32" s="125">
        <f t="shared" ca="1" si="5"/>
        <v>0.24081834088299606</v>
      </c>
      <c r="W32" s="125">
        <f t="shared" ca="1" si="6"/>
        <v>0.24081834088299606</v>
      </c>
      <c r="X32" s="125">
        <f t="shared" ca="1" si="7"/>
        <v>0.35500263342327987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1.282431995017234</v>
      </c>
      <c r="Z32" s="133">
        <f t="shared" si="8"/>
        <v>1.282431995017234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0.76945919701034038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0.70363200146571714</v>
      </c>
      <c r="AD32" s="133">
        <f>(1-(1+VLOOKUP(C32,'Autres hypothèses'!$B$18:$H$86,5,FALSE))^-1)/VLOOKUP(C32,'Autres hypothèses'!$B$18:$H$86,7,FALSE)</f>
        <v>0.9775595365451456</v>
      </c>
      <c r="AE32" s="125">
        <f>AE31/(1+VLOOKUP(C32-1,'Autres hypothèses'!B42:H110,5,FALSE))</f>
        <v>0.28835806282577181</v>
      </c>
      <c r="AF32" s="134">
        <f t="shared" ca="1" si="9"/>
        <v>0.19834483660857333</v>
      </c>
      <c r="AG32" s="80"/>
    </row>
    <row r="33" spans="2:33" x14ac:dyDescent="0.25">
      <c r="B33" s="95">
        <f t="shared" si="10"/>
        <v>26</v>
      </c>
      <c r="C33" s="13">
        <f t="shared" si="11"/>
        <v>2048</v>
      </c>
      <c r="D33" s="13">
        <f t="shared" si="12"/>
        <v>91</v>
      </c>
      <c r="E33" s="125">
        <f ca="1">IF(E32=1,1,'Probabilités de décès'!D40)</f>
        <v>0.11796869054514952</v>
      </c>
      <c r="F33" s="125">
        <f t="shared" ca="1" si="0"/>
        <v>0.88203130945485042</v>
      </c>
      <c r="G33" s="125">
        <f t="shared" ca="1" si="15"/>
        <v>0.36216595913107558</v>
      </c>
      <c r="H33" s="13"/>
      <c r="I33" s="13">
        <f t="shared" si="13"/>
        <v>91</v>
      </c>
      <c r="J33" s="125">
        <f ca="1">IF(J32=1,1,'Probabilités de décès'!H40)</f>
        <v>0.11796869054514952</v>
      </c>
      <c r="K33" s="125">
        <f t="shared" ca="1" si="1"/>
        <v>0.88203130945485042</v>
      </c>
      <c r="L33" s="126">
        <f t="shared" ca="1" si="16"/>
        <v>0.36216595913107558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1.2952563149674063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0.46909774563075324</v>
      </c>
      <c r="Q33" s="125">
        <f>(1-(1+VLOOKUP(C33,'Autres hypothèses'!$B$18:$H$86,5,FALSE))^-1)/VLOOKUP(C33,'Autres hypothèses'!$B$18:$H$86,7,FALSE)</f>
        <v>0.9775595365451456</v>
      </c>
      <c r="R33" s="125">
        <f>R32/(1+VLOOKUP(C33-1,'Autres hypothèses'!$B$18:$H$86,5,FALSE))</f>
        <v>0.27436542609493036</v>
      </c>
      <c r="S33" s="134">
        <f t="shared" ca="1" si="3"/>
        <v>0.12581602089938343</v>
      </c>
      <c r="U33" s="142">
        <f t="shared" ca="1" si="4"/>
        <v>0.1311641819533319</v>
      </c>
      <c r="V33" s="125">
        <f t="shared" ca="1" si="5"/>
        <v>0.2310017771777437</v>
      </c>
      <c r="W33" s="125">
        <f t="shared" ca="1" si="6"/>
        <v>0.2310017771777437</v>
      </c>
      <c r="X33" s="125">
        <f t="shared" ca="1" si="7"/>
        <v>0.40683226369118081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1.2952563149674063</v>
      </c>
      <c r="Z33" s="133">
        <f t="shared" si="8"/>
        <v>1.2952563149674063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0.77715378898044374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0.64862165202565303</v>
      </c>
      <c r="AD33" s="133">
        <f>(1-(1+VLOOKUP(C33,'Autres hypothèses'!$B$18:$H$86,5,FALSE))^-1)/VLOOKUP(C33,'Autres hypothèses'!$B$18:$H$86,7,FALSE)</f>
        <v>0.9775595365451456</v>
      </c>
      <c r="AE33" s="125">
        <f>AE32/(1+VLOOKUP(C33-1,'Autres hypothèses'!B43:H111,5,FALSE))</f>
        <v>0.27436542609493036</v>
      </c>
      <c r="AF33" s="134">
        <f t="shared" ca="1" si="9"/>
        <v>0.17396586550916515</v>
      </c>
      <c r="AG33" s="80"/>
    </row>
    <row r="34" spans="2:33" x14ac:dyDescent="0.25">
      <c r="B34" s="95">
        <f t="shared" si="10"/>
        <v>27</v>
      </c>
      <c r="C34" s="13">
        <f t="shared" si="11"/>
        <v>2049</v>
      </c>
      <c r="D34" s="13">
        <f t="shared" si="12"/>
        <v>92</v>
      </c>
      <c r="E34" s="125">
        <f ca="1">IF(E33=1,1,'Probabilités de décès'!D41)</f>
        <v>0.13306887167044579</v>
      </c>
      <c r="F34" s="125">
        <f t="shared" ca="1" si="0"/>
        <v>0.86693112832955421</v>
      </c>
      <c r="G34" s="125">
        <f t="shared" ca="1" si="15"/>
        <v>0.31944171517235442</v>
      </c>
      <c r="H34" s="13"/>
      <c r="I34" s="13">
        <f t="shared" si="13"/>
        <v>92</v>
      </c>
      <c r="J34" s="125">
        <f ca="1">IF(J33=1,1,'Probabilités de décès'!H41)</f>
        <v>0.13306887167044579</v>
      </c>
      <c r="K34" s="125">
        <f t="shared" ca="1" si="1"/>
        <v>0.86693112832955421</v>
      </c>
      <c r="L34" s="126">
        <f t="shared" ca="1" si="16"/>
        <v>0.31944171517235442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1.3082088781170804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0.41789648782942174</v>
      </c>
      <c r="Q34" s="125">
        <f>(1-(1+VLOOKUP(C34,'Autres hypothèses'!$B$18:$H$86,5,FALSE))^-1)/VLOOKUP(C34,'Autres hypothèses'!$B$18:$H$86,7,FALSE)</f>
        <v>0.9775595365451456</v>
      </c>
      <c r="R34" s="125">
        <f>R33/(1+VLOOKUP(C34-1,'Autres hypothèses'!$B$18:$H$86,5,FALSE))</f>
        <v>0.26105178505702226</v>
      </c>
      <c r="S34" s="134">
        <f t="shared" ca="1" si="3"/>
        <v>0.10664453507224057</v>
      </c>
      <c r="U34" s="142">
        <f t="shared" ca="1" si="4"/>
        <v>0.10204300939225561</v>
      </c>
      <c r="V34" s="125">
        <f t="shared" ca="1" si="5"/>
        <v>0.21739870578009882</v>
      </c>
      <c r="W34" s="125">
        <f t="shared" ca="1" si="6"/>
        <v>0.21739870578009882</v>
      </c>
      <c r="X34" s="125">
        <f t="shared" ca="1" si="7"/>
        <v>0.46315957904754679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1.3082088781170804</v>
      </c>
      <c r="Z34" s="133">
        <f t="shared" si="8"/>
        <v>1.3082088781170804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0.78492532687024819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0.58853823802503469</v>
      </c>
      <c r="AD34" s="133">
        <f>(1-(1+VLOOKUP(C34,'Autres hypothèses'!$B$18:$H$86,5,FALSE))^-1)/VLOOKUP(C34,'Autres hypothèses'!$B$18:$H$86,7,FALSE)</f>
        <v>0.9775595365451456</v>
      </c>
      <c r="AE34" s="125">
        <f>AE33/(1+VLOOKUP(C34-1,'Autres hypothèses'!B44:H112,5,FALSE))</f>
        <v>0.26105178505702226</v>
      </c>
      <c r="AF34" s="134">
        <f t="shared" ca="1" si="9"/>
        <v>0.15019122819724401</v>
      </c>
      <c r="AG34" s="80"/>
    </row>
    <row r="35" spans="2:33" x14ac:dyDescent="0.25">
      <c r="B35" s="95">
        <f t="shared" si="10"/>
        <v>28</v>
      </c>
      <c r="C35" s="13">
        <f t="shared" si="11"/>
        <v>2050</v>
      </c>
      <c r="D35" s="13">
        <f t="shared" si="12"/>
        <v>93</v>
      </c>
      <c r="E35" s="125">
        <f ca="1">IF(E34=1,1,'Probabilités de décès'!D42)</f>
        <v>0.15137671660559648</v>
      </c>
      <c r="F35" s="125">
        <f t="shared" ca="1" si="0"/>
        <v>0.84862328339440352</v>
      </c>
      <c r="G35" s="125">
        <f t="shared" ca="1" si="15"/>
        <v>0.27693396656989727</v>
      </c>
      <c r="H35" s="13"/>
      <c r="I35" s="13">
        <f t="shared" si="13"/>
        <v>93</v>
      </c>
      <c r="J35" s="125">
        <f ca="1">IF(J34=1,1,'Probabilités de décès'!H42)</f>
        <v>0.15137671660559648</v>
      </c>
      <c r="K35" s="125">
        <f t="shared" ca="1" si="1"/>
        <v>0.84862328339440352</v>
      </c>
      <c r="L35" s="126">
        <f t="shared" ca="1" si="16"/>
        <v>0.27693396656989727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1.3212909668982513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0.36591034845610759</v>
      </c>
      <c r="Q35" s="125">
        <f>(1-(1+VLOOKUP(C35,'Autres hypothèses'!$B$18:$H$86,5,FALSE))^-1)/VLOOKUP(C35,'Autres hypothèses'!$B$18:$H$86,7,FALSE)</f>
        <v>0.9775595365451456</v>
      </c>
      <c r="R35" s="125">
        <f>R34/(1+VLOOKUP(C35-1,'Autres hypothèses'!$B$18:$H$86,5,FALSE))</f>
        <v>0.24838419130068723</v>
      </c>
      <c r="S35" s="134">
        <f t="shared" ca="1" si="3"/>
        <v>8.8846814264093077E-2</v>
      </c>
      <c r="U35" s="142">
        <f t="shared" ca="1" si="4"/>
        <v>7.6692421840136984E-2</v>
      </c>
      <c r="V35" s="125">
        <f t="shared" ca="1" si="5"/>
        <v>0.20024154472976027</v>
      </c>
      <c r="W35" s="125">
        <f t="shared" ca="1" si="6"/>
        <v>0.20024154472976027</v>
      </c>
      <c r="X35" s="125">
        <f t="shared" ca="1" si="7"/>
        <v>0.52282448870034237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1.3212909668982513</v>
      </c>
      <c r="Z35" s="133">
        <f t="shared" si="8"/>
        <v>1.3212909668982513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0.79277458013895075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0.52465675500561815</v>
      </c>
      <c r="AD35" s="133">
        <f>(1-(1+VLOOKUP(C35,'Autres hypothèses'!$B$18:$H$86,5,FALSE))^-1)/VLOOKUP(C35,'Autres hypothèses'!$B$18:$H$86,7,FALSE)</f>
        <v>0.9775595365451456</v>
      </c>
      <c r="AE35" s="125">
        <f>AE34/(1+VLOOKUP(C35-1,'Autres hypothèses'!B45:H113,5,FALSE))</f>
        <v>0.24838419130068723</v>
      </c>
      <c r="AF35" s="134">
        <f t="shared" ca="1" si="9"/>
        <v>0.12739208240779637</v>
      </c>
      <c r="AG35" s="80"/>
    </row>
    <row r="36" spans="2:33" x14ac:dyDescent="0.25">
      <c r="B36" s="95">
        <f t="shared" si="10"/>
        <v>29</v>
      </c>
      <c r="C36" s="13">
        <f t="shared" si="11"/>
        <v>2051</v>
      </c>
      <c r="D36" s="13">
        <f t="shared" si="12"/>
        <v>94</v>
      </c>
      <c r="E36" s="125">
        <f ca="1">IF(E35=1,1,'Probabilités de décès'!D43)</f>
        <v>0.17214218070382184</v>
      </c>
      <c r="F36" s="125">
        <f t="shared" ca="1" si="0"/>
        <v>0.82785781929617819</v>
      </c>
      <c r="G36" s="125">
        <f t="shared" ca="1" si="15"/>
        <v>0.23501261199398221</v>
      </c>
      <c r="H36" s="13"/>
      <c r="I36" s="13">
        <f t="shared" si="13"/>
        <v>94</v>
      </c>
      <c r="J36" s="125">
        <f ca="1">IF(J35=1,1,'Probabilités de décès'!H43)</f>
        <v>0.17214218070382184</v>
      </c>
      <c r="K36" s="125">
        <f t="shared" ca="1" si="1"/>
        <v>0.82785781929617819</v>
      </c>
      <c r="L36" s="126">
        <f t="shared" ca="1" si="16"/>
        <v>0.23501261199398221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1.3345038765672339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0.31362524174816048</v>
      </c>
      <c r="Q36" s="125">
        <f>(1-(1+VLOOKUP(C36,'Autres hypothèses'!$B$18:$H$86,5,FALSE))^-1)/VLOOKUP(C36,'Autres hypothèses'!$B$18:$H$86,7,FALSE)</f>
        <v>0.9775595365451456</v>
      </c>
      <c r="R36" s="125">
        <f>R35/(1+VLOOKUP(C36-1,'Autres hypothèses'!$B$18:$H$86,5,FALSE))</f>
        <v>0.23633129524327998</v>
      </c>
      <c r="S36" s="134">
        <f t="shared" ca="1" si="3"/>
        <v>7.2456184578807495E-2</v>
      </c>
      <c r="U36" s="142">
        <f t="shared" ca="1" si="4"/>
        <v>5.5230927796234029E-2</v>
      </c>
      <c r="V36" s="125">
        <f t="shared" ca="1" si="5"/>
        <v>0.1797816841977482</v>
      </c>
      <c r="W36" s="125">
        <f t="shared" ca="1" si="6"/>
        <v>0.1797816841977482</v>
      </c>
      <c r="X36" s="125">
        <f t="shared" ca="1" si="7"/>
        <v>0.58520570380826964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1.3345038765672339</v>
      </c>
      <c r="Z36" s="133">
        <f t="shared" si="8"/>
        <v>1.3345038765672339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0.8007023259403403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0.45757685444676921</v>
      </c>
      <c r="AD36" s="133">
        <f>(1-(1+VLOOKUP(C36,'Autres hypothèses'!$B$18:$H$86,5,FALSE))^-1)/VLOOKUP(C36,'Autres hypothèses'!$B$18:$H$86,7,FALSE)</f>
        <v>0.9775595365451456</v>
      </c>
      <c r="AE36" s="125">
        <f>AE35/(1+VLOOKUP(C36-1,'Autres hypothèses'!B46:H114,5,FALSE))</f>
        <v>0.23633129524327998</v>
      </c>
      <c r="AF36" s="134">
        <f t="shared" ca="1" si="9"/>
        <v>0.10571302501030182</v>
      </c>
      <c r="AG36" s="80"/>
    </row>
    <row r="37" spans="2:33" x14ac:dyDescent="0.25">
      <c r="B37" s="95">
        <f t="shared" si="10"/>
        <v>30</v>
      </c>
      <c r="C37" s="13">
        <f t="shared" si="11"/>
        <v>2052</v>
      </c>
      <c r="D37" s="13">
        <f t="shared" si="12"/>
        <v>95</v>
      </c>
      <c r="E37" s="125">
        <f ca="1">IF(E36=1,1,'Probabilités de décès'!D44)</f>
        <v>0.19528473932899212</v>
      </c>
      <c r="F37" s="125">
        <f t="shared" ca="1" si="0"/>
        <v>0.80471526067100785</v>
      </c>
      <c r="G37" s="125">
        <f t="shared" ca="1" si="15"/>
        <v>0.19455702847243697</v>
      </c>
      <c r="H37" s="13"/>
      <c r="I37" s="13">
        <f t="shared" si="13"/>
        <v>95</v>
      </c>
      <c r="J37" s="125">
        <f ca="1">IF(J36=1,1,'Probabilités de décès'!H44)</f>
        <v>0.19528473932899212</v>
      </c>
      <c r="K37" s="125">
        <f t="shared" ca="1" si="1"/>
        <v>0.80471526067100785</v>
      </c>
      <c r="L37" s="126">
        <f t="shared" ca="1" si="16"/>
        <v>0.19455702847243697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1.3478489153329063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0.26223347979696754</v>
      </c>
      <c r="Q37" s="125">
        <f>(1-(1+VLOOKUP(C37,'Autres hypothèses'!$B$18:$H$86,5,FALSE))^-1)/VLOOKUP(C37,'Autres hypothèses'!$B$18:$H$86,7,FALSE)</f>
        <v>0.9775595365451456</v>
      </c>
      <c r="R37" s="125">
        <f>R36/(1+VLOOKUP(C37-1,'Autres hypothèses'!$B$18:$H$86,5,FALSE))</f>
        <v>0.22486326854736441</v>
      </c>
      <c r="S37" s="134">
        <f t="shared" ca="1" si="3"/>
        <v>5.7643437820677719E-2</v>
      </c>
      <c r="U37" s="142">
        <f t="shared" ca="1" si="4"/>
        <v>3.7852437328024652E-2</v>
      </c>
      <c r="V37" s="125">
        <f t="shared" ca="1" si="5"/>
        <v>0.15670459114441232</v>
      </c>
      <c r="W37" s="125">
        <f t="shared" ca="1" si="6"/>
        <v>0.15670459114441232</v>
      </c>
      <c r="X37" s="125">
        <f t="shared" ca="1" si="7"/>
        <v>0.64873838038315079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1.3478489153329063</v>
      </c>
      <c r="Z37" s="133">
        <f t="shared" si="8"/>
        <v>1.3478489153329063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0.8087093491997438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0.38896194771797715</v>
      </c>
      <c r="AD37" s="133">
        <f>(1-(1+VLOOKUP(C37,'Autres hypothèses'!$B$18:$H$86,5,FALSE))^-1)/VLOOKUP(C37,'Autres hypothèses'!$B$18:$H$86,7,FALSE)</f>
        <v>0.9775595365451456</v>
      </c>
      <c r="AE37" s="125">
        <f>AE36/(1+VLOOKUP(C37-1,'Autres hypothèses'!B47:H115,5,FALSE))</f>
        <v>0.22486326854736441</v>
      </c>
      <c r="AF37" s="134">
        <f t="shared" ca="1" si="9"/>
        <v>8.5500538929088307E-2</v>
      </c>
      <c r="AG37" s="80"/>
    </row>
    <row r="38" spans="2:33" x14ac:dyDescent="0.25">
      <c r="B38" s="95">
        <f t="shared" si="10"/>
        <v>31</v>
      </c>
      <c r="C38" s="13">
        <f t="shared" si="11"/>
        <v>2053</v>
      </c>
      <c r="D38" s="13">
        <f t="shared" si="12"/>
        <v>96</v>
      </c>
      <c r="E38" s="125">
        <f ca="1">IF(E37=1,1,'Probabilités de décès'!D45)</f>
        <v>0.22006223843070627</v>
      </c>
      <c r="F38" s="125">
        <f t="shared" ca="1" si="0"/>
        <v>0.77993776156929373</v>
      </c>
      <c r="G38" s="125">
        <f t="shared" ca="1" si="15"/>
        <v>0.15656300988257382</v>
      </c>
      <c r="H38" s="13"/>
      <c r="I38" s="13">
        <f t="shared" si="13"/>
        <v>96</v>
      </c>
      <c r="J38" s="125">
        <f ca="1">IF(J37=1,1,'Probabilités de décès'!H45)</f>
        <v>0.22006223843070627</v>
      </c>
      <c r="K38" s="125">
        <f t="shared" ca="1" si="1"/>
        <v>0.77993776156929373</v>
      </c>
      <c r="L38" s="126">
        <f t="shared" ca="1" si="16"/>
        <v>0.15656300988257382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1.3613274044862353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0.21313351588199703</v>
      </c>
      <c r="Q38" s="125">
        <f>(1-(1+VLOOKUP(C38,'Autres hypothèses'!$B$18:$H$86,5,FALSE))^-1)/VLOOKUP(C38,'Autres hypothèses'!$B$18:$H$86,7,FALSE)</f>
        <v>0.9775595365451456</v>
      </c>
      <c r="R38" s="125">
        <f>R37/(1+VLOOKUP(C38-1,'Autres hypothèses'!$B$18:$H$86,5,FALSE))</f>
        <v>0.21395173030196424</v>
      </c>
      <c r="S38" s="134">
        <f t="shared" ca="1" si="3"/>
        <v>4.4576992990255096E-2</v>
      </c>
      <c r="U38" s="142">
        <f t="shared" ca="1" si="4"/>
        <v>2.4511976063490908E-2</v>
      </c>
      <c r="V38" s="125">
        <f t="shared" ca="1" si="5"/>
        <v>0.1320510338190829</v>
      </c>
      <c r="W38" s="125">
        <f t="shared" ca="1" si="6"/>
        <v>0.1320510338190829</v>
      </c>
      <c r="X38" s="125">
        <f t="shared" ca="1" si="7"/>
        <v>0.71138595629834322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1.3613274044862353</v>
      </c>
      <c r="Z38" s="133">
        <f t="shared" si="8"/>
        <v>1.3613274044862353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0.81679644269174123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0.32099233055919074</v>
      </c>
      <c r="AD38" s="133">
        <f>(1-(1+VLOOKUP(C38,'Autres hypothèses'!$B$18:$H$86,5,FALSE))^-1)/VLOOKUP(C38,'Autres hypothèses'!$B$18:$H$86,7,FALSE)</f>
        <v>0.9775595365451456</v>
      </c>
      <c r="AE38" s="125">
        <f>AE37/(1+VLOOKUP(C38-1,'Autres hypothèses'!B48:H116,5,FALSE))</f>
        <v>0.21395173030196424</v>
      </c>
      <c r="AF38" s="134">
        <f t="shared" ca="1" si="9"/>
        <v>6.7135723867966915E-2</v>
      </c>
      <c r="AG38" s="80"/>
    </row>
    <row r="39" spans="2:33" x14ac:dyDescent="0.25">
      <c r="B39" s="95">
        <f t="shared" si="10"/>
        <v>32</v>
      </c>
      <c r="C39" s="13">
        <f t="shared" si="11"/>
        <v>2054</v>
      </c>
      <c r="D39" s="13">
        <f t="shared" si="12"/>
        <v>97</v>
      </c>
      <c r="E39" s="125">
        <f ca="1">IF(E38=1,1,'Probabilités de décès'!D46)</f>
        <v>0.24622981040925651</v>
      </c>
      <c r="F39" s="125">
        <f t="shared" ca="1" si="0"/>
        <v>0.75377018959074349</v>
      </c>
      <c r="G39" s="125">
        <f t="shared" ca="1" si="15"/>
        <v>0.12210940347236585</v>
      </c>
      <c r="H39" s="13"/>
      <c r="I39" s="13">
        <f t="shared" si="13"/>
        <v>97</v>
      </c>
      <c r="J39" s="125">
        <f ca="1">IF(J38=1,1,'Probabilités de décès'!H46)</f>
        <v>0.24622981040925651</v>
      </c>
      <c r="K39" s="125">
        <f t="shared" ca="1" si="1"/>
        <v>0.75377018959074349</v>
      </c>
      <c r="L39" s="126">
        <f t="shared" ca="1" si="16"/>
        <v>0.12210940347236585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1.3749406785310978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0.16789318606532228</v>
      </c>
      <c r="Q39" s="125">
        <f>(1-(1+VLOOKUP(C39,'Autres hypothèses'!$B$18:$H$86,5,FALSE))^-1)/VLOOKUP(C39,'Autres hypothèses'!$B$18:$H$86,7,FALSE)</f>
        <v>0.9775595365451456</v>
      </c>
      <c r="R39" s="125">
        <f>R38/(1+VLOOKUP(C39-1,'Autres hypothèses'!$B$18:$H$86,5,FALSE))</f>
        <v>0.20356967678588417</v>
      </c>
      <c r="S39" s="134">
        <f t="shared" ca="1" si="3"/>
        <v>3.3410992323132979E-2</v>
      </c>
      <c r="U39" s="142">
        <f t="shared" ca="1" si="4"/>
        <v>1.4910706416377033E-2</v>
      </c>
      <c r="V39" s="125">
        <f t="shared" ca="1" si="5"/>
        <v>0.10719869705598881</v>
      </c>
      <c r="W39" s="125">
        <f t="shared" ca="1" si="6"/>
        <v>0.10719869705598881</v>
      </c>
      <c r="X39" s="125">
        <f t="shared" ca="1" si="7"/>
        <v>0.77069189947164529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1.3749406785310978</v>
      </c>
      <c r="Z39" s="133">
        <f t="shared" si="8"/>
        <v>1.3749406785310978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0.8249644071186587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0.25632829562600878</v>
      </c>
      <c r="AD39" s="133">
        <f>(1-(1+VLOOKUP(C39,'Autres hypothèses'!$B$18:$H$86,5,FALSE))^-1)/VLOOKUP(C39,'Autres hypothèses'!$B$18:$H$86,7,FALSE)</f>
        <v>0.9775595365451456</v>
      </c>
      <c r="AE39" s="125">
        <f>AE38/(1+VLOOKUP(C39-1,'Autres hypothèses'!B49:H117,5,FALSE))</f>
        <v>0.20356967678588417</v>
      </c>
      <c r="AF39" s="134">
        <f t="shared" ca="1" si="9"/>
        <v>5.1009709911814236E-2</v>
      </c>
      <c r="AG39" s="80"/>
    </row>
    <row r="40" spans="2:33" x14ac:dyDescent="0.25">
      <c r="B40" s="95">
        <f t="shared" si="10"/>
        <v>33</v>
      </c>
      <c r="C40" s="13">
        <f t="shared" si="11"/>
        <v>2055</v>
      </c>
      <c r="D40" s="13">
        <f t="shared" si="12"/>
        <v>98</v>
      </c>
      <c r="E40" s="125">
        <f ca="1">IF(E39=1,1,'Probabilités de décès'!D47)</f>
        <v>0.27360635701269409</v>
      </c>
      <c r="F40" s="125">
        <f t="shared" ca="1" si="0"/>
        <v>0.72639364298730591</v>
      </c>
      <c r="G40" s="125">
        <f t="shared" ca="1" si="15"/>
        <v>9.2042428206177793E-2</v>
      </c>
      <c r="H40" s="13"/>
      <c r="I40" s="13">
        <f t="shared" si="13"/>
        <v>98</v>
      </c>
      <c r="J40" s="125">
        <f ca="1">IF(J39=1,1,'Probabilités de décès'!H47)</f>
        <v>0.27360635701269409</v>
      </c>
      <c r="K40" s="125">
        <f t="shared" ca="1" si="1"/>
        <v>0.72639364298730591</v>
      </c>
      <c r="L40" s="126">
        <f t="shared" ca="1" si="16"/>
        <v>9.2042428206177793E-2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1.3886900853164088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0.12781840747836648</v>
      </c>
      <c r="Q40" s="125">
        <f>(1-(1+VLOOKUP(C40,'Autres hypothèses'!$B$18:$H$86,5,FALSE))^-1)/VLOOKUP(C40,'Autres hypothèses'!$B$18:$H$86,7,FALSE)</f>
        <v>0.9775595365451456</v>
      </c>
      <c r="R40" s="125">
        <f>R39/(1+VLOOKUP(C40-1,'Autres hypothèses'!$B$18:$H$86,5,FALSE))</f>
        <v>0.19369141463928086</v>
      </c>
      <c r="S40" s="134">
        <f t="shared" ca="1" si="3"/>
        <v>2.4201762243578548E-2</v>
      </c>
      <c r="U40" s="142">
        <f t="shared" ca="1" si="4"/>
        <v>8.4718085900893931E-3</v>
      </c>
      <c r="V40" s="125">
        <f t="shared" ca="1" si="5"/>
        <v>8.3570619616088401E-2</v>
      </c>
      <c r="W40" s="125">
        <f t="shared" ca="1" si="6"/>
        <v>8.3570619616088401E-2</v>
      </c>
      <c r="X40" s="125">
        <f t="shared" ca="1" si="7"/>
        <v>0.82438695217773383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1.3886900853164088</v>
      </c>
      <c r="Z40" s="133">
        <f t="shared" si="8"/>
        <v>1.3886900853164088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0.83321405118984526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0.19745062200913305</v>
      </c>
      <c r="AD40" s="133">
        <f>(1-(1+VLOOKUP(C40,'Autres hypothèses'!$B$18:$H$86,5,FALSE))^-1)/VLOOKUP(C40,'Autres hypothèses'!$B$18:$H$86,7,FALSE)</f>
        <v>0.9775595365451456</v>
      </c>
      <c r="AE40" s="125">
        <f>AE39/(1+VLOOKUP(C40-1,'Autres hypothèses'!B50:H118,5,FALSE))</f>
        <v>0.19369141463928086</v>
      </c>
      <c r="AF40" s="134">
        <f t="shared" ca="1" si="9"/>
        <v>3.7386266211465138E-2</v>
      </c>
      <c r="AG40" s="80"/>
    </row>
    <row r="41" spans="2:33" x14ac:dyDescent="0.25">
      <c r="B41" s="95">
        <f t="shared" si="10"/>
        <v>34</v>
      </c>
      <c r="C41" s="13">
        <f t="shared" si="11"/>
        <v>2056</v>
      </c>
      <c r="D41" s="13">
        <f t="shared" si="12"/>
        <v>99</v>
      </c>
      <c r="E41" s="125">
        <f ca="1">IF(E40=1,1,'Probabilités de décès'!D48)</f>
        <v>0.3021402578829156</v>
      </c>
      <c r="F41" s="125">
        <f t="shared" ca="1" si="0"/>
        <v>0.69785974211708446</v>
      </c>
      <c r="G41" s="125">
        <f t="shared" ca="1" si="15"/>
        <v>6.6859034734083042E-2</v>
      </c>
      <c r="H41" s="13"/>
      <c r="I41" s="13">
        <f t="shared" si="13"/>
        <v>99</v>
      </c>
      <c r="J41" s="125">
        <f ca="1">IF(J40=1,1,'Probabilités de décès'!H48)</f>
        <v>0.3021402578829156</v>
      </c>
      <c r="K41" s="125">
        <f t="shared" ca="1" si="1"/>
        <v>0.69785974211708446</v>
      </c>
      <c r="L41" s="126">
        <f t="shared" ca="1" si="16"/>
        <v>6.6859034734083042E-2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1.4025769861695729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9.3774943435536981E-2</v>
      </c>
      <c r="Q41" s="125">
        <f>(1-(1+VLOOKUP(C41,'Autres hypothèses'!$B$18:$H$86,5,FALSE))^-1)/VLOOKUP(C41,'Autres hypothèses'!$B$18:$H$86,7,FALSE)</f>
        <v>0.9775595365451456</v>
      </c>
      <c r="R41" s="125">
        <f>R40/(1+VLOOKUP(C41-1,'Autres hypothèses'!$B$18:$H$86,5,FALSE))</f>
        <v>0.18429249727809788</v>
      </c>
      <c r="S41" s="134">
        <f t="shared" ca="1" si="3"/>
        <v>1.6894202003096014E-2</v>
      </c>
      <c r="U41" s="142">
        <f t="shared" ca="1" si="4"/>
        <v>4.4701305255733228E-3</v>
      </c>
      <c r="V41" s="125">
        <f t="shared" ca="1" si="5"/>
        <v>6.2388904208509718E-2</v>
      </c>
      <c r="W41" s="125">
        <f t="shared" ca="1" si="6"/>
        <v>6.2388904208509718E-2</v>
      </c>
      <c r="X41" s="125">
        <f t="shared" ca="1" si="7"/>
        <v>0.87075206105740721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1.4025769861695729</v>
      </c>
      <c r="Z41" s="133">
        <f t="shared" si="8"/>
        <v>1.4025769861695729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0.84154619170174372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0.14627808817665325</v>
      </c>
      <c r="AD41" s="133">
        <f>(1-(1+VLOOKUP(C41,'Autres hypothèses'!$B$18:$H$86,5,FALSE))^-1)/VLOOKUP(C41,'Autres hypothèses'!$B$18:$H$86,7,FALSE)</f>
        <v>0.9775595365451456</v>
      </c>
      <c r="AE41" s="125">
        <f>AE40/(1+VLOOKUP(C41-1,'Autres hypothèses'!B51:H119,5,FALSE))</f>
        <v>0.18429249727809788</v>
      </c>
      <c r="AF41" s="134">
        <f t="shared" ca="1" si="9"/>
        <v>2.6353005181835858E-2</v>
      </c>
      <c r="AG41" s="80"/>
    </row>
    <row r="42" spans="2:33" x14ac:dyDescent="0.25">
      <c r="B42" s="95">
        <f t="shared" si="10"/>
        <v>35</v>
      </c>
      <c r="C42" s="13">
        <f t="shared" si="11"/>
        <v>2057</v>
      </c>
      <c r="D42" s="13">
        <f t="shared" si="12"/>
        <v>100</v>
      </c>
      <c r="E42" s="125">
        <f ca="1">IF(E41=1,1,'Probabilités de décès'!D49)</f>
        <v>0.33203809073065127</v>
      </c>
      <c r="F42" s="125">
        <f t="shared" ca="1" si="0"/>
        <v>0.66796190926934873</v>
      </c>
      <c r="G42" s="125">
        <f t="shared" ca="1" si="15"/>
        <v>4.6658228737724385E-2</v>
      </c>
      <c r="H42" s="13"/>
      <c r="I42" s="13">
        <f t="shared" si="13"/>
        <v>100</v>
      </c>
      <c r="J42" s="125">
        <f ca="1">IF(J41=1,1,'Probabilités de décès'!H49)</f>
        <v>0.33203809073065127</v>
      </c>
      <c r="K42" s="125">
        <f t="shared" ca="1" si="1"/>
        <v>0.66796190926934873</v>
      </c>
      <c r="L42" s="126">
        <f t="shared" ca="1" si="16"/>
        <v>4.6658228737724385E-2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1.4166027560312686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6.6096175421397702E-2</v>
      </c>
      <c r="Q42" s="125">
        <f>(1-(1+VLOOKUP(C42,'Autres hypothèses'!$B$18:$H$86,5,FALSE))^-1)/VLOOKUP(C42,'Autres hypothèses'!$B$18:$H$86,7,FALSE)</f>
        <v>0.9775595365451456</v>
      </c>
      <c r="R42" s="125">
        <f>R41/(1+VLOOKUP(C42-1,'Autres hypothèses'!$B$18:$H$86,5,FALSE))</f>
        <v>0.17534966439400371</v>
      </c>
      <c r="S42" s="134">
        <f t="shared" ca="1" si="3"/>
        <v>1.1329858503982932E-2</v>
      </c>
      <c r="U42" s="142">
        <f t="shared" ca="1" si="4"/>
        <v>2.1769903089418098E-3</v>
      </c>
      <c r="V42" s="125">
        <f t="shared" ca="1" si="5"/>
        <v>4.4481238428782571E-2</v>
      </c>
      <c r="W42" s="125">
        <f t="shared" ca="1" si="6"/>
        <v>4.4481238428782571E-2</v>
      </c>
      <c r="X42" s="125">
        <f t="shared" ca="1" si="7"/>
        <v>0.908860532833493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1.4166027560312686</v>
      </c>
      <c r="Z42" s="133">
        <f t="shared" si="8"/>
        <v>1.4166027560312686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0.84996165361876119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0.10390352239133613</v>
      </c>
      <c r="AD42" s="133">
        <f>(1-(1+VLOOKUP(C42,'Autres hypothèses'!$B$18:$H$86,5,FALSE))^-1)/VLOOKUP(C42,'Autres hypothèses'!$B$18:$H$86,7,FALSE)</f>
        <v>0.9775595365451456</v>
      </c>
      <c r="AE42" s="125">
        <f>AE41/(1+VLOOKUP(C42-1,'Autres hypothèses'!B52:H120,5,FALSE))</f>
        <v>0.17534966439400371</v>
      </c>
      <c r="AF42" s="134">
        <f t="shared" ca="1" si="9"/>
        <v>1.7810594928585759E-2</v>
      </c>
      <c r="AG42" s="80"/>
    </row>
    <row r="43" spans="2:33" x14ac:dyDescent="0.25">
      <c r="B43" s="95">
        <f t="shared" si="10"/>
        <v>36</v>
      </c>
      <c r="C43" s="13">
        <f t="shared" si="11"/>
        <v>2058</v>
      </c>
      <c r="D43" s="13">
        <f t="shared" si="12"/>
        <v>101</v>
      </c>
      <c r="E43" s="125">
        <f ca="1">IF(E42=1,1,'Probabilités de décès'!D50)</f>
        <v>0.35854739428972787</v>
      </c>
      <c r="F43" s="125">
        <f t="shared" ca="1" si="0"/>
        <v>0.64145260571027207</v>
      </c>
      <c r="G43" s="125">
        <f t="shared" ca="1" si="15"/>
        <v>3.1165919550776376E-2</v>
      </c>
      <c r="H43" s="13"/>
      <c r="I43" s="13">
        <f t="shared" si="13"/>
        <v>101</v>
      </c>
      <c r="J43" s="125">
        <f ca="1">IF(J42=1,1,'Probabilités de décès'!H50)</f>
        <v>0.35854739428972787</v>
      </c>
      <c r="K43" s="125">
        <f t="shared" ca="1" si="1"/>
        <v>0.64145260571027207</v>
      </c>
      <c r="L43" s="126">
        <f t="shared" ca="1" si="16"/>
        <v>3.1165919550776376E-2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1.4307687835915812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4.4591224805177396E-2</v>
      </c>
      <c r="Q43" s="125">
        <f>(1-(1+VLOOKUP(C43,'Autres hypothèses'!$B$18:$H$86,5,FALSE))^-1)/VLOOKUP(C43,'Autres hypothèses'!$B$18:$H$86,7,FALSE)</f>
        <v>0.9775595365451456</v>
      </c>
      <c r="R43" s="125">
        <f>R42/(1+VLOOKUP(C43-1,'Autres hypothèses'!$B$18:$H$86,5,FALSE))</f>
        <v>0.16684078439010819</v>
      </c>
      <c r="S43" s="134">
        <f t="shared" ca="1" si="3"/>
        <v>7.2726860677951727E-3</v>
      </c>
      <c r="U43" s="142">
        <f t="shared" ca="1" si="4"/>
        <v>9.7131454144546521E-4</v>
      </c>
      <c r="V43" s="125">
        <f t="shared" ca="1" si="5"/>
        <v>3.019460500933091E-2</v>
      </c>
      <c r="W43" s="125">
        <f t="shared" ca="1" si="6"/>
        <v>3.019460500933091E-2</v>
      </c>
      <c r="X43" s="125">
        <f t="shared" ca="1" si="7"/>
        <v>0.93863947543989268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1.4307687835915812</v>
      </c>
      <c r="Z43" s="133">
        <f t="shared" si="8"/>
        <v>1.4307687835915812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0.85846127015494866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7.0512123773314589E-2</v>
      </c>
      <c r="AD43" s="133">
        <f>(1-(1+VLOOKUP(C43,'Autres hypothèses'!$B$18:$H$86,5,FALSE))^-1)/VLOOKUP(C43,'Autres hypothèses'!$B$18:$H$86,7,FALSE)</f>
        <v>0.9775595365451456</v>
      </c>
      <c r="AE43" s="125">
        <f>AE42/(1+VLOOKUP(C43-1,'Autres hypothèses'!B53:H121,5,FALSE))</f>
        <v>0.16684078439010819</v>
      </c>
      <c r="AF43" s="134">
        <f t="shared" ca="1" si="9"/>
        <v>1.1500301739128103E-2</v>
      </c>
      <c r="AG43" s="80"/>
    </row>
    <row r="44" spans="2:33" x14ac:dyDescent="0.25">
      <c r="B44" s="95">
        <f t="shared" si="10"/>
        <v>37</v>
      </c>
      <c r="C44" s="13">
        <f t="shared" si="11"/>
        <v>2059</v>
      </c>
      <c r="D44" s="13">
        <f t="shared" si="12"/>
        <v>102</v>
      </c>
      <c r="E44" s="125">
        <f ca="1">IF(E43=1,1,'Probabilités de décès'!D51)</f>
        <v>0.38627744284969595</v>
      </c>
      <c r="F44" s="125">
        <f t="shared" ca="1" si="0"/>
        <v>0.61372255715030399</v>
      </c>
      <c r="G44" s="125">
        <f t="shared" ca="1" si="15"/>
        <v>1.999146030520222E-2</v>
      </c>
      <c r="H44" s="13"/>
      <c r="I44" s="13">
        <f t="shared" si="13"/>
        <v>102</v>
      </c>
      <c r="J44" s="125">
        <f ca="1">IF(J43=1,1,'Probabilités de décès'!H51)</f>
        <v>0.38627744284969595</v>
      </c>
      <c r="K44" s="125">
        <f t="shared" ca="1" si="1"/>
        <v>0.61372255715030399</v>
      </c>
      <c r="L44" s="126">
        <f t="shared" ca="1" si="16"/>
        <v>1.999146030520222E-2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1.4450764714274971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2.8889188916524498E-2</v>
      </c>
      <c r="Q44" s="125">
        <f>(1-(1+VLOOKUP(C44,'Autres hypothèses'!$B$18:$H$86,5,FALSE))^-1)/VLOOKUP(C44,'Autres hypothèses'!$B$18:$H$86,7,FALSE)</f>
        <v>0.9775595365451456</v>
      </c>
      <c r="R44" s="125">
        <f>R43/(1+VLOOKUP(C44-1,'Autres hypothèses'!$B$18:$H$86,5,FALSE))</f>
        <v>0.15874479960999829</v>
      </c>
      <c r="S44" s="134">
        <f t="shared" ca="1" si="3"/>
        <v>4.4830963491788844E-3</v>
      </c>
      <c r="U44" s="142">
        <f t="shared" ca="1" si="4"/>
        <v>3.9965848513447605E-4</v>
      </c>
      <c r="V44" s="125">
        <f t="shared" ca="1" si="5"/>
        <v>1.9591801820067742E-2</v>
      </c>
      <c r="W44" s="125">
        <f t="shared" ca="1" si="6"/>
        <v>1.9591801820067742E-2</v>
      </c>
      <c r="X44" s="125">
        <f t="shared" ca="1" si="7"/>
        <v>0.96041673787472992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1.4450764714274971</v>
      </c>
      <c r="Z44" s="133">
        <f t="shared" si="8"/>
        <v>1.4450764714274971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0.8670458828564982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4.5876180022354676E-2</v>
      </c>
      <c r="AD44" s="133">
        <f>(1-(1+VLOOKUP(C44,'Autres hypothèses'!$B$18:$H$86,5,FALSE))^-1)/VLOOKUP(C44,'Autres hypothèses'!$B$18:$H$86,7,FALSE)</f>
        <v>0.9775595365451456</v>
      </c>
      <c r="AE44" s="125">
        <f>AE43/(1+VLOOKUP(C44-1,'Autres hypothèses'!B54:H122,5,FALSE))</f>
        <v>0.15874479960999829</v>
      </c>
      <c r="AF44" s="134">
        <f t="shared" ca="1" si="9"/>
        <v>7.1191799730608097E-3</v>
      </c>
      <c r="AG44" s="80"/>
    </row>
    <row r="45" spans="2:33" x14ac:dyDescent="0.25">
      <c r="B45" s="95">
        <f t="shared" si="10"/>
        <v>38</v>
      </c>
      <c r="C45" s="13">
        <f t="shared" si="11"/>
        <v>2060</v>
      </c>
      <c r="D45" s="13">
        <f t="shared" si="12"/>
        <v>103</v>
      </c>
      <c r="E45" s="125">
        <f ca="1">IF(E44=1,1,'Probabilités de décès'!D52)</f>
        <v>0.41599193127988182</v>
      </c>
      <c r="F45" s="125">
        <f t="shared" ca="1" si="0"/>
        <v>0.58400806872011812</v>
      </c>
      <c r="G45" s="125">
        <f t="shared" ca="1" si="15"/>
        <v>1.2269210139677503E-2</v>
      </c>
      <c r="H45" s="13"/>
      <c r="I45" s="13">
        <f t="shared" si="13"/>
        <v>103</v>
      </c>
      <c r="J45" s="125">
        <f ca="1">IF(J44=1,1,'Probabilités de décès'!H52)</f>
        <v>0.41599193127988182</v>
      </c>
      <c r="K45" s="125">
        <f t="shared" ca="1" si="1"/>
        <v>0.58400806872011812</v>
      </c>
      <c r="L45" s="126">
        <f t="shared" ca="1" si="16"/>
        <v>1.2269210139677503E-2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1.4595272361417722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1.7907246364806114E-2</v>
      </c>
      <c r="Q45" s="125">
        <f>(1-(1+VLOOKUP(C45,'Autres hypothèses'!$B$18:$H$86,5,FALSE))^-1)/VLOOKUP(C45,'Autres hypothèses'!$B$18:$H$86,7,FALSE)</f>
        <v>0.9775595365451456</v>
      </c>
      <c r="R45" s="125">
        <f>R44/(1+VLOOKUP(C45-1,'Autres hypothèses'!$B$18:$H$86,5,FALSE))</f>
        <v>0.15104167422454642</v>
      </c>
      <c r="S45" s="134">
        <f t="shared" ca="1" si="3"/>
        <v>2.6440448419818743E-3</v>
      </c>
      <c r="U45" s="142">
        <f t="shared" ca="1" si="4"/>
        <v>1.5053351745156524E-4</v>
      </c>
      <c r="V45" s="125">
        <f t="shared" ca="1" si="5"/>
        <v>1.2118676622225938E-2</v>
      </c>
      <c r="W45" s="125">
        <f t="shared" ca="1" si="6"/>
        <v>1.2118676622225938E-2</v>
      </c>
      <c r="X45" s="125">
        <f t="shared" ca="1" si="7"/>
        <v>0.97561211323809649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1.4595272361417722</v>
      </c>
      <c r="Z45" s="133">
        <f t="shared" si="8"/>
        <v>1.4595272361417722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0.87571634168506329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2.851976952248611E-2</v>
      </c>
      <c r="AD45" s="133">
        <f>(1-(1+VLOOKUP(C45,'Autres hypothèses'!$B$18:$H$86,5,FALSE))^-1)/VLOOKUP(C45,'Autres hypothèses'!$B$18:$H$86,7,FALSE)</f>
        <v>0.9775595365451456</v>
      </c>
      <c r="AE45" s="125">
        <f>AE44/(1+VLOOKUP(C45-1,'Autres hypothèses'!B55:H123,5,FALSE))</f>
        <v>0.15104167422454642</v>
      </c>
      <c r="AF45" s="134">
        <f t="shared" ca="1" si="9"/>
        <v>4.2110075420999944E-3</v>
      </c>
      <c r="AG45" s="80"/>
    </row>
    <row r="46" spans="2:33" x14ac:dyDescent="0.25">
      <c r="B46" s="95">
        <f t="shared" si="10"/>
        <v>39</v>
      </c>
      <c r="C46" s="13">
        <f t="shared" si="11"/>
        <v>2061</v>
      </c>
      <c r="D46" s="13">
        <f t="shared" si="12"/>
        <v>104</v>
      </c>
      <c r="E46" s="125">
        <f ca="1">IF(E45=1,1,'Probabilités de décès'!D53)</f>
        <v>0.44871456234129481</v>
      </c>
      <c r="F46" s="125">
        <f t="shared" ca="1" si="0"/>
        <v>0.55128543765870519</v>
      </c>
      <c r="G46" s="125">
        <f t="shared" ca="1" si="15"/>
        <v>7.1653177183943493E-3</v>
      </c>
      <c r="H46" s="13"/>
      <c r="I46" s="13">
        <f t="shared" si="13"/>
        <v>104</v>
      </c>
      <c r="J46" s="125">
        <f ca="1">IF(J45=1,1,'Probabilités de décès'!H53)</f>
        <v>0.44871456234129481</v>
      </c>
      <c r="K46" s="125">
        <f t="shared" ca="1" si="1"/>
        <v>0.55128543765870519</v>
      </c>
      <c r="L46" s="126">
        <f t="shared" ca="1" si="16"/>
        <v>7.1653177183943493E-3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1.4741225085031899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1.0562556129261831E-2</v>
      </c>
      <c r="Q46" s="125">
        <f>(1-(1+VLOOKUP(C46,'Autres hypothèses'!$B$18:$H$86,5,FALSE))^-1)/VLOOKUP(C46,'Autres hypothèses'!$B$18:$H$86,7,FALSE)</f>
        <v>0.9775595365451456</v>
      </c>
      <c r="R46" s="125">
        <f>R45/(1+VLOOKUP(C46-1,'Autres hypothèses'!$B$18:$H$86,5,FALSE))</f>
        <v>0.14371234464752278</v>
      </c>
      <c r="S46" s="134">
        <f t="shared" ca="1" si="3"/>
        <v>1.4839057630760956E-3</v>
      </c>
      <c r="U46" s="142">
        <f t="shared" ca="1" si="4"/>
        <v>5.1341778005536001E-5</v>
      </c>
      <c r="V46" s="125">
        <f t="shared" ca="1" si="5"/>
        <v>7.1139759403888135E-3</v>
      </c>
      <c r="W46" s="125">
        <f t="shared" ca="1" si="6"/>
        <v>7.1139759403888135E-3</v>
      </c>
      <c r="X46" s="125">
        <f t="shared" ca="1" si="7"/>
        <v>0.98572070634121689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1.4741225085031899</v>
      </c>
      <c r="Z46" s="133">
        <f t="shared" si="8"/>
        <v>1.4741225085031899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0.88447350510191391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1.685467936446821E-2</v>
      </c>
      <c r="AD46" s="133">
        <f>(1-(1+VLOOKUP(C46,'Autres hypothèses'!$B$18:$H$86,5,FALSE))^-1)/VLOOKUP(C46,'Autres hypothèses'!$B$18:$H$86,7,FALSE)</f>
        <v>0.9775595365451456</v>
      </c>
      <c r="AE46" s="125">
        <f>AE45/(1+VLOOKUP(C46-1,'Autres hypothèses'!B56:H124,5,FALSE))</f>
        <v>0.14371234464752278</v>
      </c>
      <c r="AF46" s="134">
        <f t="shared" ca="1" si="9"/>
        <v>2.367869627167795E-3</v>
      </c>
      <c r="AG46" s="80"/>
    </row>
    <row r="47" spans="2:33" x14ac:dyDescent="0.25">
      <c r="B47" s="95">
        <f t="shared" si="10"/>
        <v>40</v>
      </c>
      <c r="C47" s="13">
        <f t="shared" si="11"/>
        <v>2062</v>
      </c>
      <c r="D47" s="13">
        <f t="shared" si="12"/>
        <v>105</v>
      </c>
      <c r="E47" s="125">
        <f ca="1">IF(E46=1,1,'Probabilités de décès'!D54)</f>
        <v>0.47904000000000002</v>
      </c>
      <c r="F47" s="125">
        <f t="shared" ca="1" si="0"/>
        <v>0.52095999999999998</v>
      </c>
      <c r="G47" s="125">
        <f t="shared" ca="1" si="15"/>
        <v>3.9501353143487038E-3</v>
      </c>
      <c r="H47" s="13"/>
      <c r="I47" s="13">
        <f t="shared" si="13"/>
        <v>105</v>
      </c>
      <c r="J47" s="125">
        <f ca="1">IF(J46=1,1,'Probabilités de décès'!H54)</f>
        <v>0.47904000000000002</v>
      </c>
      <c r="K47" s="125">
        <f t="shared" ca="1" si="1"/>
        <v>0.52095999999999998</v>
      </c>
      <c r="L47" s="126">
        <f t="shared" ca="1" si="16"/>
        <v>3.9501353143487038E-3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1.4888637335882218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5.8812132122998953E-3</v>
      </c>
      <c r="Q47" s="125">
        <f>(1-(1+VLOOKUP(C47,'Autres hypothèses'!$B$18:$H$86,5,FALSE))^-1)/VLOOKUP(C47,'Autres hypothèses'!$B$18:$H$86,7,FALSE)</f>
        <v>0.9775595365451456</v>
      </c>
      <c r="R47" s="125">
        <f>R46/(1+VLOOKUP(C47-1,'Autres hypothèses'!$B$18:$H$86,5,FALSE))</f>
        <v>0.13673867235730047</v>
      </c>
      <c r="S47" s="134">
        <f t="shared" ca="1" si="3"/>
        <v>7.8614290620561108E-4</v>
      </c>
      <c r="U47" s="142">
        <f t="shared" ca="1" si="4"/>
        <v>1.5603569001664734E-5</v>
      </c>
      <c r="V47" s="125">
        <f t="shared" ca="1" si="5"/>
        <v>3.9345317453470391E-3</v>
      </c>
      <c r="W47" s="125">
        <f t="shared" ca="1" si="6"/>
        <v>3.9345317453470391E-3</v>
      </c>
      <c r="X47" s="125">
        <f t="shared" ca="1" si="7"/>
        <v>0.99211533294030418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1.4888637335882218</v>
      </c>
      <c r="Z47" s="133">
        <f t="shared" si="8"/>
        <v>1.4888637335882218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0.89331824015293304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9.3960021868791602E-3</v>
      </c>
      <c r="AD47" s="133">
        <f>(1-(1+VLOOKUP(C47,'Autres hypothèses'!$B$18:$H$86,5,FALSE))^-1)/VLOOKUP(C47,'Autres hypothèses'!$B$18:$H$86,7,FALSE)</f>
        <v>0.9775595365451456</v>
      </c>
      <c r="AE47" s="125">
        <f>AE46/(1+VLOOKUP(C47-1,'Autres hypothèses'!B57:H125,5,FALSE))</f>
        <v>0.13673867235730047</v>
      </c>
      <c r="AF47" s="134">
        <f t="shared" ca="1" si="9"/>
        <v>1.2559654274154211E-3</v>
      </c>
      <c r="AG47" s="80"/>
    </row>
    <row r="48" spans="2:33" x14ac:dyDescent="0.25">
      <c r="B48" s="95">
        <f t="shared" si="10"/>
        <v>41</v>
      </c>
      <c r="C48" s="13">
        <f t="shared" si="11"/>
        <v>2063</v>
      </c>
      <c r="D48" s="13">
        <f t="shared" si="12"/>
        <v>106</v>
      </c>
      <c r="E48" s="125">
        <f ca="1">IF(E47=1,1,'Probabilités de décès'!D55)</f>
        <v>0.49928</v>
      </c>
      <c r="F48" s="125">
        <f t="shared" ca="1" si="0"/>
        <v>0.50072000000000005</v>
      </c>
      <c r="G48" s="125">
        <f t="shared" ca="1" si="15"/>
        <v>2.0578624933631005E-3</v>
      </c>
      <c r="H48" s="13"/>
      <c r="I48" s="13">
        <f t="shared" si="13"/>
        <v>106</v>
      </c>
      <c r="J48" s="125">
        <f ca="1">IF(J47=1,1,'Probabilités de décès'!H55)</f>
        <v>0.49928</v>
      </c>
      <c r="K48" s="125">
        <f t="shared" ca="1" si="1"/>
        <v>0.50072000000000005</v>
      </c>
      <c r="L48" s="126">
        <f t="shared" ca="1" si="16"/>
        <v>2.0578624933631005E-3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1.5037523709241041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3.0945156034305507E-3</v>
      </c>
      <c r="Q48" s="125">
        <f>(1-(1+VLOOKUP(C48,'Autres hypothèses'!$B$18:$H$86,5,FALSE))^-1)/VLOOKUP(C48,'Autres hypothèses'!$B$18:$H$86,7,FALSE)</f>
        <v>0.9775595365451456</v>
      </c>
      <c r="R48" s="125">
        <f>R47/(1+VLOOKUP(C48-1,'Autres hypothèses'!$B$18:$H$86,5,FALSE))</f>
        <v>0.13010339900789769</v>
      </c>
      <c r="S48" s="134">
        <f t="shared" ca="1" si="3"/>
        <v>3.9357231065751075E-4</v>
      </c>
      <c r="U48" s="142">
        <f t="shared" ca="1" si="4"/>
        <v>4.2347980415905968E-6</v>
      </c>
      <c r="V48" s="125">
        <f t="shared" ca="1" si="5"/>
        <v>2.0536276953215097E-3</v>
      </c>
      <c r="W48" s="125">
        <f t="shared" ca="1" si="6"/>
        <v>2.0536276953215097E-3</v>
      </c>
      <c r="X48" s="125">
        <f t="shared" ca="1" si="7"/>
        <v>0.99588850981131527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1.5037523709241041</v>
      </c>
      <c r="Z48" s="133">
        <f t="shared" si="8"/>
        <v>1.5037523709241041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0.90225142255446245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4.9474041129316249E-3</v>
      </c>
      <c r="AD48" s="133">
        <f>(1-(1+VLOOKUP(C48,'Autres hypothèses'!$B$18:$H$86,5,FALSE))^-1)/VLOOKUP(C48,'Autres hypothèses'!$B$18:$H$86,7,FALSE)</f>
        <v>0.9775595365451456</v>
      </c>
      <c r="AE48" s="125">
        <f>AE47/(1+VLOOKUP(C48-1,'Autres hypothèses'!B58:H126,5,FALSE))</f>
        <v>0.13010339900789769</v>
      </c>
      <c r="AF48" s="134">
        <f t="shared" ca="1" si="9"/>
        <v>6.2922974643410021E-4</v>
      </c>
      <c r="AG48" s="80"/>
    </row>
    <row r="49" spans="2:33" x14ac:dyDescent="0.25">
      <c r="B49" s="95">
        <f t="shared" si="10"/>
        <v>42</v>
      </c>
      <c r="C49" s="13">
        <f>C48+1</f>
        <v>2064</v>
      </c>
      <c r="D49" s="13">
        <f t="shared" si="12"/>
        <v>107</v>
      </c>
      <c r="E49" s="125">
        <f ca="1">IF(E48=1,1,'Probabilités de décès'!D56)</f>
        <v>0.51949999999999996</v>
      </c>
      <c r="F49" s="125">
        <f t="shared" ca="1" si="0"/>
        <v>0.48050000000000004</v>
      </c>
      <c r="G49" s="125">
        <f t="shared" ca="1" si="15"/>
        <v>1.0304129076767717E-3</v>
      </c>
      <c r="H49" s="13"/>
      <c r="I49" s="13">
        <f t="shared" si="13"/>
        <v>107</v>
      </c>
      <c r="J49" s="125">
        <f ca="1">IF(J48=1,1,'Probabilités de décès'!H56)</f>
        <v>0.51949999999999996</v>
      </c>
      <c r="K49" s="125">
        <f t="shared" ca="1" si="1"/>
        <v>0.48050000000000004</v>
      </c>
      <c r="L49" s="126">
        <f t="shared" ca="1" si="16"/>
        <v>1.0304129076767717E-3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1.5187898946333451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1.5649807114792428E-3</v>
      </c>
      <c r="Q49" s="125">
        <f>(1-(1+VLOOKUP(C49,'Autres hypothèses'!$B$18:$H$86,5,FALSE))^-1)/VLOOKUP(C49,'Autres hypothèses'!$B$18:$H$86,7,FALSE)</f>
        <v>0.9775595365451456</v>
      </c>
      <c r="R49" s="125">
        <f>R48/(1+VLOOKUP(C49-1,'Autres hypothèses'!$B$18:$H$86,5,FALSE))</f>
        <v>0.12379010371826613</v>
      </c>
      <c r="S49" s="134">
        <f t="shared" ca="1" si="3"/>
        <v>1.8938175325057383E-4</v>
      </c>
      <c r="U49" s="142">
        <f t="shared" ca="1" si="4"/>
        <v>1.0617507603068994E-6</v>
      </c>
      <c r="V49" s="125">
        <f t="shared" ca="1" si="5"/>
        <v>1.0293511569164648E-3</v>
      </c>
      <c r="W49" s="125">
        <f t="shared" ca="1" si="6"/>
        <v>1.0293511569164648E-3</v>
      </c>
      <c r="X49" s="125">
        <f t="shared" ca="1" si="7"/>
        <v>0.99794023593540671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1.5187898946333451</v>
      </c>
      <c r="Z49" s="133">
        <f t="shared" si="8"/>
        <v>1.5187898946333451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0.91127393678000701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2.5030015925715642E-3</v>
      </c>
      <c r="AD49" s="133">
        <f>(1-(1+VLOOKUP(C49,'Autres hypothèses'!$B$18:$H$86,5,FALSE))^-1)/VLOOKUP(C49,'Autres hypothèses'!$B$18:$H$86,7,FALSE)</f>
        <v>0.9775595365451456</v>
      </c>
      <c r="AE49" s="125">
        <f>AE48/(1+VLOOKUP(C49-1,'Autres hypothèses'!B59:H127,5,FALSE))</f>
        <v>0.12379010371826613</v>
      </c>
      <c r="AF49" s="134">
        <f t="shared" ca="1" si="9"/>
        <v>3.028937203591014E-4</v>
      </c>
      <c r="AG49" s="80"/>
    </row>
    <row r="50" spans="2:33" x14ac:dyDescent="0.25">
      <c r="B50" s="95">
        <f t="shared" si="10"/>
        <v>43</v>
      </c>
      <c r="C50" s="13">
        <f t="shared" si="11"/>
        <v>2065</v>
      </c>
      <c r="D50" s="13">
        <f t="shared" si="12"/>
        <v>108</v>
      </c>
      <c r="E50" s="125">
        <f ca="1">IF(E49=1,1,'Probabilités de décès'!D57)</f>
        <v>0.53969999999999996</v>
      </c>
      <c r="F50" s="125">
        <f t="shared" ca="1" si="0"/>
        <v>0.46030000000000004</v>
      </c>
      <c r="G50" s="125">
        <f t="shared" ca="1" si="15"/>
        <v>4.9511340213868882E-4</v>
      </c>
      <c r="H50" s="13"/>
      <c r="I50" s="13">
        <f t="shared" si="13"/>
        <v>108</v>
      </c>
      <c r="J50" s="125">
        <f ca="1">IF(J49=1,1,'Probabilités de décès'!H57)</f>
        <v>0.53969999999999996</v>
      </c>
      <c r="K50" s="125">
        <f t="shared" ca="1" si="1"/>
        <v>0.46030000000000004</v>
      </c>
      <c r="L50" s="126">
        <f t="shared" ca="1" si="16"/>
        <v>4.9511340213868882E-4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1.5339777935796786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7.5949296418443397E-4</v>
      </c>
      <c r="Q50" s="125">
        <f>(1-(1+VLOOKUP(C50,'Autres hypothèses'!$B$18:$H$86,5,FALSE))^-1)/VLOOKUP(C50,'Autres hypothèses'!$B$18:$H$86,7,FALSE)</f>
        <v>0.9775595365451456</v>
      </c>
      <c r="R50" s="125">
        <f>R49/(1+VLOOKUP(C50-1,'Autres hypothèses'!$B$18:$H$86,5,FALSE))</f>
        <v>0.11778316243412572</v>
      </c>
      <c r="S50" s="134">
        <f t="shared" ca="1" si="3"/>
        <v>8.7448060667240485E-5</v>
      </c>
      <c r="U50" s="142">
        <f t="shared" ca="1" si="4"/>
        <v>2.4513728097734697E-7</v>
      </c>
      <c r="V50" s="125">
        <f t="shared" ca="1" si="5"/>
        <v>4.9486826485771148E-4</v>
      </c>
      <c r="W50" s="125">
        <f t="shared" ca="1" si="6"/>
        <v>4.9486826485771148E-4</v>
      </c>
      <c r="X50" s="125">
        <f t="shared" ca="1" si="7"/>
        <v>0.99901001833300362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1.5339777935796786</v>
      </c>
      <c r="Z50" s="133">
        <f t="shared" si="8"/>
        <v>1.5339777935796786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0.92038667614780711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1.2149631216078556E-3</v>
      </c>
      <c r="AD50" s="133">
        <f>(1-(1+VLOOKUP(C50,'Autres hypothèses'!$B$18:$H$86,5,FALSE))^-1)/VLOOKUP(C50,'Autres hypothèses'!$B$18:$H$86,7,FALSE)</f>
        <v>0.9775595365451456</v>
      </c>
      <c r="AE50" s="125">
        <f>AE49/(1+VLOOKUP(C50-1,'Autres hypothèses'!B60:H128,5,FALSE))</f>
        <v>0.11778316243412572</v>
      </c>
      <c r="AF50" s="134">
        <f t="shared" ca="1" si="9"/>
        <v>1.3989091904348833E-4</v>
      </c>
      <c r="AG50" s="80"/>
    </row>
    <row r="51" spans="2:33" x14ac:dyDescent="0.25">
      <c r="B51" s="95">
        <f t="shared" si="10"/>
        <v>44</v>
      </c>
      <c r="C51" s="13">
        <f t="shared" si="11"/>
        <v>2066</v>
      </c>
      <c r="D51" s="13">
        <f t="shared" si="12"/>
        <v>109</v>
      </c>
      <c r="E51" s="125">
        <f ca="1">IF(E50=1,1,'Probabilités de décès'!D58)</f>
        <v>0.55986999999999998</v>
      </c>
      <c r="F51" s="125">
        <f t="shared" ca="1" si="0"/>
        <v>0.44013000000000002</v>
      </c>
      <c r="G51" s="125">
        <f t="shared" ca="1" si="15"/>
        <v>2.2790069900443849E-4</v>
      </c>
      <c r="H51" s="13"/>
      <c r="I51" s="13">
        <f t="shared" si="13"/>
        <v>109</v>
      </c>
      <c r="J51" s="125">
        <f ca="1">IF(J50=1,1,'Probabilités de décès'!H58)</f>
        <v>0.55986999999999998</v>
      </c>
      <c r="K51" s="125">
        <f t="shared" ca="1" si="1"/>
        <v>0.44013000000000002</v>
      </c>
      <c r="L51" s="126">
        <f t="shared" ca="1" si="16"/>
        <v>2.2790069900443849E-4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1.5493175715154754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3.5309055752823595E-4</v>
      </c>
      <c r="Q51" s="125">
        <f>(1-(1+VLOOKUP(C51,'Autres hypothèses'!$B$18:$H$86,5,FALSE))^-1)/VLOOKUP(C51,'Autres hypothèses'!$B$18:$H$86,7,FALSE)</f>
        <v>0.9775595365451456</v>
      </c>
      <c r="R51" s="125">
        <f>R50/(1+VLOOKUP(C51-1,'Autres hypothèses'!$B$18:$H$86,5,FALSE))</f>
        <v>0.11206770926177519</v>
      </c>
      <c r="S51" s="134">
        <f t="shared" ca="1" si="3"/>
        <v>3.8682079684473938E-5</v>
      </c>
      <c r="U51" s="142">
        <f t="shared" ca="1" si="4"/>
        <v>5.1938728606711673E-8</v>
      </c>
      <c r="V51" s="125">
        <f t="shared" ca="1" si="5"/>
        <v>2.2784876027583177E-4</v>
      </c>
      <c r="W51" s="125">
        <f t="shared" ca="1" si="6"/>
        <v>2.2784876027583177E-4</v>
      </c>
      <c r="X51" s="125">
        <f t="shared" ca="1" si="7"/>
        <v>0.99954425054071971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1.5493175715154754</v>
      </c>
      <c r="Z51" s="133">
        <f t="shared" si="8"/>
        <v>1.5493175715154754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0.92959054290928522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5.64896610294254E-4</v>
      </c>
      <c r="AD51" s="133">
        <f>(1-(1+VLOOKUP(C51,'Autres hypothèses'!$B$18:$H$86,5,FALSE))^-1)/VLOOKUP(C51,'Autres hypothèses'!$B$18:$H$86,7,FALSE)</f>
        <v>0.9775595365451456</v>
      </c>
      <c r="AE51" s="125">
        <f>AE50/(1+VLOOKUP(C51-1,'Autres hypothèses'!B61:H129,5,FALSE))</f>
        <v>0.11206770926177519</v>
      </c>
      <c r="AF51" s="134">
        <f t="shared" ca="1" si="9"/>
        <v>6.1886038091358867E-5</v>
      </c>
      <c r="AG51" s="80"/>
    </row>
    <row r="52" spans="2:33" x14ac:dyDescent="0.25">
      <c r="B52" s="95">
        <f t="shared" si="10"/>
        <v>45</v>
      </c>
      <c r="C52" s="13">
        <f t="shared" si="11"/>
        <v>2067</v>
      </c>
      <c r="D52" s="13">
        <f t="shared" si="12"/>
        <v>110</v>
      </c>
      <c r="E52" s="125">
        <f ca="1">IF(E51=1,1,'Probabilités de décès'!D59)</f>
        <v>0.57999999999999996</v>
      </c>
      <c r="F52" s="125">
        <f t="shared" ca="1" si="0"/>
        <v>0.42000000000000004</v>
      </c>
      <c r="G52" s="125">
        <f t="shared" ca="1" si="15"/>
        <v>1.0030593465282352E-4</v>
      </c>
      <c r="H52" s="13"/>
      <c r="I52" s="13">
        <f t="shared" si="13"/>
        <v>110</v>
      </c>
      <c r="J52" s="125">
        <f ca="1">IF(J51=1,1,'Probabilités de décès'!H59)</f>
        <v>0.57999999999999996</v>
      </c>
      <c r="K52" s="125">
        <f t="shared" ca="1" si="1"/>
        <v>0.42000000000000004</v>
      </c>
      <c r="L52" s="126">
        <f t="shared" ca="1" si="16"/>
        <v>1.0030593465282352E-4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1.5648107472306303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1.5695980455575153E-4</v>
      </c>
      <c r="Q52" s="125">
        <f>(1-(1+VLOOKUP(C52,'Autres hypothèses'!$B$18:$H$86,5,FALSE))^-1)/VLOOKUP(C52,'Autres hypothèses'!$B$18:$H$86,7,FALSE)</f>
        <v>0.9775595365451456</v>
      </c>
      <c r="R52" s="125">
        <f>R51/(1+VLOOKUP(C52-1,'Autres hypothèses'!$B$18:$H$86,5,FALSE))</f>
        <v>0.10662959967818762</v>
      </c>
      <c r="S52" s="134">
        <f t="shared" ca="1" si="3"/>
        <v>1.6360984937053086E-5</v>
      </c>
      <c r="U52" s="142">
        <f t="shared" ca="1" si="4"/>
        <v>1.0061280526576501E-8</v>
      </c>
      <c r="V52" s="125">
        <f t="shared" ca="1" si="5"/>
        <v>1.0029587337229694E-4</v>
      </c>
      <c r="W52" s="125">
        <f t="shared" ca="1" si="6"/>
        <v>1.0029587337229694E-4</v>
      </c>
      <c r="X52" s="125">
        <f t="shared" ca="1" si="7"/>
        <v>0.99979939819197483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1.5648107472306303</v>
      </c>
      <c r="Z52" s="133">
        <f t="shared" si="8"/>
        <v>1.5648107472306303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0.93888644833837809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2.5112624088926313E-4</v>
      </c>
      <c r="AD52" s="133">
        <f>(1-(1+VLOOKUP(C52,'Autres hypothèses'!$B$18:$H$86,5,FALSE))^-1)/VLOOKUP(C52,'Autres hypothèses'!$B$18:$H$86,7,FALSE)</f>
        <v>0.9775595365451456</v>
      </c>
      <c r="AE52" s="125">
        <f>AE51/(1+VLOOKUP(C52-1,'Autres hypothèses'!B62:H130,5,FALSE))</f>
        <v>0.10662959967818762</v>
      </c>
      <c r="AF52" s="134">
        <f t="shared" ca="1" si="9"/>
        <v>2.6176591236953365E-5</v>
      </c>
      <c r="AG52" s="80"/>
    </row>
    <row r="53" spans="2:33" x14ac:dyDescent="0.25">
      <c r="B53" s="95">
        <f t="shared" si="10"/>
        <v>46</v>
      </c>
      <c r="C53" s="13">
        <f t="shared" si="11"/>
        <v>2068</v>
      </c>
      <c r="D53" s="13">
        <f t="shared" si="12"/>
        <v>111</v>
      </c>
      <c r="E53" s="125">
        <f ca="1">IF(E52=1,1,'Probabilités de décès'!D60)</f>
        <v>0.6</v>
      </c>
      <c r="F53" s="125">
        <f t="shared" ca="1" si="0"/>
        <v>0.4</v>
      </c>
      <c r="G53" s="125">
        <f t="shared" ca="1" si="15"/>
        <v>4.2128492554185881E-5</v>
      </c>
      <c r="H53" s="13"/>
      <c r="I53" s="13">
        <f t="shared" si="13"/>
        <v>111</v>
      </c>
      <c r="J53" s="125">
        <f ca="1">IF(J52=1,1,'Probabilités de décès'!H60)</f>
        <v>0.6</v>
      </c>
      <c r="K53" s="125">
        <f t="shared" ca="1" si="1"/>
        <v>0.4</v>
      </c>
      <c r="L53" s="126">
        <f t="shared" ca="1" si="16"/>
        <v>4.2128492554185881E-5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1.5804588547029366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6.658234909254981E-5</v>
      </c>
      <c r="Q53" s="125">
        <f>(1-(1+VLOOKUP(C53,'Autres hypothèses'!$B$18:$H$86,5,FALSE))^-1)/VLOOKUP(C53,'Autres hypothèses'!$B$18:$H$86,7,FALSE)</f>
        <v>0.9775595365451456</v>
      </c>
      <c r="R53" s="125">
        <f>R52/(1+VLOOKUP(C53-1,'Autres hypothèses'!$B$18:$H$86,5,FALSE))</f>
        <v>0.10145537552634408</v>
      </c>
      <c r="S53" s="134">
        <f t="shared" ca="1" si="3"/>
        <v>6.6035488204547288E-6</v>
      </c>
      <c r="U53" s="142">
        <f t="shared" ca="1" si="4"/>
        <v>1.7748098848880953E-9</v>
      </c>
      <c r="V53" s="125">
        <f t="shared" ca="1" si="5"/>
        <v>4.2126717744300994E-5</v>
      </c>
      <c r="W53" s="125">
        <f t="shared" ca="1" si="6"/>
        <v>4.2126717744300994E-5</v>
      </c>
      <c r="X53" s="125">
        <f t="shared" ca="1" si="7"/>
        <v>0.99991574478970158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1.5804588547029366</v>
      </c>
      <c r="Z53" s="133">
        <f t="shared" si="8"/>
        <v>1.5804588547029366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0.94827531282176192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1.065300755396809E-4</v>
      </c>
      <c r="AD53" s="133">
        <f>(1-(1+VLOOKUP(C53,'Autres hypothèses'!$B$18:$H$86,5,FALSE))^-1)/VLOOKUP(C53,'Autres hypothèses'!$B$18:$H$86,7,FALSE)</f>
        <v>0.9775595365451456</v>
      </c>
      <c r="AE53" s="125">
        <f>AE52/(1+VLOOKUP(C53-1,'Autres hypothèses'!B63:H131,5,FALSE))</f>
        <v>0.10145537552634408</v>
      </c>
      <c r="AF53" s="134">
        <f t="shared" ca="1" si="9"/>
        <v>1.0565511194193177E-5</v>
      </c>
      <c r="AG53" s="80"/>
    </row>
    <row r="54" spans="2:33" x14ac:dyDescent="0.25">
      <c r="B54" s="95">
        <f t="shared" si="10"/>
        <v>47</v>
      </c>
      <c r="C54" s="13">
        <f t="shared" si="11"/>
        <v>2069</v>
      </c>
      <c r="D54" s="13">
        <f t="shared" si="12"/>
        <v>112</v>
      </c>
      <c r="E54" s="125">
        <f ca="1">IF(E53=1,1,'Probabilités de décès'!D61)</f>
        <v>0.62</v>
      </c>
      <c r="F54" s="125">
        <f t="shared" ca="1" si="0"/>
        <v>0.38</v>
      </c>
      <c r="G54" s="125">
        <f t="shared" ca="1" si="15"/>
        <v>1.6851397021674355E-5</v>
      </c>
      <c r="H54" s="13"/>
      <c r="I54" s="13">
        <f t="shared" si="13"/>
        <v>112</v>
      </c>
      <c r="J54" s="125">
        <f ca="1">IF(J53=1,1,'Probabilités de décès'!H61)</f>
        <v>0.62</v>
      </c>
      <c r="K54" s="125">
        <f t="shared" ca="1" si="1"/>
        <v>0.38</v>
      </c>
      <c r="L54" s="126">
        <f t="shared" ca="1" si="16"/>
        <v>1.6851397021674355E-5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1.5962634432499661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2.6899269033390127E-5</v>
      </c>
      <c r="Q54" s="125">
        <f>(1-(1+VLOOKUP(C54,'Autres hypothèses'!$B$18:$H$86,5,FALSE))^-1)/VLOOKUP(C54,'Autres hypothèses'!$B$18:$H$86,7,FALSE)</f>
        <v>0.9775595365451456</v>
      </c>
      <c r="R54" s="125">
        <f>R53/(1+VLOOKUP(C54-1,'Autres hypothèses'!$B$18:$H$86,5,FALSE))</f>
        <v>9.6532231709176103E-2</v>
      </c>
      <c r="S54" s="134">
        <f t="shared" ca="1" si="3"/>
        <v>2.5383765208979173E-6</v>
      </c>
      <c r="U54" s="142">
        <f t="shared" ca="1" si="4"/>
        <v>2.8396958158209531E-10</v>
      </c>
      <c r="V54" s="125">
        <f t="shared" ca="1" si="5"/>
        <v>1.6851113052092771E-5</v>
      </c>
      <c r="W54" s="125">
        <f t="shared" ca="1" si="6"/>
        <v>1.6851113052092771E-5</v>
      </c>
      <c r="X54" s="125">
        <f t="shared" ca="1" si="7"/>
        <v>0.99996629748992627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1.5962634432499661</v>
      </c>
      <c r="Z54" s="133">
        <f t="shared" si="8"/>
        <v>1.5962634432499661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0.95775806594997959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4.3038558479266952E-5</v>
      </c>
      <c r="AD54" s="133">
        <f>(1-(1+VLOOKUP(C54,'Autres hypothèses'!$B$18:$H$86,5,FALSE))^-1)/VLOOKUP(C54,'Autres hypothèses'!$B$18:$H$86,7,FALSE)</f>
        <v>0.9775595365451456</v>
      </c>
      <c r="AE54" s="125">
        <f>AE53/(1+VLOOKUP(C54-1,'Autres hypothèses'!B64:H132,5,FALSE))</f>
        <v>9.6532231709176103E-2</v>
      </c>
      <c r="AF54" s="134">
        <f t="shared" ca="1" si="9"/>
        <v>4.0613767683223403E-6</v>
      </c>
      <c r="AG54" s="80"/>
    </row>
    <row r="55" spans="2:33" x14ac:dyDescent="0.25">
      <c r="B55" s="95">
        <f t="shared" si="10"/>
        <v>48</v>
      </c>
      <c r="C55" s="13">
        <f t="shared" si="11"/>
        <v>2070</v>
      </c>
      <c r="D55" s="13">
        <f t="shared" si="12"/>
        <v>113</v>
      </c>
      <c r="E55" s="125">
        <f ca="1">IF(E54=1,1,'Probabilités de décès'!D62)</f>
        <v>0.64</v>
      </c>
      <c r="F55" s="125">
        <f t="shared" ca="1" si="0"/>
        <v>0.36</v>
      </c>
      <c r="G55" s="125">
        <f t="shared" ca="1" si="15"/>
        <v>6.4035308682362548E-6</v>
      </c>
      <c r="H55" s="13"/>
      <c r="I55" s="13">
        <f t="shared" si="13"/>
        <v>113</v>
      </c>
      <c r="J55" s="125">
        <f ca="1">IF(J54=1,1,'Probabilités de décès'!H62)</f>
        <v>0.64</v>
      </c>
      <c r="K55" s="125">
        <f t="shared" ca="1" si="1"/>
        <v>0.36</v>
      </c>
      <c r="L55" s="126">
        <f t="shared" ca="1" si="16"/>
        <v>6.4035308682362548E-6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1.6122260776824657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1.0323939455015131E-5</v>
      </c>
      <c r="Q55" s="125">
        <f>(1-(1+VLOOKUP(C55,'Autres hypothèses'!$B$18:$H$86,5,FALSE))^-1)/VLOOKUP(C55,'Autres hypothèses'!$B$18:$H$86,7,FALSE)</f>
        <v>0.9775595365451456</v>
      </c>
      <c r="R55" s="125">
        <f>R54/(1+VLOOKUP(C55-1,'Autres hypothèses'!$B$18:$H$86,5,FALSE))</f>
        <v>9.1847984499691823E-2</v>
      </c>
      <c r="S55" s="134">
        <f t="shared" ca="1" si="3"/>
        <v>9.269542423602481E-7</v>
      </c>
      <c r="U55" s="142">
        <f t="shared" ca="1" si="4"/>
        <v>4.1005207580454564E-11</v>
      </c>
      <c r="V55" s="125">
        <f t="shared" ca="1" si="5"/>
        <v>6.4034898630286745E-6</v>
      </c>
      <c r="W55" s="125">
        <f t="shared" ca="1" si="6"/>
        <v>6.4034898630286745E-6</v>
      </c>
      <c r="X55" s="125">
        <f t="shared" ca="1" si="7"/>
        <v>0.99998719297926875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1.6122260776824657</v>
      </c>
      <c r="Z55" s="133">
        <f t="shared" si="8"/>
        <v>1.6122260776824657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0.96733564660947935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1.6518263462225222E-5</v>
      </c>
      <c r="AD55" s="133">
        <f>(1-(1+VLOOKUP(C55,'Autres hypothèses'!$B$18:$H$86,5,FALSE))^-1)/VLOOKUP(C55,'Autres hypothèses'!$B$18:$H$86,7,FALSE)</f>
        <v>0.9775595365451456</v>
      </c>
      <c r="AE55" s="125">
        <f>AE54/(1+VLOOKUP(C55-1,'Autres hypothèses'!B65:H133,5,FALSE))</f>
        <v>9.1847984499691823E-2</v>
      </c>
      <c r="AF55" s="134">
        <f t="shared" ca="1" si="9"/>
        <v>1.4831232263083342E-6</v>
      </c>
      <c r="AG55" s="80"/>
    </row>
    <row r="56" spans="2:33" x14ac:dyDescent="0.25">
      <c r="B56" s="95">
        <f t="shared" si="10"/>
        <v>49</v>
      </c>
      <c r="C56" s="13">
        <f t="shared" si="11"/>
        <v>2071</v>
      </c>
      <c r="D56" s="13">
        <f t="shared" si="12"/>
        <v>114</v>
      </c>
      <c r="E56" s="125">
        <f ca="1">IF(E55=1,1,'Probabilités de décès'!D63)</f>
        <v>0.66</v>
      </c>
      <c r="F56" s="125">
        <f t="shared" ca="1" si="0"/>
        <v>0.33999999999999997</v>
      </c>
      <c r="G56" s="125">
        <f t="shared" ca="1" si="15"/>
        <v>2.3052711125650514E-6</v>
      </c>
      <c r="H56" s="13"/>
      <c r="I56" s="13">
        <f t="shared" si="13"/>
        <v>114</v>
      </c>
      <c r="J56" s="125">
        <f ca="1">IF(J55=1,1,'Probabilités de décès'!H63)</f>
        <v>0.66</v>
      </c>
      <c r="K56" s="125">
        <f t="shared" ca="1" si="1"/>
        <v>0.33999999999999997</v>
      </c>
      <c r="L56" s="126">
        <f t="shared" ca="1" si="16"/>
        <v>2.3052711125650514E-6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1.6283483384592905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3.7537843858435016E-6</v>
      </c>
      <c r="Q56" s="125">
        <f>(1-(1+VLOOKUP(C56,'Autres hypothèses'!$B$18:$H$86,5,FALSE))^-1)/VLOOKUP(C56,'Autres hypothèses'!$B$18:$H$86,7,FALSE)</f>
        <v>0.9775595365451456</v>
      </c>
      <c r="R56" s="125">
        <f>R55/(1+VLOOKUP(C56-1,'Autres hypothèses'!$B$18:$H$86,5,FALSE))</f>
        <v>8.7391041388859975E-2</v>
      </c>
      <c r="S56" s="134">
        <f t="shared" ca="1" si="3"/>
        <v>3.2068559707153777E-7</v>
      </c>
      <c r="U56" s="142">
        <f t="shared" ca="1" si="4"/>
        <v>5.3142749024269105E-12</v>
      </c>
      <c r="V56" s="125">
        <f t="shared" ca="1" si="5"/>
        <v>2.305265798290149E-6</v>
      </c>
      <c r="W56" s="125">
        <f t="shared" ca="1" si="6"/>
        <v>2.305265798290149E-6</v>
      </c>
      <c r="X56" s="125">
        <f t="shared" ca="1" si="7"/>
        <v>0.99999538946308919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1.6283483384592905</v>
      </c>
      <c r="Z56" s="133">
        <f t="shared" si="8"/>
        <v>1.6283483384592905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0.97700900307557426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6.0060498252551775E-6</v>
      </c>
      <c r="AD56" s="133">
        <f>(1-(1+VLOOKUP(C56,'Autres hypothèses'!$B$18:$H$86,5,FALSE))^-1)/VLOOKUP(C56,'Autres hypothèses'!$B$18:$H$86,7,FALSE)</f>
        <v>0.9775595365451456</v>
      </c>
      <c r="AE56" s="125">
        <f>AE55/(1+VLOOKUP(C56-1,'Autres hypothèses'!B66:H134,5,FALSE))</f>
        <v>8.7391041388859975E-2</v>
      </c>
      <c r="AF56" s="134">
        <f t="shared" ca="1" si="9"/>
        <v>5.1309651175411444E-7</v>
      </c>
      <c r="AG56" s="80"/>
    </row>
    <row r="57" spans="2:33" x14ac:dyDescent="0.25">
      <c r="B57" s="95">
        <f t="shared" si="10"/>
        <v>50</v>
      </c>
      <c r="C57" s="13">
        <f t="shared" si="11"/>
        <v>2072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7.837921782721174E-7</v>
      </c>
      <c r="H57" s="13"/>
      <c r="I57" s="13">
        <f t="shared" si="13"/>
        <v>115</v>
      </c>
      <c r="J57" s="125">
        <f ca="1">IF(J56=1,1,'Probabilités de décès'!H64)</f>
        <v>1</v>
      </c>
      <c r="K57" s="125">
        <f t="shared" ca="1" si="1"/>
        <v>0</v>
      </c>
      <c r="L57" s="126">
        <f t="shared" ca="1" si="16"/>
        <v>7.837921782721174E-7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1.6446318218438833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1.2890495580986582E-6</v>
      </c>
      <c r="Q57" s="125">
        <f>(1-(1+VLOOKUP(C57,'Autres hypothèses'!$B$18:$H$86,5,FALSE))^-1)/VLOOKUP(C57,'Autres hypothèses'!$B$18:$H$86,7,FALSE)</f>
        <v>0.9775595365451456</v>
      </c>
      <c r="R57" s="125">
        <f>R56/(1+VLOOKUP(C57-1,'Autres hypothèses'!$B$18:$H$86,5,FALSE))</f>
        <v>8.3150372396631755E-2</v>
      </c>
      <c r="S57" s="134">
        <f t="shared" ca="1" si="3"/>
        <v>1.0477967082242251E-7</v>
      </c>
      <c r="U57" s="142">
        <f t="shared" ca="1" si="4"/>
        <v>6.1433017872055062E-13</v>
      </c>
      <c r="V57" s="125">
        <f t="shared" ca="1" si="5"/>
        <v>7.8379156394193866E-7</v>
      </c>
      <c r="W57" s="125">
        <f t="shared" ca="1" si="6"/>
        <v>7.8379156394193866E-7</v>
      </c>
      <c r="X57" s="125">
        <f t="shared" ca="1" si="7"/>
        <v>0.99999843241625774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1.6446318218438833</v>
      </c>
      <c r="Z57" s="133">
        <f t="shared" si="8"/>
        <v>1.6446318218438833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0.98677909310632994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2.0624786867496764E-6</v>
      </c>
      <c r="AD57" s="133">
        <f>(1-(1+VLOOKUP(C57,'Autres hypothèses'!$B$18:$H$86,5,FALSE))^-1)/VLOOKUP(C57,'Autres hypothèses'!$B$18:$H$86,7,FALSE)</f>
        <v>0.9775595365451456</v>
      </c>
      <c r="AE57" s="125">
        <f>AE56/(1+VLOOKUP(C57-1,'Autres hypothèses'!B67:H135,5,FALSE))</f>
        <v>8.3150372396631755E-2</v>
      </c>
      <c r="AF57" s="134">
        <f t="shared" ca="1" si="9"/>
        <v>1.6764742404058415E-7</v>
      </c>
      <c r="AG57" s="80"/>
    </row>
    <row r="58" spans="2:33" x14ac:dyDescent="0.25">
      <c r="B58" s="95">
        <f t="shared" si="10"/>
        <v>51</v>
      </c>
      <c r="C58" s="13">
        <f t="shared" si="11"/>
        <v>2073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116</v>
      </c>
      <c r="J58" s="125">
        <f ca="1">IF(J57=1,1,'Probabilités de décès'!H65)</f>
        <v>1</v>
      </c>
      <c r="K58" s="125">
        <f t="shared" ca="1" si="1"/>
        <v>0</v>
      </c>
      <c r="L58" s="126">
        <f t="shared" ca="1" si="16"/>
        <v>0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1.6610781400623222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0.9775595365451456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0</v>
      </c>
      <c r="X58" s="125">
        <f t="shared" ca="1" si="7"/>
        <v>1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1.6610781400623222</v>
      </c>
      <c r="Z58" s="133">
        <f t="shared" si="8"/>
        <v>1.6610781400623222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0.99664688403739332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0.9775595365451456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5">
      <c r="B59" s="95">
        <f t="shared" si="10"/>
        <v>52</v>
      </c>
      <c r="C59" s="13">
        <f t="shared" si="11"/>
        <v>2074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117</v>
      </c>
      <c r="J59" s="125">
        <f ca="1">IF(J58=1,1,'Probabilités de décès'!H66)</f>
        <v>1</v>
      </c>
      <c r="K59" s="125">
        <f t="shared" ca="1" si="1"/>
        <v>0</v>
      </c>
      <c r="L59" s="126">
        <f t="shared" ca="1" si="16"/>
        <v>0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1.6776889214629456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0.9775595365451456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0</v>
      </c>
      <c r="X59" s="125">
        <f t="shared" ca="1" si="7"/>
        <v>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1.6776889214629456</v>
      </c>
      <c r="Z59" s="133">
        <f t="shared" si="8"/>
        <v>1.6776889214629456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1.0066133528777672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0.9775595365451456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5">
      <c r="B60" s="95">
        <f t="shared" si="10"/>
        <v>53</v>
      </c>
      <c r="C60" s="13">
        <f t="shared" si="11"/>
        <v>2075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118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0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1.694465810677575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0.9775595365451456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0</v>
      </c>
      <c r="X60" s="125">
        <f t="shared" ca="1" si="7"/>
        <v>1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1.694465810677575</v>
      </c>
      <c r="Z60" s="133">
        <f t="shared" si="8"/>
        <v>1.694465810677575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1.0166794864065449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0.9775595365451456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5">
      <c r="B61" s="95">
        <f t="shared" si="10"/>
        <v>54</v>
      </c>
      <c r="C61" s="13">
        <f t="shared" si="11"/>
        <v>2076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119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1.7114104687843508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0.9775595365451456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1.7114104687843508</v>
      </c>
      <c r="Z61" s="133">
        <f t="shared" si="8"/>
        <v>1.7114104687843508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1.0268462812706105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0.9775595365451456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5">
      <c r="B62" s="95">
        <f t="shared" si="10"/>
        <v>55</v>
      </c>
      <c r="C62" s="13">
        <f t="shared" si="11"/>
        <v>2077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120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1.7285245734721943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0.9775595365451456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1.7285245734721943</v>
      </c>
      <c r="Z62" s="133">
        <f t="shared" ref="Z62:Z75" si="22">Y62</f>
        <v>1.7285245734721943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1.0371147440833166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0.9775595365451456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5">
      <c r="B63" s="95">
        <f t="shared" si="10"/>
        <v>56</v>
      </c>
      <c r="C63" s="13">
        <f t="shared" si="11"/>
        <v>2078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121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1.7458098192069162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0.9775595365451456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1.7458098192069162</v>
      </c>
      <c r="Z63" s="133">
        <f t="shared" si="22"/>
        <v>1.7458098192069162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1.0474858915241496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0.9775595365451456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5">
      <c r="B64" s="95">
        <f t="shared" si="10"/>
        <v>57</v>
      </c>
      <c r="C64" s="13">
        <f t="shared" si="11"/>
        <v>2079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122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1.7632679173989854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0.9775595365451456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1.7632679173989854</v>
      </c>
      <c r="Z64" s="133">
        <f t="shared" si="22"/>
        <v>1.7632679173989854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1.0579607504393911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0.9775595365451456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5">
      <c r="B65" s="95">
        <f t="shared" si="10"/>
        <v>58</v>
      </c>
      <c r="C65" s="13">
        <f t="shared" si="11"/>
        <v>2080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123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1.7809005965729752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0.9775595365451456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1.7809005965729752</v>
      </c>
      <c r="Z65" s="133">
        <f t="shared" si="22"/>
        <v>1.7809005965729752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1.0685403579437851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0.9775595365451456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5">
      <c r="B66" s="95">
        <f t="shared" si="10"/>
        <v>59</v>
      </c>
      <c r="C66" s="13">
        <f t="shared" si="11"/>
        <v>2081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124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1.798709602538705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0.9775595365451456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1.798709602538705</v>
      </c>
      <c r="Z66" s="133">
        <f t="shared" si="22"/>
        <v>1.798709602538705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1.079225761523223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0.9775595365451456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5">
      <c r="B67" s="95">
        <f t="shared" si="10"/>
        <v>60</v>
      </c>
      <c r="C67" s="13">
        <f t="shared" si="11"/>
        <v>2082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125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1.8166966985640922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0.9775595365451456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1.8166966985640922</v>
      </c>
      <c r="Z67" s="133">
        <f t="shared" si="22"/>
        <v>1.8166966985640922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1.0900180191384552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0.9775595365451456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5">
      <c r="B68" s="95">
        <f t="shared" si="10"/>
        <v>61</v>
      </c>
      <c r="C68" s="13">
        <f t="shared" si="11"/>
        <v>2083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126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1.8348636655497332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0.9775595365451456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1.8348636655497332</v>
      </c>
      <c r="Z68" s="133">
        <f t="shared" si="22"/>
        <v>1.8348636655497332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1.1009181993298398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0.9775595365451456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5">
      <c r="B69" s="95">
        <f t="shared" si="10"/>
        <v>62</v>
      </c>
      <c r="C69" s="13">
        <f t="shared" si="11"/>
        <v>2084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127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1.8532123022052305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0.9775595365451456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1.8532123022052305</v>
      </c>
      <c r="Z69" s="133">
        <f t="shared" si="22"/>
        <v>1.8532123022052305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1.1119273813231383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0.9775595365451456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5">
      <c r="B70" s="95">
        <f t="shared" si="10"/>
        <v>63</v>
      </c>
      <c r="C70" s="13">
        <f t="shared" si="11"/>
        <v>2085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128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1.8717444252272828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0.9775595365451456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1.8717444252272828</v>
      </c>
      <c r="Z70" s="133">
        <f t="shared" si="22"/>
        <v>1.8717444252272828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1.1230466551363696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0.9775595365451456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5">
      <c r="B71" s="95">
        <f t="shared" si="10"/>
        <v>64</v>
      </c>
      <c r="C71" s="13">
        <f t="shared" si="11"/>
        <v>2086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129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1.8904618694795556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0.9775595365451456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1.8904618694795556</v>
      </c>
      <c r="Z71" s="133">
        <f t="shared" si="22"/>
        <v>1.8904618694795556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1.1342771216877334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0.9775595365451456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5">
      <c r="B72" s="95">
        <f t="shared" si="10"/>
        <v>65</v>
      </c>
      <c r="C72" s="13">
        <f t="shared" si="11"/>
        <v>2087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130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1.9093664881743513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0.9775595365451456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1.9093664881743513</v>
      </c>
      <c r="Z72" s="133">
        <f t="shared" si="22"/>
        <v>1.9093664881743513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1.1456198929046106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0.9775595365451456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5">
      <c r="B73" s="95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131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1.9284601530560948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0.9775595365451456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1.9284601530560948</v>
      </c>
      <c r="Z73" s="133">
        <f t="shared" si="22"/>
        <v>1.9284601530560948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1.1570760918336569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0.9775595365451456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5">
      <c r="B74" s="95">
        <f t="shared" si="30"/>
        <v>67</v>
      </c>
      <c r="C74" s="13">
        <f t="shared" si="30"/>
        <v>2089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132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1.9477447545866557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0.9775595365451456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1.9477447545866557</v>
      </c>
      <c r="Z74" s="133">
        <f t="shared" si="22"/>
        <v>1.9477447545866557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1.1686468527519933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0.9775595365451456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5.75" thickBot="1" x14ac:dyDescent="0.3">
      <c r="B75" s="98">
        <f t="shared" si="30"/>
        <v>68</v>
      </c>
      <c r="C75" s="69">
        <f t="shared" si="30"/>
        <v>2090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133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1.9672222021325223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0.9775595365451456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1.9672222021325223</v>
      </c>
      <c r="Z75" s="135">
        <f t="shared" si="22"/>
        <v>1.9672222021325223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1.1803333212795133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0.9775595365451456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5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5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5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46</vt:i4>
      </vt:variant>
    </vt:vector>
  </HeadingPairs>
  <TitlesOfParts>
    <vt:vector size="46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2021-11-17T13:56:30Z</dcterms:modified>
</cp:coreProperties>
</file>