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13_ncr:1_{56513F46-2984-9B4D-89A3-DDD641F80AE0}" xr6:coauthVersionLast="47" xr6:coauthVersionMax="47" xr10:uidLastSave="{00000000-0000-0000-0000-000000000000}"/>
  <bookViews>
    <workbookView xWindow="0" yWindow="500" windowWidth="28800" windowHeight="15980" firstSheet="15" activeTab="19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3" sheetId="6" r:id="rId5"/>
    <sheet name="Section 4" sheetId="7" r:id="rId6"/>
    <sheet name="Calibration après ceci" sheetId="9" r:id="rId7"/>
    <sheet name="CPM-B-M" sheetId="19" r:id="rId8"/>
    <sheet name="CPM-B-F" sheetId="20" r:id="rId9"/>
    <sheet name="MI-2017-M" sheetId="21" r:id="rId10"/>
    <sheet name="MI-2017-F" sheetId="22" r:id="rId11"/>
    <sheet name="ICA-Mixte-CPM-B-M" sheetId="23" r:id="rId12"/>
    <sheet name="ICA-Mixte-CPM-B-F" sheetId="25" r:id="rId13"/>
    <sheet name="ICA-Privée-CPM-B-M" sheetId="24" r:id="rId14"/>
    <sheet name="ICA-Privée-CPM-B-F" sheetId="26" r:id="rId15"/>
    <sheet name="ICA-Privée-MI-M" sheetId="27" r:id="rId16"/>
    <sheet name="ICA-Privée-MI-F" sheetId="28" r:id="rId17"/>
    <sheet name="CPM-2014-Privée-mod-MI-M" sheetId="12" r:id="rId18"/>
    <sheet name="CPM-2014-Privée-mod-MI-F" sheetId="18" r:id="rId19"/>
    <sheet name="Probabilités de décès" sheetId="15" r:id="rId20"/>
    <sheet name="Probabilités de décès (2)" sheetId="31" r:id="rId21"/>
    <sheet name="Autres hypothèses" sheetId="29" r:id="rId22"/>
    <sheet name="VA" sheetId="30" r:id="rId23"/>
  </sheets>
  <externalReferences>
    <externalReference r:id="rId24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31" l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B14" i="3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O13" i="31"/>
  <c r="O14" i="31" s="1"/>
  <c r="N13" i="31"/>
  <c r="C13" i="31"/>
  <c r="C14" i="31" s="1"/>
  <c r="B13" i="31"/>
  <c r="F3" i="31"/>
  <c r="O11" i="31" s="1"/>
  <c r="C3" i="31"/>
  <c r="C15" i="31" l="1"/>
  <c r="O15" i="31"/>
  <c r="C11" i="31"/>
  <c r="P13" i="31"/>
  <c r="P14" i="31"/>
  <c r="D14" i="31"/>
  <c r="E14" i="31" l="1"/>
  <c r="F14" i="31"/>
  <c r="O16" i="31"/>
  <c r="C16" i="31"/>
  <c r="P15" i="31"/>
  <c r="D13" i="31"/>
  <c r="D15" i="31"/>
  <c r="F15" i="31" l="1"/>
  <c r="E15" i="31"/>
  <c r="F13" i="31"/>
  <c r="E13" i="31"/>
  <c r="O17" i="31"/>
  <c r="C17" i="31"/>
  <c r="D16" i="31"/>
  <c r="P16" i="31"/>
  <c r="F16" i="31" l="1"/>
  <c r="E16" i="31"/>
  <c r="O18" i="31"/>
  <c r="C18" i="31"/>
  <c r="P17" i="31"/>
  <c r="D17" i="31"/>
  <c r="F17" i="31" l="1"/>
  <c r="E17" i="31"/>
  <c r="O19" i="31"/>
  <c r="C19" i="31"/>
  <c r="D18" i="31"/>
  <c r="P18" i="31"/>
  <c r="E18" i="31" l="1"/>
  <c r="F18" i="31"/>
  <c r="O20" i="31"/>
  <c r="C20" i="31"/>
  <c r="P19" i="31"/>
  <c r="D19" i="31"/>
  <c r="F19" i="31" l="1"/>
  <c r="E19" i="31"/>
  <c r="C21" i="31"/>
  <c r="O21" i="31"/>
  <c r="D20" i="31"/>
  <c r="P20" i="31"/>
  <c r="F20" i="31" l="1"/>
  <c r="E20" i="31"/>
  <c r="O22" i="31"/>
  <c r="C22" i="31"/>
  <c r="P21" i="31"/>
  <c r="D21" i="31"/>
  <c r="F21" i="31" l="1"/>
  <c r="E21" i="31"/>
  <c r="O23" i="31"/>
  <c r="C23" i="31"/>
  <c r="P22" i="31"/>
  <c r="D22" i="31"/>
  <c r="E22" i="31" l="1"/>
  <c r="F22" i="31"/>
  <c r="O24" i="31"/>
  <c r="C24" i="31"/>
  <c r="P23" i="31"/>
  <c r="D23" i="31"/>
  <c r="F23" i="31" l="1"/>
  <c r="E23" i="31"/>
  <c r="O25" i="31"/>
  <c r="C25" i="31"/>
  <c r="P24" i="31"/>
  <c r="D24" i="31"/>
  <c r="F24" i="31" l="1"/>
  <c r="E24" i="31"/>
  <c r="O26" i="31"/>
  <c r="C26" i="31"/>
  <c r="P25" i="31"/>
  <c r="D25" i="31"/>
  <c r="F25" i="31" l="1"/>
  <c r="E25" i="31"/>
  <c r="O27" i="31"/>
  <c r="C27" i="31"/>
  <c r="P26" i="31"/>
  <c r="D26" i="31"/>
  <c r="E26" i="31" l="1"/>
  <c r="F26" i="31"/>
  <c r="C28" i="31"/>
  <c r="O28" i="31"/>
  <c r="D27" i="31"/>
  <c r="P27" i="31"/>
  <c r="F27" i="31" l="1"/>
  <c r="E27" i="31"/>
  <c r="C29" i="31"/>
  <c r="O29" i="31"/>
  <c r="D28" i="31"/>
  <c r="P28" i="31"/>
  <c r="F28" i="31" l="1"/>
  <c r="E28" i="31"/>
  <c r="O30" i="31"/>
  <c r="C30" i="31"/>
  <c r="P29" i="31"/>
  <c r="D29" i="31"/>
  <c r="F29" i="31" l="1"/>
  <c r="E29" i="31"/>
  <c r="O31" i="31"/>
  <c r="C31" i="31"/>
  <c r="P30" i="31"/>
  <c r="D30" i="31"/>
  <c r="E30" i="31" l="1"/>
  <c r="F30" i="31"/>
  <c r="O32" i="31"/>
  <c r="C32" i="31"/>
  <c r="P31" i="31"/>
  <c r="D31" i="31"/>
  <c r="E31" i="31" l="1"/>
  <c r="F31" i="31"/>
  <c r="O33" i="31"/>
  <c r="C33" i="31"/>
  <c r="P32" i="31"/>
  <c r="D32" i="31"/>
  <c r="E32" i="31" l="1"/>
  <c r="F32" i="31"/>
  <c r="C34" i="31"/>
  <c r="O34" i="31"/>
  <c r="D33" i="31"/>
  <c r="P33" i="31"/>
  <c r="F33" i="31" l="1"/>
  <c r="E33" i="31"/>
  <c r="C35" i="31"/>
  <c r="O35" i="31"/>
  <c r="D34" i="31"/>
  <c r="P34" i="31"/>
  <c r="F34" i="31" l="1"/>
  <c r="E34" i="31"/>
  <c r="O36" i="31"/>
  <c r="C36" i="31"/>
  <c r="D35" i="31"/>
  <c r="P35" i="31"/>
  <c r="F35" i="31" l="1"/>
  <c r="E35" i="31"/>
  <c r="C37" i="31"/>
  <c r="O37" i="31"/>
  <c r="D36" i="31"/>
  <c r="P36" i="31"/>
  <c r="E36" i="31" l="1"/>
  <c r="F36" i="31"/>
  <c r="O38" i="31"/>
  <c r="C38" i="31"/>
  <c r="D37" i="31"/>
  <c r="P37" i="31"/>
  <c r="E37" i="31" l="1"/>
  <c r="F37" i="31"/>
  <c r="O39" i="31"/>
  <c r="C39" i="31"/>
  <c r="D38" i="31"/>
  <c r="P38" i="31"/>
  <c r="F38" i="31" l="1"/>
  <c r="E38" i="31"/>
  <c r="O40" i="31"/>
  <c r="C40" i="31"/>
  <c r="D39" i="31"/>
  <c r="P39" i="31"/>
  <c r="F39" i="31" l="1"/>
  <c r="E39" i="31"/>
  <c r="O41" i="31"/>
  <c r="C41" i="31"/>
  <c r="P40" i="31"/>
  <c r="D40" i="31"/>
  <c r="E40" i="31" l="1"/>
  <c r="F40" i="31"/>
  <c r="C42" i="31"/>
  <c r="O42" i="31"/>
  <c r="P41" i="31"/>
  <c r="D41" i="31"/>
  <c r="F41" i="31" l="1"/>
  <c r="E41" i="31"/>
  <c r="C43" i="31"/>
  <c r="O43" i="31"/>
  <c r="D42" i="31"/>
  <c r="P42" i="31"/>
  <c r="F42" i="31" l="1"/>
  <c r="E42" i="31"/>
  <c r="O44" i="31"/>
  <c r="C44" i="31"/>
  <c r="P43" i="31"/>
  <c r="D43" i="31"/>
  <c r="F43" i="31" l="1"/>
  <c r="E43" i="31"/>
  <c r="C45" i="31"/>
  <c r="O45" i="31"/>
  <c r="D44" i="31"/>
  <c r="P44" i="31"/>
  <c r="E44" i="31" l="1"/>
  <c r="F44" i="31"/>
  <c r="O46" i="31"/>
  <c r="C46" i="31"/>
  <c r="P45" i="31"/>
  <c r="D45" i="31"/>
  <c r="E45" i="31" l="1"/>
  <c r="F45" i="31"/>
  <c r="C47" i="31"/>
  <c r="O47" i="31"/>
  <c r="D46" i="31"/>
  <c r="P46" i="31"/>
  <c r="F46" i="31" l="1"/>
  <c r="E46" i="31"/>
  <c r="C48" i="31"/>
  <c r="O48" i="31"/>
  <c r="D47" i="31"/>
  <c r="P47" i="31"/>
  <c r="F47" i="31" l="1"/>
  <c r="E47" i="31"/>
  <c r="C49" i="31"/>
  <c r="O49" i="31"/>
  <c r="P48" i="31"/>
  <c r="D48" i="31"/>
  <c r="E48" i="31" l="1"/>
  <c r="F48" i="31"/>
  <c r="C50" i="31"/>
  <c r="O50" i="31"/>
  <c r="D49" i="31"/>
  <c r="P49" i="31"/>
  <c r="E49" i="31" l="1"/>
  <c r="F49" i="31"/>
  <c r="C51" i="31"/>
  <c r="O51" i="31"/>
  <c r="D50" i="31"/>
  <c r="P50" i="31"/>
  <c r="F50" i="31" l="1"/>
  <c r="E50" i="31"/>
  <c r="C52" i="31"/>
  <c r="O52" i="31"/>
  <c r="D51" i="31"/>
  <c r="P51" i="31"/>
  <c r="F51" i="31" l="1"/>
  <c r="E51" i="31"/>
  <c r="C53" i="31"/>
  <c r="O53" i="31"/>
  <c r="P52" i="31"/>
  <c r="D52" i="31"/>
  <c r="F52" i="31" l="1"/>
  <c r="E52" i="31"/>
  <c r="C54" i="31"/>
  <c r="O54" i="31"/>
  <c r="D53" i="31"/>
  <c r="P53" i="31"/>
  <c r="E53" i="31" l="1"/>
  <c r="F53" i="31"/>
  <c r="C55" i="31"/>
  <c r="O55" i="31"/>
  <c r="D54" i="31"/>
  <c r="P54" i="31"/>
  <c r="F54" i="31" l="1"/>
  <c r="E54" i="31"/>
  <c r="C56" i="31"/>
  <c r="O56" i="31"/>
  <c r="D55" i="31"/>
  <c r="P55" i="31"/>
  <c r="F55" i="31" l="1"/>
  <c r="E55" i="31"/>
  <c r="C57" i="31"/>
  <c r="O57" i="31"/>
  <c r="D56" i="31"/>
  <c r="P56" i="31"/>
  <c r="F56" i="31" l="1"/>
  <c r="E56" i="31"/>
  <c r="C58" i="31"/>
  <c r="O58" i="31"/>
  <c r="D57" i="31"/>
  <c r="P57" i="31"/>
  <c r="E57" i="31" l="1"/>
  <c r="F57" i="31"/>
  <c r="C59" i="31"/>
  <c r="O59" i="31"/>
  <c r="D58" i="31"/>
  <c r="P58" i="31"/>
  <c r="F58" i="31" l="1"/>
  <c r="E58" i="31"/>
  <c r="C60" i="31"/>
  <c r="O60" i="31"/>
  <c r="P59" i="31"/>
  <c r="D59" i="31"/>
  <c r="F59" i="31" l="1"/>
  <c r="E59" i="31"/>
  <c r="O61" i="31"/>
  <c r="C61" i="31"/>
  <c r="P60" i="31"/>
  <c r="D60" i="31"/>
  <c r="F60" i="31" l="1"/>
  <c r="E60" i="31"/>
  <c r="O62" i="31"/>
  <c r="C62" i="31"/>
  <c r="P61" i="31"/>
  <c r="D61" i="31"/>
  <c r="E61" i="31" l="1"/>
  <c r="F61" i="31"/>
  <c r="O63" i="31"/>
  <c r="C63" i="31"/>
  <c r="P62" i="31"/>
  <c r="D62" i="31"/>
  <c r="F62" i="31" l="1"/>
  <c r="E62" i="31"/>
  <c r="O64" i="31"/>
  <c r="C64" i="31"/>
  <c r="P63" i="31"/>
  <c r="D63" i="31"/>
  <c r="G63" i="31" l="1"/>
  <c r="G62" i="31" s="1"/>
  <c r="G61" i="31" s="1"/>
  <c r="G60" i="31" s="1"/>
  <c r="G59" i="31" s="1"/>
  <c r="G58" i="31" s="1"/>
  <c r="G57" i="31" s="1"/>
  <c r="G56" i="31" s="1"/>
  <c r="G55" i="31" s="1"/>
  <c r="G54" i="31" s="1"/>
  <c r="G53" i="31" s="1"/>
  <c r="G52" i="31" s="1"/>
  <c r="G51" i="31" s="1"/>
  <c r="G50" i="31" s="1"/>
  <c r="G49" i="31" s="1"/>
  <c r="G48" i="31" s="1"/>
  <c r="G47" i="31" s="1"/>
  <c r="G46" i="31" s="1"/>
  <c r="G45" i="31" s="1"/>
  <c r="G44" i="31" s="1"/>
  <c r="G43" i="31" s="1"/>
  <c r="G42" i="31" s="1"/>
  <c r="G41" i="31" s="1"/>
  <c r="G40" i="31" s="1"/>
  <c r="G39" i="31" s="1"/>
  <c r="G38" i="31" s="1"/>
  <c r="G37" i="31" s="1"/>
  <c r="G36" i="31" s="1"/>
  <c r="G35" i="31" s="1"/>
  <c r="G34" i="31" s="1"/>
  <c r="G33" i="31" s="1"/>
  <c r="G32" i="31" s="1"/>
  <c r="G31" i="31" s="1"/>
  <c r="G30" i="31" s="1"/>
  <c r="G29" i="31" s="1"/>
  <c r="G28" i="31" s="1"/>
  <c r="G27" i="31" s="1"/>
  <c r="G26" i="31" s="1"/>
  <c r="G25" i="31" s="1"/>
  <c r="G24" i="31" s="1"/>
  <c r="G23" i="31" s="1"/>
  <c r="G22" i="31" s="1"/>
  <c r="G21" i="31" s="1"/>
  <c r="G20" i="31" s="1"/>
  <c r="G19" i="31" s="1"/>
  <c r="G18" i="31" s="1"/>
  <c r="G17" i="31" s="1"/>
  <c r="G16" i="31" s="1"/>
  <c r="G15" i="31" s="1"/>
  <c r="G14" i="31" s="1"/>
  <c r="G13" i="31" s="1"/>
  <c r="F63" i="31"/>
  <c r="E63" i="31"/>
  <c r="O65" i="31"/>
  <c r="C65" i="31"/>
  <c r="P64" i="31"/>
  <c r="D64" i="31"/>
  <c r="F64" i="31" l="1"/>
  <c r="E64" i="31"/>
  <c r="G64" i="31"/>
  <c r="O66" i="31"/>
  <c r="C66" i="31"/>
  <c r="P65" i="31"/>
  <c r="D65" i="31"/>
  <c r="E65" i="31" l="1"/>
  <c r="G65" i="31"/>
  <c r="F65" i="31"/>
  <c r="O67" i="31"/>
  <c r="C67" i="31"/>
  <c r="P66" i="31"/>
  <c r="D66" i="31"/>
  <c r="G66" i="31" l="1"/>
  <c r="F66" i="31"/>
  <c r="E66" i="31"/>
  <c r="O68" i="31"/>
  <c r="C68" i="31"/>
  <c r="P67" i="31"/>
  <c r="D68" i="31"/>
  <c r="D67" i="31"/>
  <c r="P68" i="31"/>
  <c r="G67" i="31" l="1"/>
  <c r="F67" i="31"/>
  <c r="E67" i="31"/>
  <c r="F68" i="31"/>
  <c r="E68" i="31"/>
  <c r="G68" i="31"/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T7" i="30" l="1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I19" i="29" l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19" i="29" l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D69" i="15"/>
  <c r="D65" i="15"/>
  <c r="D66" i="15"/>
  <c r="H69" i="15"/>
  <c r="D67" i="15"/>
  <c r="D68" i="15"/>
  <c r="H68" i="15"/>
  <c r="H19" i="29" l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D61" i="12" l="1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AA8" i="30"/>
  <c r="X9" i="30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AA9" i="30" l="1"/>
  <c r="Z9" i="30"/>
  <c r="N10" i="30"/>
  <c r="O9" i="30"/>
  <c r="X10" i="30"/>
  <c r="Y9" i="30"/>
  <c r="D19" i="8"/>
  <c r="A21" i="8"/>
  <c r="A22" i="8" s="1"/>
  <c r="D20" i="8"/>
  <c r="N11" i="30" l="1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A11" i="30" l="1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K19" i="8" l="1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M19" i="8" l="1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M21" i="8" l="1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M23" i="8" l="1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4" i="8" l="1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M25" i="8" l="1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M26" i="8" l="1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29" i="8" l="1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21" i="30" l="1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Z21" i="30" l="1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X23" i="30" l="1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X24" i="30" l="1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M33" i="8" l="1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X26" i="30" l="1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X27" i="30" l="1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X28" i="30" l="1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X29" i="30" l="1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X30" i="30" l="1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X31" i="30" l="1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J40" i="8" l="1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M41" i="8" l="1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M42" i="8" l="1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M43" i="8" l="1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X36" i="30" l="1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X37" i="30" l="1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X38" i="30" l="1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T48" i="8" l="1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X40" i="30" l="1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T50" i="8" l="1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X42" i="30" l="1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X43" i="30" l="1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X44" i="30" l="1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X45" i="30" l="1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J54" i="8" l="1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T56" i="8" l="1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X48" i="30" l="1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T58" i="8" l="1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X50" i="30" l="1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X51" i="30" l="1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X52" i="30" l="1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G19" i="8" l="1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I18" i="1" l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80" i="1" l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H69" i="1" l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K91" i="2" l="1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E73" i="2" l="1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J70" i="2" l="1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N93" i="1" l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L70" i="2" l="1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I54" i="1" l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Q101" i="2" l="1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J55" i="2" l="1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J7" i="30" l="1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7" i="1" l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J8" i="30" l="1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9" i="15"/>
  <c r="D14" i="15"/>
  <c r="E7" i="30" l="1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H16" i="15"/>
  <c r="D21" i="15"/>
  <c r="J9" i="30" l="1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E8" i="30" l="1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22" i="15"/>
  <c r="H17" i="15"/>
  <c r="D22" i="15"/>
  <c r="AB8" i="30" l="1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D16" i="15"/>
  <c r="H23" i="15"/>
  <c r="D23" i="15"/>
  <c r="E9" i="30" l="1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H24" i="15"/>
  <c r="H18" i="15"/>
  <c r="D24" i="15"/>
  <c r="AB9" i="30" l="1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D26" i="15"/>
  <c r="D25" i="15"/>
  <c r="H25" i="15"/>
  <c r="D17" i="15"/>
  <c r="E10" i="30" l="1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26" i="15"/>
  <c r="H19" i="15"/>
  <c r="D18" i="15"/>
  <c r="AB10" i="30" l="1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D27" i="15"/>
  <c r="H27" i="15"/>
  <c r="D28" i="15"/>
  <c r="AX53" i="1" l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0" i="15"/>
  <c r="H28" i="15"/>
  <c r="AB11" i="30" l="1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H29" i="15"/>
  <c r="H21" i="15"/>
  <c r="D29" i="15"/>
  <c r="AB12" i="30" l="1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B13" i="30" l="1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H31" i="15"/>
  <c r="D30" i="15"/>
  <c r="T15" i="30" l="1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H32" i="15"/>
  <c r="D51" i="15"/>
  <c r="AB15" i="30" l="1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D57" i="15"/>
  <c r="H66" i="15"/>
  <c r="H57" i="15"/>
  <c r="H55" i="15"/>
  <c r="H46" i="15"/>
  <c r="H65" i="15"/>
  <c r="D40" i="15"/>
  <c r="H49" i="15"/>
  <c r="D61" i="15"/>
  <c r="D55" i="15"/>
  <c r="D49" i="15"/>
  <c r="H44" i="15"/>
  <c r="D47" i="15"/>
  <c r="D39" i="15"/>
  <c r="H67" i="15"/>
  <c r="D59" i="15"/>
  <c r="H52" i="15"/>
  <c r="H64" i="15"/>
  <c r="D54" i="15"/>
  <c r="H48" i="15"/>
  <c r="D56" i="15"/>
  <c r="D43" i="15"/>
  <c r="H54" i="15"/>
  <c r="H59" i="15"/>
  <c r="H61" i="15"/>
  <c r="D50" i="15"/>
  <c r="D31" i="15"/>
  <c r="D41" i="15"/>
  <c r="D60" i="15"/>
  <c r="H42" i="15"/>
  <c r="H56" i="15"/>
  <c r="H50" i="15"/>
  <c r="H62" i="15"/>
  <c r="H63" i="15"/>
  <c r="D58" i="15"/>
  <c r="D44" i="15"/>
  <c r="D48" i="15"/>
  <c r="D53" i="15"/>
  <c r="D46" i="15"/>
  <c r="H51" i="15"/>
  <c r="D64" i="15"/>
  <c r="H45" i="15"/>
  <c r="D62" i="15"/>
  <c r="H58" i="15"/>
  <c r="H60" i="15"/>
  <c r="H53" i="15"/>
  <c r="D52" i="15"/>
  <c r="H43" i="15"/>
  <c r="H47" i="15"/>
  <c r="D42" i="15"/>
  <c r="D63" i="15"/>
  <c r="AO46" i="12" l="1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B17" i="30" l="1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H34" i="15"/>
  <c r="D32" i="15"/>
  <c r="AB18" i="30" l="1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BG73" i="2" l="1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D33" i="15"/>
  <c r="H36" i="15"/>
  <c r="AB20" i="30" l="1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D34" i="15"/>
  <c r="H37" i="15"/>
  <c r="T22" i="30" l="1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H38" i="15"/>
  <c r="D35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D38" i="15"/>
  <c r="H41" i="15"/>
  <c r="D37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<sst xmlns="http://schemas.openxmlformats.org/spreadsheetml/2006/main" count="490" uniqueCount="244">
  <si>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</si>
  <si>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</si>
  <si>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</si>
  <si>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</si>
  <si>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</si>
  <si>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</si>
  <si>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</si>
  <si>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</si>
  <si>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</si>
  <si>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</si>
  <si>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</si>
  <si>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</si>
  <si>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</si>
  <si>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</si>
  <si>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</si>
  <si>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</si>
  <si>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</si>
  <si>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</si>
  <si>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</si>
  <si>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</si>
  <si>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</si>
  <si>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</si>
  <si>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</si>
  <si>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</si>
  <si>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</si>
  <si>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</si>
  <si>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</si>
  <si>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</si>
  <si>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</si>
  <si>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</si>
  <si>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</si>
  <si>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</si>
  <si>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</si>
  <si>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</si>
  <si>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</si>
  <si>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</si>
  <si>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</si>
  <si>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</si>
  <si>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</si>
  <si>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</si>
  <si>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</si>
  <si>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</si>
  <si>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</si>
  <si>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</si>
  <si>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</si>
  <si>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</si>
  <si>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</si>
  <si>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</si>
  <si>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</si>
  <si>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</si>
  <si>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</si>
  <si>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</si>
  <si>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</si>
  <si>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</si>
  <si>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</si>
  <si>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</si>
  <si>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</si>
  <si>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</si>
  <si>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</si>
  <si>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</si>
  <si>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</si>
  <si>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</si>
  <si>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</si>
  <si>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</si>
  <si>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</si>
  <si>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</si>
  <si>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</si>
  <si>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</si>
  <si>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</si>
  <si>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</si>
  <si>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</si>
  <si>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</si>
  <si>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</si>
  <si>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</si>
  <si>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</si>
  <si>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</si>
  <si>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</si>
  <si>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</si>
  <si>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</si>
  <si>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</si>
  <si>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</si>
  <si>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</si>
  <si>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</si>
  <si>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</si>
  <si>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</si>
  <si>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</si>
  <si>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</si>
  <si>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</si>
  <si>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</si>
  <si>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</si>
  <si>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</si>
  <si>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</si>
  <si>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</si>
  <si>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</si>
  <si>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</si>
  <si>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</si>
  <si>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</si>
  <si>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</si>
  <si>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</si>
  <si>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</si>
  <si>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</si>
  <si>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</si>
  <si>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</si>
  <si>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</si>
  <si>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</si>
  <si>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</si>
  <si>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</si>
  <si>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</si>
  <si>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</si>
  <si>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</si>
  <si>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</si>
  <si>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</si>
  <si>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</si>
  <si>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</si>
  <si>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</si>
  <si>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</si>
  <si>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</si>
  <si>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</si>
  <si>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</si>
  <si>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</si>
  <si>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</si>
  <si>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</si>
  <si>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</si>
  <si>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</si>
  <si>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</si>
  <si>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</si>
  <si>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</si>
  <si>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</si>
  <si>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</si>
  <si>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</si>
  <si>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</si>
  <si>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</si>
  <si>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</si>
  <si>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</si>
  <si>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</si>
  <si>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</si>
  <si>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</si>
  <si>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</si>
  <si>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</si>
  <si>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</si>
  <si>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</si>
  <si>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</si>
  <si>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</si>
  <si>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</si>
  <si>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</si>
  <si>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</si>
  <si>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</si>
  <si>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</si>
  <si>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</si>
  <si>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</si>
  <si>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</si>
  <si>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</si>
  <si>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</si>
  <si>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</si>
  <si>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</si>
  <si>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</si>
  <si>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</si>
  <si>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</si>
  <si>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</si>
  <si>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</si>
  <si>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</si>
  <si>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</si>
  <si>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</si>
  <si>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</si>
  <si>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</si>
  <si>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</si>
  <si>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</si>
  <si>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</si>
  <si>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</si>
  <si>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</si>
  <si>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</si>
  <si>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</si>
  <si>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</si>
  <si>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</si>
  <si>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</si>
  <si>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</si>
  <si>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</si>
  <si>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</si>
  <si>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</si>
  <si>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</si>
  <si>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</si>
  <si>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</si>
  <si>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</si>
  <si>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</si>
  <si>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</si>
  <si>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</si>
  <si>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</si>
  <si>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</si>
  <si>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</si>
  <si>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</si>
  <si>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</si>
  <si>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</si>
  <si>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</si>
  <si>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</si>
  <si>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</si>
  <si>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</si>
  <si>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</si>
  <si>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</si>
  <si>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</si>
  <si>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</si>
  <si>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</si>
  <si>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</si>
  <si>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</si>
  <si>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</si>
  <si>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</si>
  <si>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</si>
  <si>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</si>
  <si>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</si>
  <si>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</si>
  <si>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</si>
  <si>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</si>
  <si>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</si>
  <si>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</si>
  <si>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</si>
  <si>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</si>
  <si>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</si>
  <si>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</si>
  <si>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</si>
  <si>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</si>
  <si>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</si>
  <si>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</si>
  <si>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</si>
  <si>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</si>
  <si>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</si>
  <si>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</si>
  <si>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</si>
  <si>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</si>
  <si>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</si>
  <si>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</si>
  <si>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</si>
  <si>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</si>
  <si>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</si>
  <si>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</si>
  <si>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</si>
  <si>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</si>
  <si>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</si>
  <si>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</si>
  <si>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</si>
  <si>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</si>
  <si>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qx</t>
  </si>
  <si>
    <t>Taux d'intérêt</t>
  </si>
  <si>
    <t>Taux d'indexation</t>
  </si>
  <si>
    <t>a trema x</t>
  </si>
  <si>
    <r>
      <t>q</t>
    </r>
    <r>
      <rPr>
        <vertAlign val="subscript"/>
        <sz val="11"/>
        <color rgb="FF00B050"/>
        <rFont val="Calibri"/>
        <family val="2"/>
        <scheme val="minor"/>
      </rPr>
      <t xml:space="preserve">x  </t>
    </r>
    <r>
      <rPr>
        <sz val="11"/>
        <color rgb="FF00B050"/>
        <rFont val="Calibri"/>
        <family val="2"/>
        <scheme val="minor"/>
      </rPr>
      <t>femme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</si>
</sst>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vertAlign val="subscript"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26" fillId="0" borderId="0" xfId="0" applyFont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6" fillId="0" borderId="0" xfId="0" applyFont="1"/>
    <xf numFmtId="10" fontId="0" fillId="0" borderId="0" xfId="1" applyNumberFormat="1" applyFont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5"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0" t="s">
        <v>9</v>
      </c>
      <c r="B1" s="120"/>
      <c r="D1" s="120" t="s">
        <v>9</v>
      </c>
      <c r="E1" s="120"/>
      <c r="F1" s="120"/>
      <c r="H1" s="119" t="s">
        <v>4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G1" s="119" t="s">
        <v>7</v>
      </c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</row>
    <row r="2" spans="1:61" x14ac:dyDescent="0.2">
      <c r="A2" s="120" t="s">
        <v>2</v>
      </c>
      <c r="B2" s="120"/>
      <c r="D2" s="120" t="s">
        <v>3</v>
      </c>
      <c r="E2" s="120"/>
      <c r="F2" s="120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topLeftCell="H1"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0" t="s">
        <v>8</v>
      </c>
      <c r="B1" s="120"/>
      <c r="D1" s="120" t="s">
        <v>8</v>
      </c>
      <c r="E1" s="120"/>
      <c r="F1" s="120"/>
      <c r="H1" s="119" t="s">
        <v>4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G1" s="119" t="s">
        <v>7</v>
      </c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</row>
    <row r="2" spans="1:61" x14ac:dyDescent="0.2">
      <c r="A2" s="120" t="s">
        <v>2</v>
      </c>
      <c r="B2" s="120"/>
      <c r="D2" s="120" t="s">
        <v>3</v>
      </c>
      <c r="E2" s="120"/>
      <c r="F2" s="120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tabSelected="1" workbookViewId="0">
      <selection activeCell="H19" sqref="H19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79" t="str">
        <f>C6</f>
        <v>CPM-2014-Privée-mod</v>
      </c>
      <c r="E3" t="s">
        <v>136</v>
      </c>
      <c r="F3" s="79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79">
        <v>65</v>
      </c>
      <c r="E8" t="s">
        <v>165</v>
      </c>
      <c r="F8" s="79">
        <v>62</v>
      </c>
    </row>
    <row r="9" spans="1:8" x14ac:dyDescent="0.2">
      <c r="B9" t="s">
        <v>166</v>
      </c>
      <c r="C9" s="79" t="s">
        <v>27</v>
      </c>
      <c r="E9" t="s">
        <v>167</v>
      </c>
      <c r="F9" s="79" t="s">
        <v>34</v>
      </c>
    </row>
    <row r="10" spans="1:8" x14ac:dyDescent="0.2">
      <c r="B10" t="s">
        <v>142</v>
      </c>
      <c r="C10" s="79">
        <v>2022</v>
      </c>
      <c r="F10" s="80"/>
    </row>
    <row r="11" spans="1:8" x14ac:dyDescent="0.2">
      <c r="F11" s="80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87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87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87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87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87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87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7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7">
        <f t="shared" ca="1" si="0"/>
        <v>1.177085239615001E-2</v>
      </c>
      <c r="F17">
        <f t="shared" si="4"/>
        <v>2025</v>
      </c>
      <c r="G17" s="16">
        <f t="shared" si="5"/>
        <v>65</v>
      </c>
      <c r="H17" s="87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7">
        <f t="shared" ca="1" si="0"/>
        <v>1.2487440188758893E-2</v>
      </c>
      <c r="F18">
        <f t="shared" si="4"/>
        <v>2026</v>
      </c>
      <c r="G18" s="16">
        <f t="shared" si="5"/>
        <v>66</v>
      </c>
      <c r="H18" s="87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7">
        <f t="shared" ca="1" si="0"/>
        <v>1.3386321567872164E-2</v>
      </c>
      <c r="F19">
        <f t="shared" si="4"/>
        <v>2027</v>
      </c>
      <c r="G19" s="16">
        <f t="shared" si="5"/>
        <v>67</v>
      </c>
      <c r="H19" s="87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7">
        <f t="shared" ca="1" si="0"/>
        <v>1.4591381027197391E-2</v>
      </c>
      <c r="F20">
        <f t="shared" si="4"/>
        <v>2028</v>
      </c>
      <c r="G20" s="16">
        <f t="shared" si="5"/>
        <v>68</v>
      </c>
      <c r="H20" s="87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7">
        <f t="shared" ca="1" si="0"/>
        <v>1.596096305139677E-2</v>
      </c>
      <c r="F21">
        <f t="shared" si="4"/>
        <v>2029</v>
      </c>
      <c r="G21" s="16">
        <f t="shared" si="5"/>
        <v>69</v>
      </c>
      <c r="H21" s="87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7">
        <f t="shared" ca="1" si="0"/>
        <v>1.751740911935418E-2</v>
      </c>
      <c r="F22">
        <f t="shared" si="4"/>
        <v>2030</v>
      </c>
      <c r="G22" s="16">
        <f t="shared" si="5"/>
        <v>70</v>
      </c>
      <c r="H22" s="87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7">
        <f t="shared" ca="1" si="0"/>
        <v>1.9268063076234448E-2</v>
      </c>
      <c r="F23">
        <f t="shared" si="4"/>
        <v>2031</v>
      </c>
      <c r="G23" s="16">
        <f t="shared" si="5"/>
        <v>71</v>
      </c>
      <c r="H23" s="87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7">
        <f t="shared" ca="1" si="0"/>
        <v>2.1331817801591206E-2</v>
      </c>
      <c r="F24">
        <f t="shared" si="4"/>
        <v>2032</v>
      </c>
      <c r="G24" s="16">
        <f t="shared" si="5"/>
        <v>72</v>
      </c>
      <c r="H24" s="87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7">
        <f t="shared" ca="1" si="0"/>
        <v>2.3541250472444597E-2</v>
      </c>
      <c r="F25">
        <f t="shared" si="4"/>
        <v>2033</v>
      </c>
      <c r="G25" s="16">
        <f t="shared" si="5"/>
        <v>73</v>
      </c>
      <c r="H25" s="87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7">
        <f t="shared" ca="1" si="0"/>
        <v>2.6070175992851639E-2</v>
      </c>
      <c r="F26">
        <f t="shared" si="4"/>
        <v>2034</v>
      </c>
      <c r="G26" s="16">
        <f t="shared" si="5"/>
        <v>74</v>
      </c>
      <c r="H26" s="87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7">
        <f t="shared" ca="1" si="0"/>
        <v>2.8999914889963289E-2</v>
      </c>
      <c r="F27">
        <f t="shared" si="4"/>
        <v>2035</v>
      </c>
      <c r="G27" s="16">
        <f t="shared" si="5"/>
        <v>75</v>
      </c>
      <c r="H27" s="87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7">
        <f t="shared" ca="1" si="0"/>
        <v>3.2325384064381235E-2</v>
      </c>
      <c r="F28">
        <f t="shared" si="4"/>
        <v>2036</v>
      </c>
      <c r="G28" s="16">
        <f t="shared" si="5"/>
        <v>76</v>
      </c>
      <c r="H28" s="87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7">
        <f t="shared" ca="1" si="0"/>
        <v>3.6121723303901579E-2</v>
      </c>
      <c r="F29">
        <f t="shared" si="4"/>
        <v>2037</v>
      </c>
      <c r="G29" s="16">
        <f t="shared" si="5"/>
        <v>77</v>
      </c>
      <c r="H29" s="87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7">
        <f t="shared" ca="1" si="0"/>
        <v>4.0039042946366496E-2</v>
      </c>
      <c r="F30">
        <f t="shared" si="4"/>
        <v>2038</v>
      </c>
      <c r="G30" s="16">
        <f t="shared" si="5"/>
        <v>78</v>
      </c>
      <c r="H30" s="87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7">
        <f t="shared" ca="1" si="0"/>
        <v>4.4531686692526086E-2</v>
      </c>
      <c r="F31">
        <f t="shared" si="4"/>
        <v>2039</v>
      </c>
      <c r="G31" s="16">
        <f t="shared" si="5"/>
        <v>79</v>
      </c>
      <c r="H31" s="87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7">
        <f t="shared" ca="1" si="0"/>
        <v>4.9616057608462771E-2</v>
      </c>
      <c r="F32">
        <f t="shared" si="4"/>
        <v>2040</v>
      </c>
      <c r="G32" s="16">
        <f t="shared" si="5"/>
        <v>80</v>
      </c>
      <c r="H32" s="87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7">
        <f t="shared" ca="1" si="0"/>
        <v>5.5440627399285944E-2</v>
      </c>
      <c r="F33">
        <f t="shared" si="4"/>
        <v>2041</v>
      </c>
      <c r="G33" s="16">
        <f t="shared" si="5"/>
        <v>81</v>
      </c>
      <c r="H33" s="87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7">
        <f t="shared" ca="1" si="0"/>
        <v>6.1838243597071969E-2</v>
      </c>
      <c r="F34">
        <f t="shared" si="4"/>
        <v>2042</v>
      </c>
      <c r="G34" s="16">
        <f t="shared" si="5"/>
        <v>82</v>
      </c>
      <c r="H34" s="87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7">
        <f t="shared" ca="1" si="0"/>
        <v>6.8849841640624229E-2</v>
      </c>
      <c r="F35">
        <f t="shared" si="4"/>
        <v>2043</v>
      </c>
      <c r="G35" s="16">
        <f t="shared" si="5"/>
        <v>83</v>
      </c>
      <c r="H35" s="87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7">
        <f t="shared" ca="1" si="0"/>
        <v>7.6661067887067239E-2</v>
      </c>
      <c r="F36">
        <f t="shared" si="4"/>
        <v>2044</v>
      </c>
      <c r="G36" s="16">
        <f t="shared" si="5"/>
        <v>84</v>
      </c>
      <c r="H36" s="87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7">
        <f t="shared" ca="1" si="0"/>
        <v>8.4970632996928475E-2</v>
      </c>
      <c r="F37">
        <f t="shared" si="4"/>
        <v>2045</v>
      </c>
      <c r="G37" s="16">
        <f t="shared" si="5"/>
        <v>85</v>
      </c>
      <c r="H37" s="87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7">
        <f t="shared" ca="1" si="0"/>
        <v>9.4003911897145687E-2</v>
      </c>
      <c r="F38">
        <f t="shared" si="4"/>
        <v>2046</v>
      </c>
      <c r="G38" s="16">
        <f t="shared" si="5"/>
        <v>86</v>
      </c>
      <c r="H38" s="87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7">
        <f t="shared" ca="1" si="0"/>
        <v>0.1039466768235642</v>
      </c>
      <c r="F39">
        <f t="shared" si="4"/>
        <v>2047</v>
      </c>
      <c r="G39" s="16">
        <f t="shared" si="5"/>
        <v>87</v>
      </c>
      <c r="H39" s="87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7">
        <f t="shared" ca="1" si="0"/>
        <v>0.11796869054514952</v>
      </c>
      <c r="F40">
        <f t="shared" si="4"/>
        <v>2048</v>
      </c>
      <c r="G40" s="16">
        <f t="shared" si="5"/>
        <v>88</v>
      </c>
      <c r="H40" s="87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7">
        <f t="shared" ca="1" si="0"/>
        <v>0.13306887167044579</v>
      </c>
      <c r="F41">
        <f t="shared" si="4"/>
        <v>2049</v>
      </c>
      <c r="G41" s="16">
        <f t="shared" si="5"/>
        <v>89</v>
      </c>
      <c r="H41" s="87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7">
        <f t="shared" ca="1" si="0"/>
        <v>0.15137671660559648</v>
      </c>
      <c r="F42">
        <f t="shared" si="4"/>
        <v>2050</v>
      </c>
      <c r="G42" s="16">
        <f t="shared" si="5"/>
        <v>90</v>
      </c>
      <c r="H42" s="87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7">
        <f t="shared" ca="1" si="0"/>
        <v>0.17214218070382184</v>
      </c>
      <c r="F43">
        <f t="shared" si="4"/>
        <v>2051</v>
      </c>
      <c r="G43" s="16">
        <f t="shared" si="5"/>
        <v>91</v>
      </c>
      <c r="H43" s="87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7">
        <f t="shared" ca="1" si="0"/>
        <v>0.19528473932899212</v>
      </c>
      <c r="F44">
        <f t="shared" si="4"/>
        <v>2052</v>
      </c>
      <c r="G44" s="16">
        <f t="shared" si="5"/>
        <v>92</v>
      </c>
      <c r="H44" s="87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7">
        <f t="shared" ca="1" si="0"/>
        <v>0.22006223843070627</v>
      </c>
      <c r="F45">
        <f t="shared" si="4"/>
        <v>2053</v>
      </c>
      <c r="G45" s="16">
        <f t="shared" si="5"/>
        <v>93</v>
      </c>
      <c r="H45" s="87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7">
        <f t="shared" ca="1" si="0"/>
        <v>0.24622981040925651</v>
      </c>
      <c r="F46">
        <f t="shared" si="4"/>
        <v>2054</v>
      </c>
      <c r="G46" s="16">
        <f t="shared" si="5"/>
        <v>94</v>
      </c>
      <c r="H46" s="87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7">
        <f t="shared" ca="1" si="0"/>
        <v>0.27360635701269409</v>
      </c>
      <c r="F47">
        <f t="shared" si="4"/>
        <v>2055</v>
      </c>
      <c r="G47" s="16">
        <f t="shared" si="5"/>
        <v>95</v>
      </c>
      <c r="H47" s="87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7">
        <f t="shared" ca="1" si="0"/>
        <v>0.3021402578829156</v>
      </c>
      <c r="F48">
        <f t="shared" si="4"/>
        <v>2056</v>
      </c>
      <c r="G48" s="16">
        <f t="shared" si="5"/>
        <v>96</v>
      </c>
      <c r="H48" s="87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7">
        <f t="shared" ca="1" si="0"/>
        <v>0.33203809073065127</v>
      </c>
      <c r="F49">
        <f t="shared" si="4"/>
        <v>2057</v>
      </c>
      <c r="G49" s="16">
        <f t="shared" si="5"/>
        <v>97</v>
      </c>
      <c r="H49" s="87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7">
        <f t="shared" ca="1" si="0"/>
        <v>0.35854739428972787</v>
      </c>
      <c r="F50">
        <f t="shared" si="4"/>
        <v>2058</v>
      </c>
      <c r="G50" s="16">
        <f t="shared" si="5"/>
        <v>98</v>
      </c>
      <c r="H50" s="87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7">
        <f t="shared" ca="1" si="0"/>
        <v>0.38627744284969595</v>
      </c>
      <c r="F51">
        <f t="shared" si="4"/>
        <v>2059</v>
      </c>
      <c r="G51" s="16">
        <f t="shared" si="5"/>
        <v>99</v>
      </c>
      <c r="H51" s="87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7">
        <f t="shared" ca="1" si="0"/>
        <v>0.41599193127988182</v>
      </c>
      <c r="F52">
        <f t="shared" si="4"/>
        <v>2060</v>
      </c>
      <c r="G52" s="16">
        <f t="shared" si="5"/>
        <v>100</v>
      </c>
      <c r="H52" s="87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7">
        <f t="shared" ca="1" si="0"/>
        <v>0.44871456234129481</v>
      </c>
      <c r="F53">
        <f t="shared" si="4"/>
        <v>2061</v>
      </c>
      <c r="G53" s="16">
        <f t="shared" si="5"/>
        <v>101</v>
      </c>
      <c r="H53" s="87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7">
        <f t="shared" ca="1" si="0"/>
        <v>0.47904000000000002</v>
      </c>
      <c r="F54">
        <f t="shared" si="4"/>
        <v>2062</v>
      </c>
      <c r="G54" s="16">
        <f t="shared" si="5"/>
        <v>102</v>
      </c>
      <c r="H54" s="87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7">
        <f t="shared" ca="1" si="0"/>
        <v>0.49928</v>
      </c>
      <c r="F55">
        <f t="shared" si="4"/>
        <v>2063</v>
      </c>
      <c r="G55" s="16">
        <f t="shared" si="5"/>
        <v>103</v>
      </c>
      <c r="H55" s="87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7">
        <f t="shared" ca="1" si="0"/>
        <v>0.51949999999999996</v>
      </c>
      <c r="F56">
        <f t="shared" si="4"/>
        <v>2064</v>
      </c>
      <c r="G56" s="16">
        <f t="shared" si="5"/>
        <v>104</v>
      </c>
      <c r="H56" s="87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7">
        <f t="shared" ca="1" si="0"/>
        <v>0.53969999999999996</v>
      </c>
      <c r="F57">
        <f t="shared" si="4"/>
        <v>2065</v>
      </c>
      <c r="G57" s="16">
        <f t="shared" si="5"/>
        <v>105</v>
      </c>
      <c r="H57" s="87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7">
        <f t="shared" ca="1" si="0"/>
        <v>0.55986999999999998</v>
      </c>
      <c r="F58">
        <f t="shared" si="4"/>
        <v>2066</v>
      </c>
      <c r="G58" s="16">
        <f t="shared" si="5"/>
        <v>106</v>
      </c>
      <c r="H58" s="87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7">
        <f t="shared" ca="1" si="0"/>
        <v>0.57999999999999996</v>
      </c>
      <c r="F59">
        <f t="shared" si="4"/>
        <v>2067</v>
      </c>
      <c r="G59" s="16">
        <f t="shared" si="5"/>
        <v>107</v>
      </c>
      <c r="H59" s="87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7">
        <f t="shared" ca="1" si="0"/>
        <v>0.6</v>
      </c>
      <c r="F60">
        <f t="shared" si="4"/>
        <v>2068</v>
      </c>
      <c r="G60" s="16">
        <f t="shared" si="5"/>
        <v>108</v>
      </c>
      <c r="H60" s="87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7">
        <f t="shared" ca="1" si="0"/>
        <v>0.62</v>
      </c>
      <c r="F61">
        <f t="shared" si="4"/>
        <v>2069</v>
      </c>
      <c r="G61" s="16">
        <f t="shared" si="5"/>
        <v>109</v>
      </c>
      <c r="H61" s="87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7">
        <f t="shared" ca="1" si="0"/>
        <v>0.64</v>
      </c>
      <c r="F62">
        <f t="shared" si="4"/>
        <v>2070</v>
      </c>
      <c r="G62" s="16">
        <f t="shared" si="5"/>
        <v>110</v>
      </c>
      <c r="H62" s="87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7">
        <f t="shared" ca="1" si="0"/>
        <v>0.66</v>
      </c>
      <c r="F63">
        <f t="shared" si="4"/>
        <v>2071</v>
      </c>
      <c r="G63" s="16">
        <f t="shared" si="5"/>
        <v>111</v>
      </c>
      <c r="H63" s="87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7">
        <f t="shared" ca="1" si="0"/>
        <v>1</v>
      </c>
      <c r="F64">
        <f t="shared" si="4"/>
        <v>2072</v>
      </c>
      <c r="G64" s="16">
        <f t="shared" si="5"/>
        <v>112</v>
      </c>
      <c r="H64" s="87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7">
        <f t="shared" ca="1" si="0"/>
        <v>0</v>
      </c>
      <c r="F65">
        <f t="shared" si="4"/>
        <v>2073</v>
      </c>
      <c r="G65" s="16">
        <f t="shared" si="5"/>
        <v>113</v>
      </c>
      <c r="H65" s="87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7">
        <f t="shared" ca="1" si="0"/>
        <v>0</v>
      </c>
      <c r="F66">
        <f t="shared" si="4"/>
        <v>2074</v>
      </c>
      <c r="G66" s="16">
        <f t="shared" si="5"/>
        <v>114</v>
      </c>
      <c r="H66" s="87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7">
        <f t="shared" ca="1" si="0"/>
        <v>0</v>
      </c>
      <c r="F67">
        <f t="shared" si="4"/>
        <v>2075</v>
      </c>
      <c r="G67" s="16">
        <f t="shared" si="5"/>
        <v>115</v>
      </c>
      <c r="H67" s="87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7">
        <f t="shared" ca="1" si="0"/>
        <v>0</v>
      </c>
      <c r="F68">
        <f t="shared" si="4"/>
        <v>2076</v>
      </c>
      <c r="G68" s="16">
        <f t="shared" si="5"/>
        <v>116</v>
      </c>
      <c r="H68" s="87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7">
        <f t="shared" ca="1" si="0"/>
        <v>0</v>
      </c>
      <c r="F69">
        <f t="shared" si="4"/>
        <v>2077</v>
      </c>
      <c r="G69" s="16">
        <f t="shared" si="5"/>
        <v>117</v>
      </c>
      <c r="H69" s="87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372D-44FC-8041-B507-4F99E71DFA03}">
  <dimension ref="A1:P68"/>
  <sheetViews>
    <sheetView workbookViewId="0">
      <selection activeCell="H16" sqref="H16"/>
    </sheetView>
  </sheetViews>
  <sheetFormatPr baseColWidth="10" defaultRowHeight="15" x14ac:dyDescent="0.2"/>
  <cols>
    <col min="2" max="2" width="20" customWidth="1"/>
    <col min="3" max="3" width="22.1640625" customWidth="1"/>
    <col min="5" max="5" width="18" customWidth="1"/>
    <col min="6" max="6" width="15.1640625" customWidth="1"/>
    <col min="8" max="8" width="22.1640625" customWidth="1"/>
  </cols>
  <sheetData>
    <row r="1" spans="1:16" x14ac:dyDescent="0.2">
      <c r="A1" t="s">
        <v>229</v>
      </c>
    </row>
    <row r="3" spans="1:16" x14ac:dyDescent="0.2">
      <c r="B3" t="s">
        <v>30</v>
      </c>
      <c r="C3" s="79" t="str">
        <f>C5</f>
        <v>ICA-Privée</v>
      </c>
      <c r="E3" t="s">
        <v>136</v>
      </c>
      <c r="F3" s="79" t="str">
        <f>F5</f>
        <v>MI</v>
      </c>
      <c r="H3" t="s">
        <v>230</v>
      </c>
      <c r="I3" t="s">
        <v>231</v>
      </c>
      <c r="J3" s="125">
        <v>5.0999999999999997E-2</v>
      </c>
    </row>
    <row r="4" spans="1:16" x14ac:dyDescent="0.2">
      <c r="B4" t="s">
        <v>133</v>
      </c>
      <c r="C4" t="s">
        <v>134</v>
      </c>
      <c r="E4" t="s">
        <v>133</v>
      </c>
      <c r="F4" t="s">
        <v>33</v>
      </c>
      <c r="I4" t="s">
        <v>232</v>
      </c>
      <c r="J4" s="125">
        <v>4.5999999999999999E-2</v>
      </c>
    </row>
    <row r="5" spans="1:16" x14ac:dyDescent="0.2">
      <c r="C5" t="s">
        <v>135</v>
      </c>
      <c r="F5" t="s">
        <v>138</v>
      </c>
      <c r="I5" t="s">
        <v>233</v>
      </c>
      <c r="J5" s="125">
        <v>3.5999999999999997E-2</v>
      </c>
    </row>
    <row r="6" spans="1:16" x14ac:dyDescent="0.2">
      <c r="C6" t="s">
        <v>137</v>
      </c>
    </row>
    <row r="7" spans="1:16" x14ac:dyDescent="0.2">
      <c r="H7" t="s">
        <v>234</v>
      </c>
      <c r="I7" t="s">
        <v>231</v>
      </c>
      <c r="J7" s="125">
        <v>0.02</v>
      </c>
    </row>
    <row r="8" spans="1:16" x14ac:dyDescent="0.2">
      <c r="B8" t="s">
        <v>235</v>
      </c>
      <c r="C8" s="79">
        <v>65</v>
      </c>
      <c r="E8" t="s">
        <v>236</v>
      </c>
      <c r="F8" s="79">
        <v>62</v>
      </c>
      <c r="I8" t="s">
        <v>232</v>
      </c>
      <c r="J8" s="125">
        <v>0.02</v>
      </c>
    </row>
    <row r="9" spans="1:16" x14ac:dyDescent="0.2">
      <c r="B9" t="s">
        <v>142</v>
      </c>
      <c r="C9" s="79">
        <v>2022</v>
      </c>
      <c r="E9" t="s">
        <v>237</v>
      </c>
      <c r="F9" s="79">
        <v>1</v>
      </c>
      <c r="I9" t="s">
        <v>233</v>
      </c>
      <c r="J9" s="125">
        <v>0.02</v>
      </c>
    </row>
    <row r="10" spans="1:16" ht="16" thickBot="1" x14ac:dyDescent="0.25"/>
    <row r="11" spans="1:16" ht="16" thickBot="1" x14ac:dyDescent="0.25">
      <c r="B11" s="126" t="s">
        <v>143</v>
      </c>
      <c r="C11" s="127" t="str">
        <f>CONCATENATE(C3,"-",F3,"-M")</f>
        <v>ICA-Privée-MI-M</v>
      </c>
      <c r="D11" s="128" t="s">
        <v>238</v>
      </c>
      <c r="E11" s="129"/>
      <c r="F11" s="129"/>
      <c r="G11" s="129"/>
      <c r="H11" s="129"/>
      <c r="I11" s="129"/>
      <c r="J11" s="129"/>
      <c r="K11" s="130"/>
      <c r="N11" t="s">
        <v>143</v>
      </c>
      <c r="O11" t="str">
        <f>CONCATENATE(C3,"-",F3,"-F")</f>
        <v>ICA-Privée-MI-F</v>
      </c>
    </row>
    <row r="12" spans="1:16" ht="17" x14ac:dyDescent="0.25">
      <c r="B12" t="s">
        <v>0</v>
      </c>
      <c r="C12" t="s">
        <v>139</v>
      </c>
      <c r="D12" s="131" t="s">
        <v>239</v>
      </c>
      <c r="E12" t="s">
        <v>240</v>
      </c>
      <c r="F12" t="s">
        <v>241</v>
      </c>
      <c r="G12" t="s">
        <v>242</v>
      </c>
      <c r="N12" t="s">
        <v>0</v>
      </c>
      <c r="O12" t="s">
        <v>139</v>
      </c>
      <c r="P12" s="124" t="s">
        <v>243</v>
      </c>
    </row>
    <row r="13" spans="1:16" x14ac:dyDescent="0.2">
      <c r="B13">
        <f>C9</f>
        <v>2022</v>
      </c>
      <c r="C13" s="16">
        <f>C8</f>
        <v>65</v>
      </c>
      <c r="D13">
        <f t="shared" ref="D13:D68" ca="1" si="0">INDIRECT(ADDRESS(13+C13-60,4+B13-2014,1,1,$C$11))</f>
        <v>8.9564617875874195E-3</v>
      </c>
      <c r="E13" s="132">
        <f ca="1">IF(D13=0,"",IF($B13-$B$13&lt;=4,$J$3,IF($B13-$B$13&lt;=14,$J$4,$J$5)))</f>
        <v>5.0999999999999997E-2</v>
      </c>
      <c r="F13" s="132">
        <f ca="1">IF(D13=0,"",IF($B13-$B$13&lt;=4,$J$7,IF($B13-$B$13&lt;=14,$J$8,$J$9)))</f>
        <v>0.02</v>
      </c>
      <c r="G13">
        <f ca="1">IF(D13=0,"",IF(D13=1,1,1+G14*(1-D13)/(1+E13)*(1+F13)))</f>
        <v>16.855405363907806</v>
      </c>
      <c r="N13">
        <f>C9</f>
        <v>2022</v>
      </c>
      <c r="O13" s="16">
        <f>F8</f>
        <v>62</v>
      </c>
      <c r="P13">
        <f t="shared" ref="P13:P68" ca="1" si="1">IF($F$9=0,0,INDIRECT(ADDRESS(13+O13-60,4+N13-2014,1,1,$O$11)))</f>
        <v>4.0902124537174336E-3</v>
      </c>
    </row>
    <row r="14" spans="1:16" x14ac:dyDescent="0.2">
      <c r="B14">
        <f>B13+1</f>
        <v>2023</v>
      </c>
      <c r="C14" s="16">
        <f>C13+1</f>
        <v>66</v>
      </c>
      <c r="D14">
        <f t="shared" ca="1" si="0"/>
        <v>9.4241237626962269E-3</v>
      </c>
      <c r="E14" s="132">
        <f t="shared" ref="E14:E68" ca="1" si="2">IF(D14=0,"",IF($B14-$B$13&lt;=4,$J$3,IF($B14-$B$13&lt;=14,$J$4,$J$5)))</f>
        <v>5.0999999999999997E-2</v>
      </c>
      <c r="F14" s="132">
        <f t="shared" ref="F14:F68" ca="1" si="3">IF(D14=0,"",IF($B14-$B$13&lt;=4,$J$7,IF($B14-$B$13&lt;=14,$J$8,$J$9)))</f>
        <v>0.02</v>
      </c>
      <c r="G14">
        <f t="shared" ref="G14:G67" ca="1" si="4">IF(D14=0,"",IF(D14=1,1,1+G15*(1-D14)/(1+E14)*(1+F14)))</f>
        <v>16.484931994328285</v>
      </c>
      <c r="N14">
        <f>N13+1</f>
        <v>2023</v>
      </c>
      <c r="O14" s="16">
        <f>O13+1</f>
        <v>63</v>
      </c>
      <c r="P14">
        <f t="shared" ca="1" si="1"/>
        <v>4.4405299792869869E-3</v>
      </c>
    </row>
    <row r="15" spans="1:16" x14ac:dyDescent="0.2">
      <c r="B15">
        <f t="shared" ref="B15:C30" si="5">B14+1</f>
        <v>2024</v>
      </c>
      <c r="C15" s="16">
        <f t="shared" si="5"/>
        <v>67</v>
      </c>
      <c r="D15">
        <f t="shared" ca="1" si="0"/>
        <v>9.9205457674014594E-3</v>
      </c>
      <c r="E15" s="132">
        <f t="shared" ca="1" si="2"/>
        <v>5.0999999999999997E-2</v>
      </c>
      <c r="F15" s="132">
        <f t="shared" ca="1" si="3"/>
        <v>0.02</v>
      </c>
      <c r="G15">
        <f t="shared" ca="1" si="4"/>
        <v>16.107350137695576</v>
      </c>
      <c r="N15">
        <f t="shared" ref="N15:O30" si="6">N14+1</f>
        <v>2024</v>
      </c>
      <c r="O15" s="16">
        <f t="shared" si="6"/>
        <v>64</v>
      </c>
      <c r="P15">
        <f t="shared" ca="1" si="1"/>
        <v>4.8186318760502613E-3</v>
      </c>
    </row>
    <row r="16" spans="1:16" x14ac:dyDescent="0.2">
      <c r="B16">
        <f t="shared" si="5"/>
        <v>2025</v>
      </c>
      <c r="C16" s="16">
        <f t="shared" si="5"/>
        <v>68</v>
      </c>
      <c r="D16">
        <f t="shared" ca="1" si="0"/>
        <v>1.0509689639419654E-2</v>
      </c>
      <c r="E16" s="132">
        <f t="shared" ca="1" si="2"/>
        <v>5.0999999999999997E-2</v>
      </c>
      <c r="F16" s="132">
        <f t="shared" ca="1" si="3"/>
        <v>0.02</v>
      </c>
      <c r="G16">
        <f t="shared" ca="1" si="4"/>
        <v>15.722470581844643</v>
      </c>
      <c r="N16">
        <f t="shared" si="6"/>
        <v>2025</v>
      </c>
      <c r="O16" s="16">
        <f t="shared" si="6"/>
        <v>65</v>
      </c>
      <c r="P16">
        <f t="shared" ca="1" si="1"/>
        <v>5.2482592139080535E-3</v>
      </c>
    </row>
    <row r="17" spans="2:16" x14ac:dyDescent="0.2">
      <c r="B17">
        <f t="shared" si="5"/>
        <v>2026</v>
      </c>
      <c r="C17" s="16">
        <f t="shared" si="5"/>
        <v>69</v>
      </c>
      <c r="D17">
        <f t="shared" ca="1" si="0"/>
        <v>1.1249946115999004E-2</v>
      </c>
      <c r="E17" s="132">
        <f t="shared" ca="1" si="2"/>
        <v>5.0999999999999997E-2</v>
      </c>
      <c r="F17" s="132">
        <f t="shared" ca="1" si="3"/>
        <v>0.02</v>
      </c>
      <c r="G17">
        <f t="shared" ca="1" si="4"/>
        <v>15.331042717989973</v>
      </c>
      <c r="N17">
        <f t="shared" si="6"/>
        <v>2026</v>
      </c>
      <c r="O17" s="16">
        <f t="shared" si="6"/>
        <v>66</v>
      </c>
      <c r="P17">
        <f t="shared" ca="1" si="1"/>
        <v>5.7077840150769428E-3</v>
      </c>
    </row>
    <row r="18" spans="2:16" x14ac:dyDescent="0.2">
      <c r="B18">
        <f t="shared" si="5"/>
        <v>2027</v>
      </c>
      <c r="C18" s="16">
        <f t="shared" si="5"/>
        <v>70</v>
      </c>
      <c r="D18">
        <f t="shared" ca="1" si="0"/>
        <v>1.2169383243520146E-2</v>
      </c>
      <c r="E18" s="132">
        <f t="shared" ca="1" si="2"/>
        <v>4.5999999999999999E-2</v>
      </c>
      <c r="F18" s="132">
        <f t="shared" ca="1" si="3"/>
        <v>0.02</v>
      </c>
      <c r="G18">
        <f t="shared" ca="1" si="4"/>
        <v>14.934607546442901</v>
      </c>
      <c r="N18">
        <f t="shared" si="6"/>
        <v>2027</v>
      </c>
      <c r="O18" s="16">
        <f t="shared" si="6"/>
        <v>67</v>
      </c>
      <c r="P18">
        <f t="shared" ca="1" si="1"/>
        <v>6.1847673914532083E-3</v>
      </c>
    </row>
    <row r="19" spans="2:16" x14ac:dyDescent="0.2">
      <c r="B19">
        <f t="shared" si="5"/>
        <v>2028</v>
      </c>
      <c r="C19" s="16">
        <f t="shared" si="5"/>
        <v>71</v>
      </c>
      <c r="D19">
        <f t="shared" ca="1" si="0"/>
        <v>1.3264891842906714E-2</v>
      </c>
      <c r="E19" s="132">
        <f t="shared" ca="1" si="2"/>
        <v>4.5999999999999999E-2</v>
      </c>
      <c r="F19" s="132">
        <f t="shared" ca="1" si="3"/>
        <v>0.02</v>
      </c>
      <c r="G19">
        <f t="shared" ca="1" si="4"/>
        <v>14.465843822494566</v>
      </c>
      <c r="N19">
        <f t="shared" si="6"/>
        <v>2028</v>
      </c>
      <c r="O19" s="16">
        <f t="shared" si="6"/>
        <v>68</v>
      </c>
      <c r="P19">
        <f t="shared" ca="1" si="1"/>
        <v>6.7100995437820027E-3</v>
      </c>
    </row>
    <row r="20" spans="2:16" x14ac:dyDescent="0.2">
      <c r="B20">
        <f t="shared" si="5"/>
        <v>2029</v>
      </c>
      <c r="C20" s="16">
        <f t="shared" si="5"/>
        <v>72</v>
      </c>
      <c r="D20">
        <f t="shared" ca="1" si="0"/>
        <v>1.4509966410360701E-2</v>
      </c>
      <c r="E20" s="132">
        <f t="shared" ca="1" si="2"/>
        <v>4.5999999999999999E-2</v>
      </c>
      <c r="F20" s="132">
        <f t="shared" ca="1" si="3"/>
        <v>0.02</v>
      </c>
      <c r="G20">
        <f t="shared" ca="1" si="4"/>
        <v>13.994729393669257</v>
      </c>
      <c r="N20">
        <f t="shared" si="6"/>
        <v>2029</v>
      </c>
      <c r="O20" s="16">
        <f t="shared" si="6"/>
        <v>69</v>
      </c>
      <c r="P20">
        <f t="shared" ca="1" si="1"/>
        <v>7.3062175976214916E-3</v>
      </c>
    </row>
    <row r="21" spans="2:16" x14ac:dyDescent="0.2">
      <c r="B21">
        <f t="shared" si="5"/>
        <v>2030</v>
      </c>
      <c r="C21" s="16">
        <f t="shared" si="5"/>
        <v>73</v>
      </c>
      <c r="D21">
        <f t="shared" ca="1" si="0"/>
        <v>1.5924917381231075E-2</v>
      </c>
      <c r="E21" s="132">
        <f t="shared" ca="1" si="2"/>
        <v>4.5999999999999999E-2</v>
      </c>
      <c r="F21" s="132">
        <f t="shared" ca="1" si="3"/>
        <v>0.02</v>
      </c>
      <c r="G21">
        <f t="shared" ca="1" si="4"/>
        <v>13.522173882733563</v>
      </c>
      <c r="N21">
        <f t="shared" si="6"/>
        <v>2030</v>
      </c>
      <c r="O21" s="16">
        <f t="shared" si="6"/>
        <v>70</v>
      </c>
      <c r="P21">
        <f t="shared" ca="1" si="1"/>
        <v>7.9892530969015319E-3</v>
      </c>
    </row>
    <row r="22" spans="2:16" x14ac:dyDescent="0.2">
      <c r="B22">
        <f t="shared" si="5"/>
        <v>2031</v>
      </c>
      <c r="C22" s="16">
        <f t="shared" si="5"/>
        <v>74</v>
      </c>
      <c r="D22">
        <f t="shared" ca="1" si="0"/>
        <v>1.7516420978394957E-2</v>
      </c>
      <c r="E22" s="132">
        <f t="shared" ca="1" si="2"/>
        <v>4.5999999999999999E-2</v>
      </c>
      <c r="F22" s="132">
        <f t="shared" ca="1" si="3"/>
        <v>0.02</v>
      </c>
      <c r="G22">
        <f t="shared" ca="1" si="4"/>
        <v>13.049173561187917</v>
      </c>
      <c r="N22">
        <f t="shared" si="6"/>
        <v>2031</v>
      </c>
      <c r="O22" s="16">
        <f t="shared" si="6"/>
        <v>71</v>
      </c>
      <c r="P22">
        <f t="shared" ca="1" si="1"/>
        <v>8.7469945501958985E-3</v>
      </c>
    </row>
    <row r="23" spans="2:16" x14ac:dyDescent="0.2">
      <c r="B23">
        <f t="shared" si="5"/>
        <v>2032</v>
      </c>
      <c r="C23" s="16">
        <f t="shared" si="5"/>
        <v>75</v>
      </c>
      <c r="D23">
        <f t="shared" ca="1" si="0"/>
        <v>1.9392561637810186E-2</v>
      </c>
      <c r="E23" s="132">
        <f t="shared" ca="1" si="2"/>
        <v>4.5999999999999999E-2</v>
      </c>
      <c r="F23" s="132">
        <f t="shared" ca="1" si="3"/>
        <v>0.02</v>
      </c>
      <c r="G23">
        <f t="shared" ca="1" si="4"/>
        <v>12.576606491632703</v>
      </c>
      <c r="N23">
        <f t="shared" si="6"/>
        <v>2032</v>
      </c>
      <c r="O23" s="16">
        <f t="shared" si="6"/>
        <v>72</v>
      </c>
      <c r="P23">
        <f t="shared" ca="1" si="1"/>
        <v>9.5909040103162122E-3</v>
      </c>
    </row>
    <row r="24" spans="2:16" x14ac:dyDescent="0.2">
      <c r="B24">
        <f t="shared" si="5"/>
        <v>2033</v>
      </c>
      <c r="C24" s="16">
        <f t="shared" si="5"/>
        <v>76</v>
      </c>
      <c r="D24">
        <f t="shared" ca="1" si="0"/>
        <v>2.1401136793131451E-2</v>
      </c>
      <c r="E24" s="132">
        <f t="shared" ca="1" si="2"/>
        <v>4.5999999999999999E-2</v>
      </c>
      <c r="F24" s="132">
        <f t="shared" ca="1" si="3"/>
        <v>0.02</v>
      </c>
      <c r="G24">
        <f t="shared" ca="1" si="4"/>
        <v>12.106471964821482</v>
      </c>
      <c r="N24">
        <f t="shared" si="6"/>
        <v>2033</v>
      </c>
      <c r="O24" s="16">
        <f t="shared" si="6"/>
        <v>73</v>
      </c>
      <c r="P24">
        <f t="shared" ca="1" si="1"/>
        <v>1.047174353183262E-2</v>
      </c>
    </row>
    <row r="25" spans="2:16" x14ac:dyDescent="0.2">
      <c r="B25">
        <f t="shared" si="5"/>
        <v>2034</v>
      </c>
      <c r="C25" s="16">
        <f t="shared" si="5"/>
        <v>77</v>
      </c>
      <c r="D25">
        <f t="shared" ca="1" si="0"/>
        <v>2.3700159993501488E-2</v>
      </c>
      <c r="E25" s="132">
        <f t="shared" ca="1" si="2"/>
        <v>4.5999999999999999E-2</v>
      </c>
      <c r="F25" s="132">
        <f t="shared" ca="1" si="3"/>
        <v>0.02</v>
      </c>
      <c r="G25">
        <f t="shared" ca="1" si="4"/>
        <v>11.638658638556697</v>
      </c>
      <c r="N25">
        <f t="shared" si="6"/>
        <v>2034</v>
      </c>
      <c r="O25" s="16">
        <f t="shared" si="6"/>
        <v>74</v>
      </c>
      <c r="P25">
        <f t="shared" ca="1" si="1"/>
        <v>1.1498743976720042E-2</v>
      </c>
    </row>
    <row r="26" spans="2:16" x14ac:dyDescent="0.2">
      <c r="B26">
        <f t="shared" si="5"/>
        <v>2035</v>
      </c>
      <c r="C26" s="16">
        <f t="shared" si="5"/>
        <v>78</v>
      </c>
      <c r="D26">
        <f t="shared" ca="1" si="0"/>
        <v>2.6363558990875714E-2</v>
      </c>
      <c r="E26" s="132">
        <f t="shared" ca="1" si="2"/>
        <v>4.5999999999999999E-2</v>
      </c>
      <c r="F26" s="132">
        <f t="shared" ca="1" si="3"/>
        <v>0.02</v>
      </c>
      <c r="G26">
        <f t="shared" ca="1" si="4"/>
        <v>11.174681881738694</v>
      </c>
      <c r="N26">
        <f t="shared" si="6"/>
        <v>2035</v>
      </c>
      <c r="O26" s="16">
        <f t="shared" si="6"/>
        <v>75</v>
      </c>
      <c r="P26">
        <f t="shared" ca="1" si="1"/>
        <v>1.2690000978094926E-2</v>
      </c>
    </row>
    <row r="27" spans="2:16" x14ac:dyDescent="0.2">
      <c r="B27">
        <f t="shared" si="5"/>
        <v>2036</v>
      </c>
      <c r="C27" s="16">
        <f t="shared" si="5"/>
        <v>79</v>
      </c>
      <c r="D27">
        <f t="shared" ca="1" si="0"/>
        <v>2.9386712785801093E-2</v>
      </c>
      <c r="E27" s="132">
        <f t="shared" ca="1" si="2"/>
        <v>4.5999999999999999E-2</v>
      </c>
      <c r="F27" s="132">
        <f t="shared" ca="1" si="3"/>
        <v>0.02</v>
      </c>
      <c r="G27">
        <f t="shared" ca="1" si="4"/>
        <v>10.71656326577663</v>
      </c>
      <c r="N27">
        <f t="shared" si="6"/>
        <v>2036</v>
      </c>
      <c r="O27" s="16">
        <f t="shared" si="6"/>
        <v>76</v>
      </c>
      <c r="P27">
        <f t="shared" ca="1" si="1"/>
        <v>1.4064189080337719E-2</v>
      </c>
    </row>
    <row r="28" spans="2:16" x14ac:dyDescent="0.2">
      <c r="B28">
        <f t="shared" si="5"/>
        <v>2037</v>
      </c>
      <c r="C28" s="16">
        <f t="shared" si="5"/>
        <v>80</v>
      </c>
      <c r="D28">
        <f t="shared" ca="1" si="0"/>
        <v>3.2837930276274158E-2</v>
      </c>
      <c r="E28" s="132">
        <f t="shared" ca="1" si="2"/>
        <v>3.5999999999999997E-2</v>
      </c>
      <c r="F28" s="132">
        <f t="shared" ca="1" si="3"/>
        <v>0.02</v>
      </c>
      <c r="G28">
        <f t="shared" ca="1" si="4"/>
        <v>10.265922072042283</v>
      </c>
      <c r="N28">
        <f t="shared" si="6"/>
        <v>2037</v>
      </c>
      <c r="O28" s="16">
        <f t="shared" si="6"/>
        <v>77</v>
      </c>
      <c r="P28">
        <f t="shared" ca="1" si="1"/>
        <v>1.5666539643942504E-2</v>
      </c>
    </row>
    <row r="29" spans="2:16" x14ac:dyDescent="0.2">
      <c r="B29">
        <f t="shared" si="5"/>
        <v>2038</v>
      </c>
      <c r="C29" s="16">
        <f t="shared" si="5"/>
        <v>81</v>
      </c>
      <c r="D29">
        <f t="shared" ca="1" si="0"/>
        <v>3.673306692327203E-2</v>
      </c>
      <c r="E29" s="132">
        <f t="shared" ca="1" si="2"/>
        <v>3.5999999999999997E-2</v>
      </c>
      <c r="F29" s="132">
        <f t="shared" ca="1" si="3"/>
        <v>0.02</v>
      </c>
      <c r="G29">
        <f t="shared" ca="1" si="4"/>
        <v>9.7308095135897545</v>
      </c>
      <c r="N29">
        <f t="shared" si="6"/>
        <v>2038</v>
      </c>
      <c r="O29" s="16">
        <f t="shared" si="6"/>
        <v>78</v>
      </c>
      <c r="P29">
        <f t="shared" ca="1" si="1"/>
        <v>1.7527131136700871E-2</v>
      </c>
    </row>
    <row r="30" spans="2:16" x14ac:dyDescent="0.2">
      <c r="B30">
        <f t="shared" si="5"/>
        <v>2039</v>
      </c>
      <c r="C30" s="16">
        <f t="shared" si="5"/>
        <v>82</v>
      </c>
      <c r="D30">
        <f t="shared" ca="1" si="0"/>
        <v>4.1233043233820432E-2</v>
      </c>
      <c r="E30" s="132">
        <f t="shared" ca="1" si="2"/>
        <v>3.5999999999999997E-2</v>
      </c>
      <c r="F30" s="132">
        <f t="shared" ca="1" si="3"/>
        <v>0.02</v>
      </c>
      <c r="G30">
        <f t="shared" ca="1" si="4"/>
        <v>9.2059252568637486</v>
      </c>
      <c r="N30">
        <f t="shared" si="6"/>
        <v>2039</v>
      </c>
      <c r="O30" s="16">
        <f t="shared" si="6"/>
        <v>79</v>
      </c>
      <c r="P30">
        <f t="shared" ca="1" si="1"/>
        <v>1.9702464297510627E-2</v>
      </c>
    </row>
    <row r="31" spans="2:16" x14ac:dyDescent="0.2">
      <c r="B31">
        <f t="shared" ref="B31:C46" si="7">B30+1</f>
        <v>2040</v>
      </c>
      <c r="C31" s="16">
        <f t="shared" si="7"/>
        <v>83</v>
      </c>
      <c r="D31">
        <f t="shared" ca="1" si="0"/>
        <v>4.6370147297628783E-2</v>
      </c>
      <c r="E31" s="132">
        <f t="shared" ca="1" si="2"/>
        <v>3.5999999999999997E-2</v>
      </c>
      <c r="F31" s="132">
        <f t="shared" ca="1" si="3"/>
        <v>0.02</v>
      </c>
      <c r="G31">
        <f t="shared" ca="1" si="4"/>
        <v>8.6930881318247888</v>
      </c>
      <c r="N31">
        <f t="shared" ref="N31:O46" si="8">N30+1</f>
        <v>2040</v>
      </c>
      <c r="O31" s="16">
        <f t="shared" si="8"/>
        <v>80</v>
      </c>
      <c r="P31">
        <f t="shared" ca="1" si="1"/>
        <v>2.2326891136117192E-2</v>
      </c>
    </row>
    <row r="32" spans="2:16" x14ac:dyDescent="0.2">
      <c r="B32">
        <f t="shared" si="7"/>
        <v>2041</v>
      </c>
      <c r="C32" s="16">
        <f t="shared" si="7"/>
        <v>84</v>
      </c>
      <c r="D32">
        <f t="shared" ca="1" si="0"/>
        <v>5.2302478678571636E-2</v>
      </c>
      <c r="E32" s="132">
        <f t="shared" ca="1" si="2"/>
        <v>3.5999999999999997E-2</v>
      </c>
      <c r="F32" s="132">
        <f t="shared" ca="1" si="3"/>
        <v>0.02</v>
      </c>
      <c r="G32">
        <f t="shared" ca="1" si="4"/>
        <v>8.1937074452380738</v>
      </c>
      <c r="N32">
        <f t="shared" si="8"/>
        <v>2041</v>
      </c>
      <c r="O32" s="16">
        <f t="shared" si="8"/>
        <v>81</v>
      </c>
      <c r="P32">
        <f t="shared" ca="1" si="1"/>
        <v>2.5452197598647853E-2</v>
      </c>
    </row>
    <row r="33" spans="2:16" x14ac:dyDescent="0.2">
      <c r="B33">
        <f t="shared" si="7"/>
        <v>2042</v>
      </c>
      <c r="C33" s="16">
        <f t="shared" si="7"/>
        <v>85</v>
      </c>
      <c r="D33">
        <f t="shared" ca="1" si="0"/>
        <v>5.8893565330544739E-2</v>
      </c>
      <c r="E33" s="132">
        <f t="shared" ca="1" si="2"/>
        <v>3.5999999999999997E-2</v>
      </c>
      <c r="F33" s="132">
        <f t="shared" ca="1" si="3"/>
        <v>0.02</v>
      </c>
      <c r="G33">
        <f t="shared" ca="1" si="4"/>
        <v>7.7097910995687338</v>
      </c>
      <c r="N33">
        <f t="shared" si="8"/>
        <v>2042</v>
      </c>
      <c r="O33" s="16">
        <f t="shared" si="8"/>
        <v>82</v>
      </c>
      <c r="P33">
        <f t="shared" ca="1" si="1"/>
        <v>2.9051445374256465E-2</v>
      </c>
    </row>
    <row r="34" spans="2:16" x14ac:dyDescent="0.2">
      <c r="B34">
        <f t="shared" si="7"/>
        <v>2043</v>
      </c>
      <c r="C34" s="16">
        <f t="shared" si="7"/>
        <v>86</v>
      </c>
      <c r="D34">
        <f t="shared" ca="1" si="0"/>
        <v>6.6201770808292523E-2</v>
      </c>
      <c r="E34" s="132">
        <f t="shared" ca="1" si="2"/>
        <v>3.5999999999999997E-2</v>
      </c>
      <c r="F34" s="132">
        <f t="shared" ca="1" si="3"/>
        <v>0.02</v>
      </c>
      <c r="G34">
        <f t="shared" ca="1" si="4"/>
        <v>7.2415217594954111</v>
      </c>
      <c r="N34">
        <f t="shared" si="8"/>
        <v>2043</v>
      </c>
      <c r="O34" s="16">
        <f t="shared" si="8"/>
        <v>83</v>
      </c>
      <c r="P34">
        <f t="shared" ca="1" si="1"/>
        <v>3.3173579372770191E-2</v>
      </c>
    </row>
    <row r="35" spans="2:16" x14ac:dyDescent="0.2">
      <c r="B35">
        <f t="shared" si="7"/>
        <v>2044</v>
      </c>
      <c r="C35" s="16">
        <f t="shared" si="7"/>
        <v>87</v>
      </c>
      <c r="D35">
        <f t="shared" ca="1" si="0"/>
        <v>7.4428221249579846E-2</v>
      </c>
      <c r="E35" s="132">
        <f t="shared" ca="1" si="2"/>
        <v>3.5999999999999997E-2</v>
      </c>
      <c r="F35" s="132">
        <f t="shared" ca="1" si="3"/>
        <v>0.02</v>
      </c>
      <c r="G35">
        <f t="shared" ca="1" si="4"/>
        <v>6.7888627168003488</v>
      </c>
      <c r="N35">
        <f t="shared" si="8"/>
        <v>2044</v>
      </c>
      <c r="O35" s="16">
        <f t="shared" si="8"/>
        <v>84</v>
      </c>
      <c r="P35">
        <f t="shared" ca="1" si="1"/>
        <v>3.7889719065163856E-2</v>
      </c>
    </row>
    <row r="36" spans="2:16" x14ac:dyDescent="0.2">
      <c r="B36">
        <f t="shared" si="7"/>
        <v>2045</v>
      </c>
      <c r="C36" s="16">
        <f t="shared" si="7"/>
        <v>88</v>
      </c>
      <c r="D36">
        <f t="shared" ca="1" si="0"/>
        <v>8.3304542153851399E-2</v>
      </c>
      <c r="E36" s="132">
        <f t="shared" ca="1" si="2"/>
        <v>3.5999999999999997E-2</v>
      </c>
      <c r="F36" s="132">
        <f t="shared" ca="1" si="3"/>
        <v>0.02</v>
      </c>
      <c r="G36">
        <f t="shared" ca="1" si="4"/>
        <v>6.3524715656451507</v>
      </c>
      <c r="N36">
        <f t="shared" si="8"/>
        <v>2045</v>
      </c>
      <c r="O36" s="16">
        <f t="shared" si="8"/>
        <v>85</v>
      </c>
      <c r="P36">
        <f t="shared" ca="1" si="1"/>
        <v>4.3089896271466359E-2</v>
      </c>
    </row>
    <row r="37" spans="2:16" x14ac:dyDescent="0.2">
      <c r="B37">
        <f t="shared" si="7"/>
        <v>2046</v>
      </c>
      <c r="C37" s="16">
        <f t="shared" si="7"/>
        <v>89</v>
      </c>
      <c r="D37">
        <f t="shared" ca="1" si="0"/>
        <v>9.3073180096183858E-2</v>
      </c>
      <c r="E37" s="132">
        <f t="shared" ca="1" si="2"/>
        <v>3.5999999999999997E-2</v>
      </c>
      <c r="F37" s="132">
        <f t="shared" ca="1" si="3"/>
        <v>0.02</v>
      </c>
      <c r="G37">
        <f t="shared" ca="1" si="4"/>
        <v>5.9304667186888054</v>
      </c>
      <c r="N37">
        <f t="shared" si="8"/>
        <v>2046</v>
      </c>
      <c r="O37" s="16">
        <f t="shared" si="8"/>
        <v>86</v>
      </c>
      <c r="P37">
        <f t="shared" ca="1" si="1"/>
        <v>4.8152348084819281E-2</v>
      </c>
    </row>
    <row r="38" spans="2:16" x14ac:dyDescent="0.2">
      <c r="B38">
        <f t="shared" si="7"/>
        <v>2047</v>
      </c>
      <c r="C38" s="16">
        <f t="shared" si="7"/>
        <v>90</v>
      </c>
      <c r="D38">
        <f t="shared" ca="1" si="0"/>
        <v>0.1039466768235642</v>
      </c>
      <c r="E38" s="132">
        <f t="shared" ca="1" si="2"/>
        <v>3.5999999999999997E-2</v>
      </c>
      <c r="F38" s="132">
        <f t="shared" ca="1" si="3"/>
        <v>0.02</v>
      </c>
      <c r="G38">
        <f t="shared" ca="1" si="4"/>
        <v>5.5217325843674043</v>
      </c>
      <c r="N38">
        <f t="shared" si="8"/>
        <v>2047</v>
      </c>
      <c r="O38" s="16">
        <f t="shared" si="8"/>
        <v>87</v>
      </c>
      <c r="P38">
        <f t="shared" ca="1" si="1"/>
        <v>5.4137991190121366E-2</v>
      </c>
    </row>
    <row r="39" spans="2:16" x14ac:dyDescent="0.2">
      <c r="B39">
        <f t="shared" si="7"/>
        <v>2048</v>
      </c>
      <c r="C39" s="16">
        <f t="shared" si="7"/>
        <v>91</v>
      </c>
      <c r="D39">
        <f t="shared" ca="1" si="0"/>
        <v>0.11796869054514954</v>
      </c>
      <c r="E39" s="132">
        <f t="shared" ca="1" si="2"/>
        <v>3.5999999999999997E-2</v>
      </c>
      <c r="F39" s="132">
        <f t="shared" ca="1" si="3"/>
        <v>0.02</v>
      </c>
      <c r="G39">
        <f t="shared" ca="1" si="4"/>
        <v>5.1254335028468017</v>
      </c>
      <c r="N39">
        <f t="shared" si="8"/>
        <v>2048</v>
      </c>
      <c r="O39" s="16">
        <f t="shared" si="8"/>
        <v>88</v>
      </c>
      <c r="P39">
        <f t="shared" ca="1" si="1"/>
        <v>6.0871030333627334E-2</v>
      </c>
    </row>
    <row r="40" spans="2:16" x14ac:dyDescent="0.2">
      <c r="B40">
        <f t="shared" si="7"/>
        <v>2049</v>
      </c>
      <c r="C40" s="16">
        <f t="shared" si="7"/>
        <v>92</v>
      </c>
      <c r="D40">
        <f t="shared" ca="1" si="0"/>
        <v>0.13306887167044576</v>
      </c>
      <c r="E40" s="132">
        <f t="shared" ca="1" si="2"/>
        <v>3.5999999999999997E-2</v>
      </c>
      <c r="F40" s="132">
        <f t="shared" ca="1" si="3"/>
        <v>0.02</v>
      </c>
      <c r="G40">
        <f t="shared" ca="1" si="4"/>
        <v>4.7505639996319031</v>
      </c>
      <c r="N40">
        <f t="shared" si="8"/>
        <v>2049</v>
      </c>
      <c r="O40" s="16">
        <f t="shared" si="8"/>
        <v>89</v>
      </c>
      <c r="P40">
        <f t="shared" ca="1" si="1"/>
        <v>6.8360261210356904E-2</v>
      </c>
    </row>
    <row r="41" spans="2:16" x14ac:dyDescent="0.2">
      <c r="B41">
        <f t="shared" si="7"/>
        <v>2050</v>
      </c>
      <c r="C41" s="16">
        <f t="shared" si="7"/>
        <v>93</v>
      </c>
      <c r="D41">
        <f t="shared" ca="1" si="0"/>
        <v>0.15137671660559648</v>
      </c>
      <c r="E41" s="132">
        <f t="shared" ca="1" si="2"/>
        <v>3.5999999999999997E-2</v>
      </c>
      <c r="F41" s="132">
        <f t="shared" ca="1" si="3"/>
        <v>0.02</v>
      </c>
      <c r="G41">
        <f t="shared" ca="1" si="4"/>
        <v>4.3941165008538228</v>
      </c>
      <c r="N41">
        <f t="shared" si="8"/>
        <v>2050</v>
      </c>
      <c r="O41" s="16">
        <f t="shared" si="8"/>
        <v>90</v>
      </c>
      <c r="P41">
        <f t="shared" ca="1" si="1"/>
        <v>7.6573890094622094E-2</v>
      </c>
    </row>
    <row r="42" spans="2:16" x14ac:dyDescent="0.2">
      <c r="B42">
        <f t="shared" si="7"/>
        <v>2051</v>
      </c>
      <c r="C42" s="16">
        <f t="shared" si="7"/>
        <v>94</v>
      </c>
      <c r="D42">
        <f t="shared" ca="1" si="0"/>
        <v>0.17214218070382184</v>
      </c>
      <c r="E42" s="132">
        <f t="shared" ca="1" si="2"/>
        <v>3.5999999999999997E-2</v>
      </c>
      <c r="F42" s="132">
        <f t="shared" ca="1" si="3"/>
        <v>0.02</v>
      </c>
      <c r="G42">
        <f t="shared" ca="1" si="4"/>
        <v>4.0622943200608468</v>
      </c>
      <c r="N42">
        <f t="shared" si="8"/>
        <v>2051</v>
      </c>
      <c r="O42" s="16">
        <f t="shared" si="8"/>
        <v>91</v>
      </c>
      <c r="P42">
        <f t="shared" ca="1" si="1"/>
        <v>8.7786573036128412E-2</v>
      </c>
    </row>
    <row r="43" spans="2:16" x14ac:dyDescent="0.2">
      <c r="B43">
        <f t="shared" si="7"/>
        <v>2052</v>
      </c>
      <c r="C43" s="16">
        <f t="shared" si="7"/>
        <v>95</v>
      </c>
      <c r="D43">
        <f t="shared" ca="1" si="0"/>
        <v>0.19528473932899215</v>
      </c>
      <c r="E43" s="132">
        <f t="shared" ca="1" si="2"/>
        <v>3.5999999999999997E-2</v>
      </c>
      <c r="F43" s="132">
        <f t="shared" ca="1" si="3"/>
        <v>0.02</v>
      </c>
      <c r="G43">
        <f t="shared" ca="1" si="4"/>
        <v>3.7570827222957819</v>
      </c>
      <c r="N43">
        <f t="shared" si="8"/>
        <v>2052</v>
      </c>
      <c r="O43" s="16">
        <f t="shared" si="8"/>
        <v>92</v>
      </c>
      <c r="P43">
        <f t="shared" ca="1" si="1"/>
        <v>0.10012774108787563</v>
      </c>
    </row>
    <row r="44" spans="2:16" x14ac:dyDescent="0.2">
      <c r="B44">
        <f t="shared" si="7"/>
        <v>2053</v>
      </c>
      <c r="C44" s="16">
        <f t="shared" si="7"/>
        <v>96</v>
      </c>
      <c r="D44">
        <f t="shared" ca="1" si="0"/>
        <v>0.2200622384307063</v>
      </c>
      <c r="E44" s="132">
        <f t="shared" ca="1" si="2"/>
        <v>3.5999999999999997E-2</v>
      </c>
      <c r="F44" s="132">
        <f t="shared" ca="1" si="3"/>
        <v>0.02</v>
      </c>
      <c r="G44">
        <f t="shared" ca="1" si="4"/>
        <v>3.4799030359992287</v>
      </c>
      <c r="N44">
        <f t="shared" si="8"/>
        <v>2053</v>
      </c>
      <c r="O44" s="16">
        <f t="shared" si="8"/>
        <v>93</v>
      </c>
      <c r="P44">
        <f t="shared" ca="1" si="1"/>
        <v>0.11575005785227416</v>
      </c>
    </row>
    <row r="45" spans="2:16" x14ac:dyDescent="0.2">
      <c r="B45">
        <f t="shared" si="7"/>
        <v>2054</v>
      </c>
      <c r="C45" s="16">
        <f t="shared" si="7"/>
        <v>97</v>
      </c>
      <c r="D45">
        <f t="shared" ca="1" si="0"/>
        <v>0.2462298104092564</v>
      </c>
      <c r="E45" s="132">
        <f t="shared" ca="1" si="2"/>
        <v>3.5999999999999997E-2</v>
      </c>
      <c r="F45" s="132">
        <f t="shared" ca="1" si="3"/>
        <v>0.02</v>
      </c>
      <c r="G45">
        <f t="shared" ca="1" si="4"/>
        <v>3.229492915834189</v>
      </c>
      <c r="N45">
        <f t="shared" si="8"/>
        <v>2054</v>
      </c>
      <c r="O45" s="16">
        <f t="shared" si="8"/>
        <v>94</v>
      </c>
      <c r="P45">
        <f t="shared" ca="1" si="1"/>
        <v>0.13265957416906918</v>
      </c>
    </row>
    <row r="46" spans="2:16" x14ac:dyDescent="0.2">
      <c r="B46">
        <f t="shared" si="7"/>
        <v>2055</v>
      </c>
      <c r="C46" s="16">
        <f t="shared" si="7"/>
        <v>98</v>
      </c>
      <c r="D46">
        <f t="shared" ca="1" si="0"/>
        <v>0.27360635701269403</v>
      </c>
      <c r="E46" s="132">
        <f t="shared" ca="1" si="2"/>
        <v>3.5999999999999997E-2</v>
      </c>
      <c r="F46" s="132">
        <f t="shared" ca="1" si="3"/>
        <v>0.02</v>
      </c>
      <c r="G46">
        <f t="shared" ca="1" si="4"/>
        <v>3.0041853405732439</v>
      </c>
      <c r="N46">
        <f t="shared" si="8"/>
        <v>2055</v>
      </c>
      <c r="O46" s="16">
        <f t="shared" si="8"/>
        <v>95</v>
      </c>
      <c r="P46">
        <f t="shared" ca="1" si="1"/>
        <v>0.15180698710819254</v>
      </c>
    </row>
    <row r="47" spans="2:16" x14ac:dyDescent="0.2">
      <c r="B47">
        <f t="shared" ref="B47:C62" si="9">B46+1</f>
        <v>2056</v>
      </c>
      <c r="C47" s="16">
        <f t="shared" si="9"/>
        <v>99</v>
      </c>
      <c r="D47">
        <f t="shared" ca="1" si="0"/>
        <v>0.30214025788291565</v>
      </c>
      <c r="E47" s="132">
        <f t="shared" ca="1" si="2"/>
        <v>3.5999999999999997E-2</v>
      </c>
      <c r="F47" s="132">
        <f t="shared" ca="1" si="3"/>
        <v>0.02</v>
      </c>
      <c r="G47">
        <f t="shared" ca="1" si="4"/>
        <v>2.802369709104922</v>
      </c>
      <c r="N47">
        <f t="shared" ref="N47:O62" si="10">N46+1</f>
        <v>2056</v>
      </c>
      <c r="O47" s="16">
        <f t="shared" si="10"/>
        <v>96</v>
      </c>
      <c r="P47">
        <f t="shared" ca="1" si="1"/>
        <v>0.17426594907872051</v>
      </c>
    </row>
    <row r="48" spans="2:16" x14ac:dyDescent="0.2">
      <c r="B48">
        <f t="shared" si="9"/>
        <v>2057</v>
      </c>
      <c r="C48" s="16">
        <f t="shared" si="9"/>
        <v>100</v>
      </c>
      <c r="D48">
        <f t="shared" ca="1" si="0"/>
        <v>0.33203809073065121</v>
      </c>
      <c r="E48" s="132">
        <f t="shared" ca="1" si="2"/>
        <v>3.5999999999999997E-2</v>
      </c>
      <c r="F48" s="132">
        <f t="shared" ca="1" si="3"/>
        <v>0.02</v>
      </c>
      <c r="G48">
        <f t="shared" ca="1" si="4"/>
        <v>2.6232236431585978</v>
      </c>
      <c r="N48">
        <f t="shared" si="10"/>
        <v>2057</v>
      </c>
      <c r="O48" s="16">
        <f t="shared" si="10"/>
        <v>97</v>
      </c>
      <c r="P48">
        <f t="shared" ca="1" si="1"/>
        <v>0.20012164616035807</v>
      </c>
    </row>
    <row r="49" spans="2:16" x14ac:dyDescent="0.2">
      <c r="B49">
        <f t="shared" si="9"/>
        <v>2058</v>
      </c>
      <c r="C49" s="16">
        <f t="shared" si="9"/>
        <v>101</v>
      </c>
      <c r="D49">
        <f t="shared" ca="1" si="0"/>
        <v>0.35854739428972787</v>
      </c>
      <c r="E49" s="132">
        <f t="shared" ca="1" si="2"/>
        <v>3.5999999999999997E-2</v>
      </c>
      <c r="F49" s="132">
        <f t="shared" ca="1" si="3"/>
        <v>0.02</v>
      </c>
      <c r="G49">
        <f t="shared" ca="1" si="4"/>
        <v>2.4682335204104762</v>
      </c>
      <c r="N49">
        <f t="shared" si="10"/>
        <v>2058</v>
      </c>
      <c r="O49" s="16">
        <f t="shared" si="10"/>
        <v>98</v>
      </c>
      <c r="P49">
        <f t="shared" ca="1" si="1"/>
        <v>0.22812142639549585</v>
      </c>
    </row>
    <row r="50" spans="2:16" x14ac:dyDescent="0.2">
      <c r="B50">
        <f t="shared" si="9"/>
        <v>2059</v>
      </c>
      <c r="C50" s="16">
        <f t="shared" si="9"/>
        <v>102</v>
      </c>
      <c r="D50">
        <f t="shared" ca="1" si="0"/>
        <v>0.38627744284969595</v>
      </c>
      <c r="E50" s="132">
        <f t="shared" ca="1" si="2"/>
        <v>3.5999999999999997E-2</v>
      </c>
      <c r="F50" s="132">
        <f t="shared" ca="1" si="3"/>
        <v>0.02</v>
      </c>
      <c r="G50">
        <f t="shared" ca="1" si="4"/>
        <v>2.3248243458374809</v>
      </c>
      <c r="N50">
        <f t="shared" si="10"/>
        <v>2059</v>
      </c>
      <c r="O50" s="16">
        <f t="shared" si="10"/>
        <v>99</v>
      </c>
      <c r="P50">
        <f t="shared" ca="1" si="1"/>
        <v>0.25718110547743239</v>
      </c>
    </row>
    <row r="51" spans="2:16" x14ac:dyDescent="0.2">
      <c r="B51">
        <f t="shared" si="9"/>
        <v>2060</v>
      </c>
      <c r="C51" s="16">
        <f t="shared" si="9"/>
        <v>103</v>
      </c>
      <c r="D51">
        <f t="shared" ca="1" si="0"/>
        <v>0.41599193127988193</v>
      </c>
      <c r="E51" s="132">
        <f t="shared" ca="1" si="2"/>
        <v>3.5999999999999997E-2</v>
      </c>
      <c r="F51" s="132">
        <f t="shared" ca="1" si="3"/>
        <v>0.02</v>
      </c>
      <c r="G51">
        <f t="shared" ca="1" si="4"/>
        <v>2.1925312806679402</v>
      </c>
      <c r="N51">
        <f t="shared" si="10"/>
        <v>2060</v>
      </c>
      <c r="O51" s="16">
        <f t="shared" si="10"/>
        <v>100</v>
      </c>
      <c r="P51">
        <f t="shared" ca="1" si="1"/>
        <v>0.28668128346590793</v>
      </c>
    </row>
    <row r="52" spans="2:16" x14ac:dyDescent="0.2">
      <c r="B52">
        <f t="shared" si="9"/>
        <v>2061</v>
      </c>
      <c r="C52" s="16">
        <f t="shared" si="9"/>
        <v>104</v>
      </c>
      <c r="D52">
        <f t="shared" ca="1" si="0"/>
        <v>0.44871456234129486</v>
      </c>
      <c r="E52" s="132">
        <f t="shared" ca="1" si="2"/>
        <v>3.5999999999999997E-2</v>
      </c>
      <c r="F52" s="132">
        <f t="shared" ca="1" si="3"/>
        <v>0.02</v>
      </c>
      <c r="G52">
        <f t="shared" ca="1" si="4"/>
        <v>2.0740084231242069</v>
      </c>
      <c r="N52">
        <f t="shared" si="10"/>
        <v>2061</v>
      </c>
      <c r="O52" s="16">
        <f t="shared" si="10"/>
        <v>101</v>
      </c>
      <c r="P52">
        <f t="shared" ca="1" si="1"/>
        <v>0.31328094506912957</v>
      </c>
    </row>
    <row r="53" spans="2:16" x14ac:dyDescent="0.2">
      <c r="B53">
        <f t="shared" si="9"/>
        <v>2062</v>
      </c>
      <c r="C53" s="16">
        <f t="shared" si="9"/>
        <v>105</v>
      </c>
      <c r="D53">
        <f t="shared" ca="1" si="0"/>
        <v>0.47904000000000002</v>
      </c>
      <c r="E53" s="132">
        <f t="shared" ca="1" si="2"/>
        <v>3.5999999999999997E-2</v>
      </c>
      <c r="F53" s="132">
        <f t="shared" ca="1" si="3"/>
        <v>0.02</v>
      </c>
      <c r="G53">
        <f t="shared" ca="1" si="4"/>
        <v>1.9787491915404303</v>
      </c>
      <c r="N53">
        <f t="shared" si="10"/>
        <v>2062</v>
      </c>
      <c r="O53" s="16">
        <f t="shared" si="10"/>
        <v>102</v>
      </c>
      <c r="P53">
        <f t="shared" ca="1" si="1"/>
        <v>0.33907506532131187</v>
      </c>
    </row>
    <row r="54" spans="2:16" x14ac:dyDescent="0.2">
      <c r="B54">
        <f t="shared" si="9"/>
        <v>2063</v>
      </c>
      <c r="C54" s="16">
        <f t="shared" si="9"/>
        <v>106</v>
      </c>
      <c r="D54">
        <f t="shared" ca="1" si="0"/>
        <v>0.49928</v>
      </c>
      <c r="E54" s="132">
        <f t="shared" ca="1" si="2"/>
        <v>3.5999999999999997E-2</v>
      </c>
      <c r="F54" s="132">
        <f t="shared" ca="1" si="3"/>
        <v>0.02</v>
      </c>
      <c r="G54">
        <f t="shared" ca="1" si="4"/>
        <v>1.9082119933107766</v>
      </c>
      <c r="N54">
        <f t="shared" si="10"/>
        <v>2063</v>
      </c>
      <c r="O54" s="16">
        <f t="shared" si="10"/>
        <v>103</v>
      </c>
      <c r="P54">
        <f t="shared" ca="1" si="1"/>
        <v>0.36443343642231274</v>
      </c>
    </row>
    <row r="55" spans="2:16" x14ac:dyDescent="0.2">
      <c r="B55">
        <f t="shared" si="9"/>
        <v>2064</v>
      </c>
      <c r="C55" s="16">
        <f t="shared" si="9"/>
        <v>107</v>
      </c>
      <c r="D55">
        <f t="shared" ca="1" si="0"/>
        <v>0.51949999999999996</v>
      </c>
      <c r="E55" s="132">
        <f t="shared" ca="1" si="2"/>
        <v>3.5999999999999997E-2</v>
      </c>
      <c r="F55" s="132">
        <f t="shared" ca="1" si="3"/>
        <v>0.02</v>
      </c>
      <c r="G55">
        <f t="shared" ca="1" si="4"/>
        <v>1.84226405166749</v>
      </c>
      <c r="N55">
        <f t="shared" si="10"/>
        <v>2064</v>
      </c>
      <c r="O55" s="16">
        <f t="shared" si="10"/>
        <v>104</v>
      </c>
      <c r="P55">
        <f t="shared" ca="1" si="1"/>
        <v>0.39017911697788082</v>
      </c>
    </row>
    <row r="56" spans="2:16" x14ac:dyDescent="0.2">
      <c r="B56">
        <f t="shared" si="9"/>
        <v>2065</v>
      </c>
      <c r="C56" s="16">
        <f t="shared" si="9"/>
        <v>108</v>
      </c>
      <c r="D56">
        <f t="shared" ca="1" si="0"/>
        <v>0.53969999999999996</v>
      </c>
      <c r="E56" s="132">
        <f t="shared" ca="1" si="2"/>
        <v>3.5999999999999997E-2</v>
      </c>
      <c r="F56" s="132">
        <f t="shared" ca="1" si="3"/>
        <v>0.02</v>
      </c>
      <c r="G56">
        <f t="shared" ca="1" si="4"/>
        <v>1.7803871733437791</v>
      </c>
      <c r="N56">
        <f t="shared" si="10"/>
        <v>2065</v>
      </c>
      <c r="O56" s="16">
        <f t="shared" si="10"/>
        <v>105</v>
      </c>
      <c r="P56">
        <f t="shared" ca="1" si="1"/>
        <v>0.41915999999999998</v>
      </c>
    </row>
    <row r="57" spans="2:16" x14ac:dyDescent="0.2">
      <c r="B57">
        <f t="shared" si="9"/>
        <v>2066</v>
      </c>
      <c r="C57" s="16">
        <f t="shared" si="9"/>
        <v>109</v>
      </c>
      <c r="D57">
        <f t="shared" ca="1" si="0"/>
        <v>0.55986999999999998</v>
      </c>
      <c r="E57" s="132">
        <f t="shared" ca="1" si="2"/>
        <v>3.5999999999999997E-2</v>
      </c>
      <c r="F57" s="132">
        <f t="shared" ca="1" si="3"/>
        <v>0.02</v>
      </c>
      <c r="G57">
        <f t="shared" ca="1" si="4"/>
        <v>1.721982491350813</v>
      </c>
      <c r="N57">
        <f t="shared" si="10"/>
        <v>2066</v>
      </c>
      <c r="O57" s="16">
        <f t="shared" si="10"/>
        <v>106</v>
      </c>
      <c r="P57">
        <f t="shared" ca="1" si="1"/>
        <v>0.43936999999999998</v>
      </c>
    </row>
    <row r="58" spans="2:16" x14ac:dyDescent="0.2">
      <c r="B58">
        <f t="shared" si="9"/>
        <v>2067</v>
      </c>
      <c r="C58" s="16">
        <f t="shared" si="9"/>
        <v>110</v>
      </c>
      <c r="D58">
        <f t="shared" ca="1" si="0"/>
        <v>0.57999999999999996</v>
      </c>
      <c r="E58" s="132">
        <f t="shared" ca="1" si="2"/>
        <v>3.5999999999999997E-2</v>
      </c>
      <c r="F58" s="132">
        <f t="shared" ca="1" si="3"/>
        <v>0.02</v>
      </c>
      <c r="G58">
        <f t="shared" ca="1" si="4"/>
        <v>1.6661161631822732</v>
      </c>
      <c r="N58">
        <f t="shared" si="10"/>
        <v>2067</v>
      </c>
      <c r="O58" s="16">
        <f t="shared" si="10"/>
        <v>107</v>
      </c>
      <c r="P58">
        <f t="shared" ca="1" si="1"/>
        <v>0.45956000000000002</v>
      </c>
    </row>
    <row r="59" spans="2:16" x14ac:dyDescent="0.2">
      <c r="B59">
        <f t="shared" si="9"/>
        <v>2068</v>
      </c>
      <c r="C59" s="16">
        <f t="shared" si="9"/>
        <v>111</v>
      </c>
      <c r="D59">
        <f t="shared" ca="1" si="0"/>
        <v>0.6</v>
      </c>
      <c r="E59" s="132">
        <f t="shared" ca="1" si="2"/>
        <v>3.5999999999999997E-2</v>
      </c>
      <c r="F59" s="132">
        <f t="shared" ca="1" si="3"/>
        <v>0.02</v>
      </c>
      <c r="G59">
        <f t="shared" ca="1" si="4"/>
        <v>1.6108691527937324</v>
      </c>
      <c r="N59">
        <f t="shared" si="10"/>
        <v>2068</v>
      </c>
      <c r="O59" s="16">
        <f t="shared" si="10"/>
        <v>108</v>
      </c>
      <c r="P59">
        <f t="shared" ca="1" si="1"/>
        <v>0.47972999999999999</v>
      </c>
    </row>
    <row r="60" spans="2:16" x14ac:dyDescent="0.2">
      <c r="B60">
        <f t="shared" si="9"/>
        <v>2069</v>
      </c>
      <c r="C60" s="16">
        <f t="shared" si="9"/>
        <v>112</v>
      </c>
      <c r="D60">
        <f t="shared" ca="1" si="0"/>
        <v>0.62</v>
      </c>
      <c r="E60" s="132">
        <f t="shared" ca="1" si="2"/>
        <v>3.5999999999999997E-2</v>
      </c>
      <c r="F60" s="132">
        <f t="shared" ca="1" si="3"/>
        <v>0.02</v>
      </c>
      <c r="G60">
        <f t="shared" ca="1" si="4"/>
        <v>1.5511285350350659</v>
      </c>
      <c r="N60">
        <f t="shared" si="10"/>
        <v>2069</v>
      </c>
      <c r="O60" s="16">
        <f t="shared" si="10"/>
        <v>109</v>
      </c>
      <c r="P60">
        <f t="shared" ca="1" si="1"/>
        <v>0.50988</v>
      </c>
    </row>
    <row r="61" spans="2:16" x14ac:dyDescent="0.2">
      <c r="B61">
        <f t="shared" si="9"/>
        <v>2070</v>
      </c>
      <c r="C61" s="16">
        <f t="shared" si="9"/>
        <v>113</v>
      </c>
      <c r="D61">
        <f t="shared" ca="1" si="0"/>
        <v>0.64</v>
      </c>
      <c r="E61" s="132">
        <f t="shared" ca="1" si="2"/>
        <v>3.5999999999999997E-2</v>
      </c>
      <c r="F61" s="132">
        <f t="shared" ca="1" si="3"/>
        <v>0.02</v>
      </c>
      <c r="G61">
        <f t="shared" ca="1" si="4"/>
        <v>1.473088654015295</v>
      </c>
      <c r="N61">
        <f t="shared" si="10"/>
        <v>2070</v>
      </c>
      <c r="O61" s="16">
        <f t="shared" si="10"/>
        <v>110</v>
      </c>
      <c r="P61">
        <f t="shared" ca="1" si="1"/>
        <v>0.53</v>
      </c>
    </row>
    <row r="62" spans="2:16" x14ac:dyDescent="0.2">
      <c r="B62">
        <f t="shared" si="9"/>
        <v>2071</v>
      </c>
      <c r="C62" s="16">
        <f t="shared" si="9"/>
        <v>114</v>
      </c>
      <c r="D62">
        <f t="shared" ca="1" si="0"/>
        <v>0.66</v>
      </c>
      <c r="E62" s="132">
        <f t="shared" ca="1" si="2"/>
        <v>3.5999999999999997E-2</v>
      </c>
      <c r="F62" s="132">
        <f t="shared" ca="1" si="3"/>
        <v>0.02</v>
      </c>
      <c r="G62">
        <f t="shared" ca="1" si="4"/>
        <v>1.3347490347490347</v>
      </c>
      <c r="N62">
        <f t="shared" si="10"/>
        <v>2071</v>
      </c>
      <c r="O62" s="16">
        <f t="shared" si="10"/>
        <v>111</v>
      </c>
      <c r="P62">
        <f t="shared" ca="1" si="1"/>
        <v>0.55000000000000004</v>
      </c>
    </row>
    <row r="63" spans="2:16" x14ac:dyDescent="0.2">
      <c r="B63">
        <f t="shared" ref="B63:C68" si="11">B62+1</f>
        <v>2072</v>
      </c>
      <c r="C63" s="16">
        <f t="shared" si="11"/>
        <v>115</v>
      </c>
      <c r="D63">
        <f t="shared" ca="1" si="0"/>
        <v>1</v>
      </c>
      <c r="E63" s="132">
        <f t="shared" ca="1" si="2"/>
        <v>3.5999999999999997E-2</v>
      </c>
      <c r="F63" s="132">
        <f t="shared" ca="1" si="3"/>
        <v>0.02</v>
      </c>
      <c r="G63">
        <f t="shared" ca="1" si="4"/>
        <v>1</v>
      </c>
      <c r="N63">
        <f t="shared" ref="N63:O68" si="12">N62+1</f>
        <v>2072</v>
      </c>
      <c r="O63" s="16">
        <f t="shared" si="12"/>
        <v>112</v>
      </c>
      <c r="P63">
        <f t="shared" ca="1" si="1"/>
        <v>0.56999999999999995</v>
      </c>
    </row>
    <row r="64" spans="2:16" x14ac:dyDescent="0.2">
      <c r="B64">
        <f t="shared" si="11"/>
        <v>2073</v>
      </c>
      <c r="C64" s="16">
        <f t="shared" si="11"/>
        <v>116</v>
      </c>
      <c r="D64">
        <f t="shared" ca="1" si="0"/>
        <v>0</v>
      </c>
      <c r="E64" s="132" t="str">
        <f t="shared" ca="1" si="2"/>
        <v/>
      </c>
      <c r="F64" s="132" t="str">
        <f t="shared" ca="1" si="3"/>
        <v/>
      </c>
      <c r="G64" t="str">
        <f t="shared" ca="1" si="4"/>
        <v/>
      </c>
      <c r="N64">
        <f t="shared" si="12"/>
        <v>2073</v>
      </c>
      <c r="O64" s="16">
        <f t="shared" si="12"/>
        <v>113</v>
      </c>
      <c r="P64">
        <f t="shared" ca="1" si="1"/>
        <v>0.59</v>
      </c>
    </row>
    <row r="65" spans="2:16" x14ac:dyDescent="0.2">
      <c r="B65">
        <f t="shared" si="11"/>
        <v>2074</v>
      </c>
      <c r="C65" s="16">
        <f t="shared" si="11"/>
        <v>117</v>
      </c>
      <c r="D65">
        <f t="shared" ca="1" si="0"/>
        <v>0</v>
      </c>
      <c r="E65" s="132" t="str">
        <f t="shared" ca="1" si="2"/>
        <v/>
      </c>
      <c r="F65" s="132" t="str">
        <f t="shared" ca="1" si="3"/>
        <v/>
      </c>
      <c r="G65" t="str">
        <f t="shared" ca="1" si="4"/>
        <v/>
      </c>
      <c r="N65">
        <f t="shared" si="12"/>
        <v>2074</v>
      </c>
      <c r="O65" s="16">
        <f t="shared" si="12"/>
        <v>114</v>
      </c>
      <c r="P65">
        <f t="shared" ca="1" si="1"/>
        <v>0.61</v>
      </c>
    </row>
    <row r="66" spans="2:16" x14ac:dyDescent="0.2">
      <c r="B66">
        <f t="shared" si="11"/>
        <v>2075</v>
      </c>
      <c r="C66" s="16">
        <f t="shared" si="11"/>
        <v>118</v>
      </c>
      <c r="D66">
        <f t="shared" ca="1" si="0"/>
        <v>0</v>
      </c>
      <c r="E66" s="132" t="str">
        <f t="shared" ca="1" si="2"/>
        <v/>
      </c>
      <c r="F66" s="132" t="str">
        <f t="shared" ca="1" si="3"/>
        <v/>
      </c>
      <c r="G66" t="str">
        <f t="shared" ca="1" si="4"/>
        <v/>
      </c>
      <c r="N66">
        <f t="shared" si="12"/>
        <v>2075</v>
      </c>
      <c r="O66" s="16">
        <f t="shared" si="12"/>
        <v>115</v>
      </c>
      <c r="P66">
        <f t="shared" ca="1" si="1"/>
        <v>1</v>
      </c>
    </row>
    <row r="67" spans="2:16" x14ac:dyDescent="0.2">
      <c r="B67">
        <f t="shared" si="11"/>
        <v>2076</v>
      </c>
      <c r="C67" s="16">
        <f t="shared" si="11"/>
        <v>119</v>
      </c>
      <c r="D67">
        <f t="shared" ca="1" si="0"/>
        <v>0</v>
      </c>
      <c r="E67" s="132" t="str">
        <f t="shared" ca="1" si="2"/>
        <v/>
      </c>
      <c r="F67" s="132" t="str">
        <f t="shared" ca="1" si="3"/>
        <v/>
      </c>
      <c r="G67" t="str">
        <f t="shared" ca="1" si="4"/>
        <v/>
      </c>
      <c r="N67">
        <f t="shared" si="12"/>
        <v>2076</v>
      </c>
      <c r="O67" s="16">
        <f t="shared" si="12"/>
        <v>116</v>
      </c>
      <c r="P67">
        <f t="shared" ca="1" si="1"/>
        <v>0</v>
      </c>
    </row>
    <row r="68" spans="2:16" x14ac:dyDescent="0.2">
      <c r="B68">
        <f t="shared" si="11"/>
        <v>2077</v>
      </c>
      <c r="C68" s="16">
        <f t="shared" si="11"/>
        <v>120</v>
      </c>
      <c r="D68">
        <f t="shared" ca="1" si="0"/>
        <v>0</v>
      </c>
      <c r="E68" s="132" t="str">
        <f t="shared" ca="1" si="2"/>
        <v/>
      </c>
      <c r="F68" s="132" t="str">
        <f t="shared" ca="1" si="3"/>
        <v/>
      </c>
      <c r="G68" t="str">
        <f ca="1">IF(D68=0,"",IF(D68=1,1,1+G69*(1-D68)/(1+E68)*(1+F68)))</f>
        <v/>
      </c>
      <c r="N68">
        <f t="shared" si="12"/>
        <v>2077</v>
      </c>
      <c r="O68" s="16">
        <f t="shared" si="12"/>
        <v>117</v>
      </c>
      <c r="P68">
        <f t="shared" ca="1" si="1"/>
        <v>0</v>
      </c>
    </row>
  </sheetData>
  <mergeCells count="1">
    <mergeCell ref="D11:K11"/>
  </mergeCells>
  <dataValidations count="2">
    <dataValidation type="list" allowBlank="1" showInputMessage="1" showErrorMessage="1" sqref="F3" xr:uid="{A400E007-3FE9-AB42-8784-77653D416D3B}">
      <formula1>$F$4:$F$5</formula1>
    </dataValidation>
    <dataValidation type="list" allowBlank="1" showInputMessage="1" showErrorMessage="1" sqref="C3" xr:uid="{8FB7CB86-7664-1744-9EE3-39B11AD4372D}">
      <formula1>$C$4:$C$6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1" sqref="E21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79">
        <v>1</v>
      </c>
    </row>
    <row r="3" spans="2:8" x14ac:dyDescent="0.2">
      <c r="B3" t="s">
        <v>150</v>
      </c>
      <c r="C3" s="79">
        <v>12</v>
      </c>
    </row>
    <row r="4" spans="2:8" x14ac:dyDescent="0.2">
      <c r="B4" t="s">
        <v>148</v>
      </c>
      <c r="C4" s="79" t="str">
        <f>E17</f>
        <v>Taux det. variables</v>
      </c>
    </row>
    <row r="5" spans="2:8" x14ac:dyDescent="0.2">
      <c r="B5" t="s">
        <v>183</v>
      </c>
      <c r="C5" s="79" t="str">
        <f>K17</f>
        <v>Déterministe 2%</v>
      </c>
    </row>
    <row r="6" spans="2:8" x14ac:dyDescent="0.2">
      <c r="B6" t="s">
        <v>151</v>
      </c>
    </row>
    <row r="7" spans="2:8" x14ac:dyDescent="0.2">
      <c r="B7" s="82" t="s">
        <v>152</v>
      </c>
      <c r="C7" s="79">
        <v>5</v>
      </c>
    </row>
    <row r="8" spans="2:8" x14ac:dyDescent="0.2">
      <c r="B8" s="82" t="s">
        <v>153</v>
      </c>
      <c r="C8" s="89">
        <v>1</v>
      </c>
    </row>
    <row r="9" spans="2:8" x14ac:dyDescent="0.2">
      <c r="B9" s="83" t="s">
        <v>154</v>
      </c>
      <c r="C9" s="80"/>
    </row>
    <row r="10" spans="2:8" x14ac:dyDescent="0.2">
      <c r="B10" s="82" t="s">
        <v>155</v>
      </c>
      <c r="C10" s="79">
        <v>10</v>
      </c>
    </row>
    <row r="11" spans="2:8" x14ac:dyDescent="0.2">
      <c r="B11" s="82" t="s">
        <v>156</v>
      </c>
      <c r="C11" s="89">
        <v>0.6</v>
      </c>
    </row>
    <row r="12" spans="2:8" x14ac:dyDescent="0.2">
      <c r="B12" s="83" t="s">
        <v>168</v>
      </c>
      <c r="C12" s="79">
        <v>1</v>
      </c>
    </row>
    <row r="13" spans="2:8" x14ac:dyDescent="0.2">
      <c r="B13" s="82" t="s">
        <v>199</v>
      </c>
      <c r="C13" s="91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1">
        <v>5.0999999999999997E-2</v>
      </c>
      <c r="E20" s="81">
        <v>5.0999999999999997E-2</v>
      </c>
      <c r="H20">
        <f t="shared" ref="H20:H73" si="2">H19+1</f>
        <v>2024</v>
      </c>
      <c r="I20">
        <f t="shared" ref="I20:I7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E7" sqref="E7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0" x14ac:dyDescent="0.2">
      <c r="A1" t="s">
        <v>169</v>
      </c>
    </row>
    <row r="3" spans="1:30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">
      <c r="T4" s="90" t="s">
        <v>189</v>
      </c>
    </row>
    <row r="5" spans="1:30" x14ac:dyDescent="0.2">
      <c r="N5" t="s">
        <v>177</v>
      </c>
      <c r="O5" t="s">
        <v>179</v>
      </c>
      <c r="P5" t="s">
        <v>175</v>
      </c>
      <c r="Q5" t="s">
        <v>184</v>
      </c>
      <c r="R5" s="85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85">
        <f ca="1">SUM(AD7:AD62)</f>
        <v>19.616520492557775</v>
      </c>
    </row>
    <row r="6" spans="1:30" x14ac:dyDescent="0.2">
      <c r="B6" s="84" t="s">
        <v>158</v>
      </c>
      <c r="C6" s="84" t="s">
        <v>159</v>
      </c>
      <c r="D6" s="84" t="s">
        <v>160</v>
      </c>
      <c r="E6" s="84" t="s">
        <v>161</v>
      </c>
      <c r="F6" s="84" t="s">
        <v>162</v>
      </c>
      <c r="G6" s="84" t="s">
        <v>163</v>
      </c>
      <c r="I6" s="84" t="s">
        <v>170</v>
      </c>
      <c r="J6" s="84" t="s">
        <v>171</v>
      </c>
      <c r="K6" s="84" t="s">
        <v>172</v>
      </c>
      <c r="L6" s="84" t="s">
        <v>173</v>
      </c>
      <c r="N6" s="88" t="s">
        <v>178</v>
      </c>
      <c r="O6" s="88" t="s">
        <v>180</v>
      </c>
      <c r="P6" t="s">
        <v>176</v>
      </c>
      <c r="Q6" t="s">
        <v>185</v>
      </c>
      <c r="R6" t="s">
        <v>186</v>
      </c>
      <c r="T6" s="84" t="s">
        <v>194</v>
      </c>
      <c r="U6" s="84" t="s">
        <v>195</v>
      </c>
      <c r="V6" s="84" t="s">
        <v>196</v>
      </c>
      <c r="W6" s="90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">
      <c r="B7">
        <v>0</v>
      </c>
      <c r="C7">
        <f>'Probabilités de décès'!C10</f>
        <v>2022</v>
      </c>
      <c r="D7">
        <f>'Probabilités de décès'!C8</f>
        <v>65</v>
      </c>
      <c r="E7" s="86">
        <f ca="1">'Probabilités de décès'!D14</f>
        <v>1.0299931055725532E-2</v>
      </c>
      <c r="F7" s="86">
        <f ca="1">1-E7</f>
        <v>0.98970006894427442</v>
      </c>
      <c r="G7" s="86">
        <f>1</f>
        <v>1</v>
      </c>
      <c r="I7">
        <f>'Probabilités de décès'!F8</f>
        <v>62</v>
      </c>
      <c r="J7" s="86">
        <f ca="1">'Probabilités de décès'!H14</f>
        <v>4.8264506953865725E-3</v>
      </c>
      <c r="K7" s="86">
        <f ca="1">1-J7</f>
        <v>0.99517354930461344</v>
      </c>
      <c r="L7" s="86">
        <f>1</f>
        <v>1</v>
      </c>
      <c r="N7" s="85">
        <f>'Autres hypothèses'!$C$2</f>
        <v>1</v>
      </c>
      <c r="O7" s="85">
        <f>IF(B7&lt;'Autres hypothèses'!$C$7,'Autres hypothèses'!$C$8*N7,IF(B7&lt;'Autres hypothèses'!$C$7+'Autres hypothèses'!$C$10,'Autres hypothèses'!$C$11*N7,0))</f>
        <v>1</v>
      </c>
      <c r="P7" s="85">
        <f>G7*N7+(1-G7)*O7</f>
        <v>1</v>
      </c>
      <c r="Q7" s="86">
        <f>1</f>
        <v>1</v>
      </c>
      <c r="R7" s="85">
        <f>P7*Q7</f>
        <v>1</v>
      </c>
      <c r="T7" s="86">
        <f>L7*G7</f>
        <v>1</v>
      </c>
      <c r="U7" s="86">
        <f>G7*(1-L7)</f>
        <v>0</v>
      </c>
      <c r="V7" s="86">
        <f>(1-G7)*L7</f>
        <v>0</v>
      </c>
      <c r="W7" s="86">
        <f>(1-G7)*(1-L7)</f>
        <v>0</v>
      </c>
      <c r="X7" s="85">
        <f>'Autres hypothèses'!$C$2</f>
        <v>1</v>
      </c>
      <c r="Y7" s="85">
        <f>X7</f>
        <v>1</v>
      </c>
      <c r="Z7" s="8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85">
        <f>IF(B7&lt;'Autres hypothèses'!$C$7,'Autres hypothèses'!$C$8*X7,IF(B7&lt;'Autres hypothèses'!$C$7+'Autres hypothèses'!$C$10,'Autres hypothèses'!$C$11*X7,0))</f>
        <v>1</v>
      </c>
      <c r="AB7" s="85">
        <f>T7*X7+U7*Y7+V7*Z7+W7*AA7</f>
        <v>1</v>
      </c>
      <c r="AC7" s="86">
        <f>1</f>
        <v>1</v>
      </c>
      <c r="AD7" s="85">
        <f>AB7*AC7</f>
        <v>1</v>
      </c>
    </row>
    <row r="8" spans="1:30" x14ac:dyDescent="0.2">
      <c r="B8">
        <f>B7+1</f>
        <v>1</v>
      </c>
      <c r="C8">
        <f>C7+1</f>
        <v>2023</v>
      </c>
      <c r="D8">
        <f>D7+1</f>
        <v>66</v>
      </c>
      <c r="E8" s="86">
        <f ca="1">IF(E7=1,1,'Probabilités de décès'!D15)</f>
        <v>1.07435010894737E-2</v>
      </c>
      <c r="F8" s="86">
        <f t="shared" ref="F8:F62" ca="1" si="0">1-E8</f>
        <v>0.98925649891052625</v>
      </c>
      <c r="G8" s="86">
        <f ca="1">G7*F7</f>
        <v>0.98970006894427442</v>
      </c>
      <c r="I8">
        <f>I7+1</f>
        <v>63</v>
      </c>
      <c r="J8" s="86">
        <f ca="1">IF(J7=1,1,'Probabilités de décès'!H15)</f>
        <v>5.1954200757657748E-3</v>
      </c>
      <c r="K8" s="86">
        <f t="shared" ref="K8:K62" ca="1" si="1">1-J8</f>
        <v>0.99480457992423421</v>
      </c>
      <c r="L8" s="86">
        <f ca="1">L7*K7</f>
        <v>0.99517354930461344</v>
      </c>
      <c r="N8" s="85">
        <f>N7*(1+IF('Autres hypothèses'!$C$5="Aucun",VLOOKUP(C8-1,'Autres hypothèses'!$H$18:$K$73,3,FALSE),VLOOKUP(C8-1,'Autres hypothèses'!$H$18:$K$73,4,FALSE)))</f>
        <v>1.02</v>
      </c>
      <c r="O8" s="85">
        <f>IF(B8&lt;'Autres hypothèses'!$C$7,'Autres hypothèses'!$C$8*N8,IF(B8&lt;'Autres hypothèses'!$C$7+'Autres hypothèses'!$C$10,'Autres hypothèses'!$C$11*N8,0))</f>
        <v>1.02</v>
      </c>
      <c r="P8" s="85">
        <f t="shared" ref="P8:P62" ca="1" si="2">G8*N8+(1-G8)*O8</f>
        <v>1.02</v>
      </c>
      <c r="Q8" s="86">
        <f>Q7/(1+IF('Autres hypothèses'!$C$4="Taux constant",VLOOKUP(C8-1,'Autres hypothèses'!$B$18:$E$73,3,FALSE),VLOOKUP(C8-1,'Autres hypothèses'!$B$18:$E$73,4,FALSE)))</f>
        <v>0.95147478591817325</v>
      </c>
      <c r="R8" s="85">
        <f t="shared" ref="R8:R62" ca="1" si="3">P8*Q8</f>
        <v>0.97050428163653668</v>
      </c>
      <c r="T8" s="86">
        <f t="shared" ref="T8:T62" ca="1" si="4">L8*G8</f>
        <v>0.98492333035829416</v>
      </c>
      <c r="U8" s="86">
        <f t="shared" ref="U8:U62" ca="1" si="5">G8*(1-L8)</f>
        <v>4.7767385859802235E-3</v>
      </c>
      <c r="V8" s="86">
        <f t="shared" ref="V8:V62" ca="1" si="6">(1-G8)*L8</f>
        <v>1.0250218946319235E-2</v>
      </c>
      <c r="W8" s="86">
        <f t="shared" ref="W8:W62" ca="1" si="7">(1-G8)*(1-L8)</f>
        <v>4.9712109406340366E-5</v>
      </c>
      <c r="X8" s="85">
        <f>X7*(1+IF('Autres hypothèses'!$C$5="Aucun",VLOOKUP(C8-1,'Autres hypothèses'!$H$18:$K$73,3,FALSE),VLOOKUP(C8-1,'Autres hypothèses'!$H$18:$K$73,4,FALSE)))</f>
        <v>1.02</v>
      </c>
      <c r="Y8" s="85">
        <f t="shared" ref="Y8:Y62" si="8">X8</f>
        <v>1.02</v>
      </c>
      <c r="Z8" s="8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85">
        <f>IF(B8&lt;'Autres hypothèses'!$C$7,'Autres hypothèses'!$C$8*X8,IF(B8&lt;'Autres hypothèses'!$C$7+'Autres hypothèses'!$C$10,'Autres hypothèses'!$C$11*X8,0))</f>
        <v>1.02</v>
      </c>
      <c r="AB8" s="85">
        <f t="shared" ref="AB8:AB62" ca="1" si="9">T8*X8+U8*Y8+V8*Z8+W8*AA8</f>
        <v>1.0199999999999998</v>
      </c>
      <c r="AC8" s="86">
        <f>AC7/(1+IF('Autres hypothèses'!$C$4="Taux constant",VLOOKUP(C8-1,'Autres hypothèses'!$B$18:$E$73,3,FALSE),VLOOKUP(C8-1,'Autres hypothèses'!$B$18:$E$73,4,FALSE)))</f>
        <v>0.95147478591817325</v>
      </c>
      <c r="AD8" s="85">
        <f ca="1">AB8*AC8</f>
        <v>0.97050428163653657</v>
      </c>
    </row>
    <row r="9" spans="1:30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86">
        <f ca="1">IF(E8=1,1,'Probabilités de décès'!D16)</f>
        <v>1.1210216717163648E-2</v>
      </c>
      <c r="F9" s="86">
        <f t="shared" ca="1" si="0"/>
        <v>0.9887897832828364</v>
      </c>
      <c r="G9" s="86">
        <f t="shared" ref="G9:G62" ca="1" si="13">G8*F8</f>
        <v>0.97906722517531941</v>
      </c>
      <c r="I9">
        <f t="shared" ref="I9:I62" si="14">I8+1</f>
        <v>64</v>
      </c>
      <c r="J9" s="86">
        <f ca="1">IF(J8=1,1,'Probabilités de décès'!H16)</f>
        <v>5.5896129762183005E-3</v>
      </c>
      <c r="K9" s="86">
        <f t="shared" ca="1" si="1"/>
        <v>0.99441038702378171</v>
      </c>
      <c r="L9" s="86">
        <f t="shared" ref="L9:L62" ca="1" si="15">L8*K8</f>
        <v>0.9900032046676851</v>
      </c>
      <c r="N9" s="85">
        <f>N8*(1+IF('Autres hypothèses'!$C$5="Aucun",VLOOKUP(C9-1,'Autres hypothèses'!$H$18:$K$73,3,FALSE),VLOOKUP(C9-1,'Autres hypothèses'!$H$18:$K$73,4,FALSE)))</f>
        <v>1.0404</v>
      </c>
      <c r="O9" s="85">
        <f>IF(B9&lt;'Autres hypothèses'!$C$7,'Autres hypothèses'!$C$8*N9,IF(B9&lt;'Autres hypothèses'!$C$7+'Autres hypothèses'!$C$10,'Autres hypothèses'!$C$11*N9,0))</f>
        <v>1.0404</v>
      </c>
      <c r="P9" s="85">
        <f t="shared" ca="1" si="2"/>
        <v>1.0404</v>
      </c>
      <c r="Q9" s="86">
        <f>Q8/(1+IF('Autres hypothèses'!$C$4="Taux constant",VLOOKUP(C9-1,'Autres hypothèses'!$B$18:$E$73,3,FALSE),VLOOKUP(C9-1,'Autres hypothèses'!$B$18:$E$73,4,FALSE)))</f>
        <v>0.90530426823803356</v>
      </c>
      <c r="R9" s="85">
        <f t="shared" ca="1" si="3"/>
        <v>0.9418785606748501</v>
      </c>
      <c r="T9" s="86">
        <f t="shared" ca="1" si="4"/>
        <v>0.96927969050866425</v>
      </c>
      <c r="U9" s="86">
        <f t="shared" ca="1" si="5"/>
        <v>9.7875346666551344E-3</v>
      </c>
      <c r="V9" s="86">
        <f t="shared" ca="1" si="6"/>
        <v>2.0723514159020823E-2</v>
      </c>
      <c r="W9" s="86">
        <f t="shared" ca="1" si="7"/>
        <v>2.0926066565976576E-4</v>
      </c>
      <c r="X9" s="85">
        <f>X8*(1+IF('Autres hypothèses'!$C$5="Aucun",VLOOKUP(C9-1,'Autres hypothèses'!$H$18:$K$73,3,FALSE),VLOOKUP(C9-1,'Autres hypothèses'!$H$18:$K$73,4,FALSE)))</f>
        <v>1.0404</v>
      </c>
      <c r="Y9" s="85">
        <f t="shared" si="8"/>
        <v>1.0404</v>
      </c>
      <c r="Z9" s="8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85">
        <f>IF(B9&lt;'Autres hypothèses'!$C$7,'Autres hypothèses'!$C$8*X9,IF(B9&lt;'Autres hypothèses'!$C$7+'Autres hypothèses'!$C$10,'Autres hypothèses'!$C$11*X9,0))</f>
        <v>1.0404</v>
      </c>
      <c r="AB9" s="85">
        <f t="shared" ca="1" si="9"/>
        <v>1.0404</v>
      </c>
      <c r="AC9" s="86">
        <f>AC8/(1+IF('Autres hypothèses'!$C$4="Taux constant",VLOOKUP(C9-1,'Autres hypothèses'!$B$18:$E$73,3,FALSE),VLOOKUP(C9-1,'Autres hypothèses'!$B$18:$E$73,4,FALSE)))</f>
        <v>0.90530426823803356</v>
      </c>
      <c r="AD9" s="85">
        <f t="shared" ref="AD9:AD62" ca="1" si="16">AB9*AC9</f>
        <v>0.9418785606748501</v>
      </c>
    </row>
    <row r="10" spans="1:30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86">
        <f ca="1">IF(E9=1,1,'Probabilités de décès'!D17)</f>
        <v>1.177085239615001E-2</v>
      </c>
      <c r="F10" s="86">
        <f t="shared" ca="1" si="0"/>
        <v>0.98822914760384994</v>
      </c>
      <c r="G10" s="86">
        <f t="shared" ca="1" si="13"/>
        <v>0.96809166940043212</v>
      </c>
      <c r="I10">
        <f t="shared" si="14"/>
        <v>65</v>
      </c>
      <c r="J10" s="86">
        <f ca="1">IF(J9=1,1,'Probabilités de décès'!H17)</f>
        <v>6.0354980959942623E-3</v>
      </c>
      <c r="K10" s="86">
        <f t="shared" ca="1" si="1"/>
        <v>0.99396450190400576</v>
      </c>
      <c r="L10" s="86">
        <f t="shared" ca="1" si="15"/>
        <v>0.98446946990837692</v>
      </c>
      <c r="N10" s="85">
        <f>N9*(1+IF('Autres hypothèses'!$C$5="Aucun",VLOOKUP(C10-1,'Autres hypothèses'!$H$18:$K$73,3,FALSE),VLOOKUP(C10-1,'Autres hypothèses'!$H$18:$K$73,4,FALSE)))</f>
        <v>1.0612079999999999</v>
      </c>
      <c r="O10" s="85">
        <f>IF(B10&lt;'Autres hypothèses'!$C$7,'Autres hypothèses'!$C$8*N10,IF(B10&lt;'Autres hypothèses'!$C$7+'Autres hypothèses'!$C$10,'Autres hypothèses'!$C$11*N10,0))</f>
        <v>1.0612079999999999</v>
      </c>
      <c r="P10" s="85">
        <f t="shared" ca="1" si="2"/>
        <v>1.0612079999999999</v>
      </c>
      <c r="Q10" s="86">
        <f>Q9/(1+IF('Autres hypothèses'!$C$4="Taux constant",VLOOKUP(C10-1,'Autres hypothèses'!$B$18:$E$73,3,FALSE),VLOOKUP(C10-1,'Autres hypothèses'!$B$18:$E$73,4,FALSE)))</f>
        <v>0.86137418481259143</v>
      </c>
      <c r="R10" s="85">
        <f t="shared" ca="1" si="3"/>
        <v>0.91409717591660045</v>
      </c>
      <c r="T10" s="86">
        <f t="shared" ca="1" si="4"/>
        <v>0.95305669259735903</v>
      </c>
      <c r="U10" s="86">
        <f t="shared" ca="1" si="5"/>
        <v>1.5034976803073039E-2</v>
      </c>
      <c r="V10" s="86">
        <f t="shared" ca="1" si="6"/>
        <v>3.1412777311017832E-2</v>
      </c>
      <c r="W10" s="86">
        <f t="shared" ca="1" si="7"/>
        <v>4.9555328855004663E-4</v>
      </c>
      <c r="X10" s="85">
        <f>X9*(1+IF('Autres hypothèses'!$C$5="Aucun",VLOOKUP(C10-1,'Autres hypothèses'!$H$18:$K$73,3,FALSE),VLOOKUP(C10-1,'Autres hypothèses'!$H$18:$K$73,4,FALSE)))</f>
        <v>1.0612079999999999</v>
      </c>
      <c r="Y10" s="85">
        <f t="shared" si="8"/>
        <v>1.0612079999999999</v>
      </c>
      <c r="Z10" s="8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85">
        <f>IF(B10&lt;'Autres hypothèses'!$C$7,'Autres hypothèses'!$C$8*X10,IF(B10&lt;'Autres hypothèses'!$C$7+'Autres hypothèses'!$C$10,'Autres hypothèses'!$C$11*X10,0))</f>
        <v>1.0612079999999999</v>
      </c>
      <c r="AB10" s="85">
        <f ca="1">T10*X10+U10*Y10+V10*Z10+W10*AA10</f>
        <v>1.0612079999999997</v>
      </c>
      <c r="AC10" s="86">
        <f>AC9/(1+IF('Autres hypothèses'!$C$4="Taux constant",VLOOKUP(C10-1,'Autres hypothèses'!$B$18:$E$73,3,FALSE),VLOOKUP(C10-1,'Autres hypothèses'!$B$18:$E$73,4,FALSE)))</f>
        <v>0.86137418481259143</v>
      </c>
      <c r="AD10" s="85">
        <f t="shared" ca="1" si="16"/>
        <v>0.91409717591660022</v>
      </c>
    </row>
    <row r="11" spans="1:30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86">
        <f ca="1">IF(E10=1,1,'Probabilités de décès'!D18)</f>
        <v>1.2487440188758893E-2</v>
      </c>
      <c r="F11" s="86">
        <f t="shared" ca="1" si="0"/>
        <v>0.98751255981124109</v>
      </c>
      <c r="G11" s="86">
        <f t="shared" ca="1" si="13"/>
        <v>0.95669640525397714</v>
      </c>
      <c r="I11">
        <f t="shared" si="14"/>
        <v>66</v>
      </c>
      <c r="J11" s="86">
        <f ca="1">IF(J10=1,1,'Probabilités de décès'!H18)</f>
        <v>6.506873777187715E-3</v>
      </c>
      <c r="K11" s="86">
        <f t="shared" ca="1" si="1"/>
        <v>0.99349312622281227</v>
      </c>
      <c r="L11" s="86">
        <f t="shared" ca="1" si="15"/>
        <v>0.97852770629718044</v>
      </c>
      <c r="N11" s="85">
        <f>N10*(1+IF('Autres hypothèses'!$C$5="Aucun",VLOOKUP(C11-1,'Autres hypothèses'!$H$18:$K$73,3,FALSE),VLOOKUP(C11-1,'Autres hypothèses'!$H$18:$K$73,4,FALSE)))</f>
        <v>1.08243216</v>
      </c>
      <c r="O11" s="85">
        <f>IF(B11&lt;'Autres hypothèses'!$C$7,'Autres hypothèses'!$C$8*N11,IF(B11&lt;'Autres hypothèses'!$C$7+'Autres hypothèses'!$C$10,'Autres hypothèses'!$C$11*N11,0))</f>
        <v>1.08243216</v>
      </c>
      <c r="P11" s="85">
        <f t="shared" ca="1" si="2"/>
        <v>1.08243216</v>
      </c>
      <c r="Q11" s="86">
        <f>Q10/(1+IF('Autres hypothèses'!$C$4="Taux constant",VLOOKUP(C11-1,'Autres hypothèses'!$B$18:$E$73,3,FALSE),VLOOKUP(C11-1,'Autres hypothèses'!$B$18:$E$73,4,FALSE)))</f>
        <v>0.81957581809000146</v>
      </c>
      <c r="R11" s="85">
        <f t="shared" ca="1" si="3"/>
        <v>0.88713522305892734</v>
      </c>
      <c r="T11" s="86">
        <f t="shared" ca="1" si="4"/>
        <v>0.93615393905593203</v>
      </c>
      <c r="U11" s="86">
        <f t="shared" ca="1" si="5"/>
        <v>2.0542466198045079E-2</v>
      </c>
      <c r="V11" s="86">
        <f t="shared" ca="1" si="6"/>
        <v>4.2373767241248382E-2</v>
      </c>
      <c r="W11" s="86">
        <f t="shared" ca="1" si="7"/>
        <v>9.298275047744766E-4</v>
      </c>
      <c r="X11" s="85">
        <f>X10*(1+IF('Autres hypothèses'!$C$5="Aucun",VLOOKUP(C11-1,'Autres hypothèses'!$H$18:$K$73,3,FALSE),VLOOKUP(C11-1,'Autres hypothèses'!$H$18:$K$73,4,FALSE)))</f>
        <v>1.08243216</v>
      </c>
      <c r="Y11" s="85">
        <f t="shared" si="8"/>
        <v>1.08243216</v>
      </c>
      <c r="Z11" s="8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85">
        <f>IF(B11&lt;'Autres hypothèses'!$C$7,'Autres hypothèses'!$C$8*X11,IF(B11&lt;'Autres hypothèses'!$C$7+'Autres hypothèses'!$C$10,'Autres hypothèses'!$C$11*X11,0))</f>
        <v>1.08243216</v>
      </c>
      <c r="AB11" s="85">
        <f t="shared" ca="1" si="9"/>
        <v>1.0824321600000002</v>
      </c>
      <c r="AC11" s="86">
        <f>AC10/(1+IF('Autres hypothèses'!$C$4="Taux constant",VLOOKUP(C11-1,'Autres hypothèses'!$B$18:$E$73,3,FALSE),VLOOKUP(C11-1,'Autres hypothèses'!$B$18:$E$73,4,FALSE)))</f>
        <v>0.81957581809000146</v>
      </c>
      <c r="AD11" s="85">
        <f t="shared" ca="1" si="16"/>
        <v>0.88713522305892756</v>
      </c>
    </row>
    <row r="12" spans="1:30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86">
        <f ca="1">IF(E11=1,1,'Probabilités de décès'!D19)</f>
        <v>1.3386321567872164E-2</v>
      </c>
      <c r="F12" s="86">
        <f t="shared" ca="1" si="0"/>
        <v>0.98661367843212788</v>
      </c>
      <c r="G12" s="86">
        <f t="shared" ca="1" si="13"/>
        <v>0.94474971611456748</v>
      </c>
      <c r="I12">
        <f t="shared" si="14"/>
        <v>67</v>
      </c>
      <c r="J12" s="86">
        <f ca="1">IF(J11=1,1,'Probabilités de décès'!H19)</f>
        <v>6.9887871523421231E-3</v>
      </c>
      <c r="K12" s="86">
        <f t="shared" ca="1" si="1"/>
        <v>0.99301121284765792</v>
      </c>
      <c r="L12" s="86">
        <f t="shared" ca="1" si="15"/>
        <v>0.97216055002482371</v>
      </c>
      <c r="N12" s="85">
        <f>N11*(1+IF('Autres hypothèses'!$C$5="Aucun",VLOOKUP(C12-1,'Autres hypothèses'!$H$18:$K$73,3,FALSE),VLOOKUP(C12-1,'Autres hypothèses'!$H$18:$K$73,4,FALSE)))</f>
        <v>1.1040808032</v>
      </c>
      <c r="O12" s="85">
        <f>IF(B12&lt;'Autres hypothèses'!$C$7,'Autres hypothèses'!$C$8*N12,IF(B12&lt;'Autres hypothèses'!$C$7+'Autres hypothèses'!$C$10,'Autres hypothèses'!$C$11*N12,0))</f>
        <v>0.66244848191999994</v>
      </c>
      <c r="P12" s="85">
        <f t="shared" ca="1" si="2"/>
        <v>1.0796804920762975</v>
      </c>
      <c r="Q12" s="86">
        <f>Q11/(1+IF('Autres hypothèses'!$C$4="Taux constant",VLOOKUP(C12-1,'Autres hypothèses'!$B$18:$E$73,3,FALSE),VLOOKUP(C12-1,'Autres hypothèses'!$B$18:$E$73,4,FALSE)))</f>
        <v>0.77980572606089582</v>
      </c>
      <c r="R12" s="85">
        <f t="shared" ca="1" si="3"/>
        <v>0.84194103003734244</v>
      </c>
      <c r="T12" s="86">
        <f t="shared" ca="1" si="4"/>
        <v>0.91844840365373404</v>
      </c>
      <c r="U12" s="86">
        <f t="shared" ca="1" si="5"/>
        <v>2.6301312460833504E-2</v>
      </c>
      <c r="V12" s="86">
        <f t="shared" ca="1" si="6"/>
        <v>5.3712146371089731E-2</v>
      </c>
      <c r="W12" s="86">
        <f t="shared" ca="1" si="7"/>
        <v>1.5381375143427873E-3</v>
      </c>
      <c r="X12" s="85">
        <f>X11*(1+IF('Autres hypothèses'!$C$5="Aucun",VLOOKUP(C12-1,'Autres hypothèses'!$H$18:$K$73,3,FALSE),VLOOKUP(C12-1,'Autres hypothèses'!$H$18:$K$73,4,FALSE)))</f>
        <v>1.1040808032</v>
      </c>
      <c r="Y12" s="85">
        <f t="shared" si="8"/>
        <v>1.1040808032</v>
      </c>
      <c r="Z12" s="8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85">
        <f>IF(B12&lt;'Autres hypothèses'!$C$7,'Autres hypothèses'!$C$8*X12,IF(B12&lt;'Autres hypothèses'!$C$7+'Autres hypothèses'!$C$10,'Autres hypothèses'!$C$11*X12,0))</f>
        <v>0.66244848191999994</v>
      </c>
      <c r="AB12" s="85">
        <f t="shared" ca="1" si="9"/>
        <v>1.0796804920762977</v>
      </c>
      <c r="AC12" s="86">
        <f>AC11/(1+IF('Autres hypothèses'!$C$4="Taux constant",VLOOKUP(C12-1,'Autres hypothèses'!$B$18:$E$73,3,FALSE),VLOOKUP(C12-1,'Autres hypothèses'!$B$18:$E$73,4,FALSE)))</f>
        <v>0.77980572606089582</v>
      </c>
      <c r="AD12" s="85">
        <f t="shared" ca="1" si="16"/>
        <v>0.84194103003734255</v>
      </c>
    </row>
    <row r="13" spans="1:30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86">
        <f ca="1">IF(E12=1,1,'Probabilités de décès'!D20)</f>
        <v>1.4591381027197391E-2</v>
      </c>
      <c r="F13" s="86">
        <f t="shared" ca="1" si="0"/>
        <v>0.98540861897280263</v>
      </c>
      <c r="G13" s="86">
        <f t="shared" ca="1" si="13"/>
        <v>0.93210299261350194</v>
      </c>
      <c r="I13">
        <f t="shared" si="14"/>
        <v>68</v>
      </c>
      <c r="J13" s="86">
        <f ca="1">IF(J12=1,1,'Probabilités de décès'!H20)</f>
        <v>7.5153114890358424E-3</v>
      </c>
      <c r="K13" s="86">
        <f t="shared" ca="1" si="1"/>
        <v>0.99248468851096416</v>
      </c>
      <c r="L13" s="86">
        <f t="shared" ca="1" si="15"/>
        <v>0.96536632686279644</v>
      </c>
      <c r="N13" s="85">
        <f>N12*(1+IF('Autres hypothèses'!$C$5="Aucun",VLOOKUP(C13-1,'Autres hypothèses'!$H$18:$K$73,3,FALSE),VLOOKUP(C13-1,'Autres hypothèses'!$H$18:$K$73,4,FALSE)))</f>
        <v>1.1261624192640001</v>
      </c>
      <c r="O13" s="85">
        <f>IF(B13&lt;'Autres hypothèses'!$C$7,'Autres hypothèses'!$C$8*N13,IF(B13&lt;'Autres hypothèses'!$C$7+'Autres hypothèses'!$C$10,'Autres hypothèses'!$C$11*N13,0))</f>
        <v>0.6756974515584</v>
      </c>
      <c r="P13" s="85">
        <f t="shared" ca="1" si="2"/>
        <v>1.0955771960243343</v>
      </c>
      <c r="Q13" s="86">
        <f>Q12/(1+IF('Autres hypothèses'!$C$4="Taux constant",VLOOKUP(C13-1,'Autres hypothèses'!$B$18:$E$73,3,FALSE),VLOOKUP(C13-1,'Autres hypothèses'!$B$18:$E$73,4,FALSE)))</f>
        <v>0.7455121664062101</v>
      </c>
      <c r="R13" s="85">
        <f t="shared" ca="1" si="3"/>
        <v>0.81676612887334266</v>
      </c>
      <c r="T13" s="86">
        <f t="shared" ca="1" si="4"/>
        <v>0.89982084223711667</v>
      </c>
      <c r="U13" s="86">
        <f t="shared" ca="1" si="5"/>
        <v>3.2282150376385287E-2</v>
      </c>
      <c r="V13" s="86">
        <f t="shared" ca="1" si="6"/>
        <v>6.5545484625679801E-2</v>
      </c>
      <c r="W13" s="86">
        <f t="shared" ca="1" si="7"/>
        <v>2.3515227608182695E-3</v>
      </c>
      <c r="X13" s="85">
        <f>X12*(1+IF('Autres hypothèses'!$C$5="Aucun",VLOOKUP(C13-1,'Autres hypothèses'!$H$18:$K$73,3,FALSE),VLOOKUP(C13-1,'Autres hypothèses'!$H$18:$K$73,4,FALSE)))</f>
        <v>1.1261624192640001</v>
      </c>
      <c r="Y13" s="85">
        <f t="shared" si="8"/>
        <v>1.1261624192640001</v>
      </c>
      <c r="Z13" s="8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85">
        <f>IF(B13&lt;'Autres hypothèses'!$C$7,'Autres hypothèses'!$C$8*X13,IF(B13&lt;'Autres hypothèses'!$C$7+'Autres hypothèses'!$C$10,'Autres hypothèses'!$C$11*X13,0))</f>
        <v>0.6756974515584</v>
      </c>
      <c r="AB13" s="85">
        <f t="shared" ca="1" si="9"/>
        <v>1.0955771960243343</v>
      </c>
      <c r="AC13" s="86">
        <f>AC12/(1+IF('Autres hypothèses'!$C$4="Taux constant",VLOOKUP(C13-1,'Autres hypothèses'!$B$18:$E$73,3,FALSE),VLOOKUP(C13-1,'Autres hypothèses'!$B$18:$E$73,4,FALSE)))</f>
        <v>0.7455121664062101</v>
      </c>
      <c r="AD13" s="85">
        <f t="shared" ca="1" si="16"/>
        <v>0.81676612887334266</v>
      </c>
    </row>
    <row r="14" spans="1:30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86">
        <f ca="1">IF(E13=1,1,'Probabilités de décès'!D21)</f>
        <v>1.596096305139677E-2</v>
      </c>
      <c r="F14" s="86">
        <f t="shared" ca="1" si="0"/>
        <v>0.98403903694860317</v>
      </c>
      <c r="G14" s="86">
        <f t="shared" ca="1" si="13"/>
        <v>0.91850232269168741</v>
      </c>
      <c r="I14">
        <f t="shared" si="14"/>
        <v>69</v>
      </c>
      <c r="J14" s="86">
        <f ca="1">IF(J13=1,1,'Probabilités de décès'!H21)</f>
        <v>8.1099015333598572E-3</v>
      </c>
      <c r="K14" s="86">
        <f t="shared" ca="1" si="1"/>
        <v>0.99189009846664011</v>
      </c>
      <c r="L14" s="86">
        <f t="shared" ca="1" si="15"/>
        <v>0.95811129821539609</v>
      </c>
      <c r="N14" s="85">
        <f>N13*(1+IF('Autres hypothèses'!$C$5="Aucun",VLOOKUP(C14-1,'Autres hypothèses'!$H$18:$K$73,3,FALSE),VLOOKUP(C14-1,'Autres hypothèses'!$H$18:$K$73,4,FALSE)))</f>
        <v>1.14868566764928</v>
      </c>
      <c r="O14" s="85">
        <f>IF(B14&lt;'Autres hypothèses'!$C$7,'Autres hypothèses'!$C$8*N14,IF(B14&lt;'Autres hypothèses'!$C$7+'Autres hypothèses'!$C$10,'Autres hypothèses'!$C$11*N14,0))</f>
        <v>0.68921140058956798</v>
      </c>
      <c r="P14" s="85">
        <f t="shared" ca="1" si="2"/>
        <v>1.1112395821009742</v>
      </c>
      <c r="Q14" s="86">
        <f>Q13/(1+IF('Autres hypothèses'!$C$4="Taux constant",VLOOKUP(C14-1,'Autres hypothèses'!$B$18:$E$73,3,FALSE),VLOOKUP(C14-1,'Autres hypothèses'!$B$18:$E$73,4,FALSE)))</f>
        <v>0.71272673652601348</v>
      </c>
      <c r="R14" s="85">
        <f t="shared" ca="1" si="3"/>
        <v>0.79201016084935838</v>
      </c>
      <c r="T14" s="86">
        <f t="shared" ca="1" si="4"/>
        <v>0.88002745280798933</v>
      </c>
      <c r="U14" s="86">
        <f t="shared" ca="1" si="5"/>
        <v>3.8474869883698123E-2</v>
      </c>
      <c r="V14" s="86">
        <f t="shared" ca="1" si="6"/>
        <v>7.8083845407406802E-2</v>
      </c>
      <c r="W14" s="86">
        <f t="shared" ca="1" si="7"/>
        <v>3.413831900905787E-3</v>
      </c>
      <c r="X14" s="85">
        <f>X13*(1+IF('Autres hypothèses'!$C$5="Aucun",VLOOKUP(C14-1,'Autres hypothèses'!$H$18:$K$73,3,FALSE),VLOOKUP(C14-1,'Autres hypothèses'!$H$18:$K$73,4,FALSE)))</f>
        <v>1.14868566764928</v>
      </c>
      <c r="Y14" s="85">
        <f t="shared" si="8"/>
        <v>1.14868566764928</v>
      </c>
      <c r="Z14" s="8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85">
        <f>IF(B14&lt;'Autres hypothèses'!$C$7,'Autres hypothèses'!$C$8*X14,IF(B14&lt;'Autres hypothèses'!$C$7+'Autres hypothèses'!$C$10,'Autres hypothèses'!$C$11*X14,0))</f>
        <v>0.68921140058956798</v>
      </c>
      <c r="AB14" s="85">
        <f t="shared" ca="1" si="9"/>
        <v>1.1112395821009744</v>
      </c>
      <c r="AC14" s="86">
        <f>AC13/(1+IF('Autres hypothèses'!$C$4="Taux constant",VLOOKUP(C14-1,'Autres hypothèses'!$B$18:$E$73,3,FALSE),VLOOKUP(C14-1,'Autres hypothèses'!$B$18:$E$73,4,FALSE)))</f>
        <v>0.71272673652601348</v>
      </c>
      <c r="AD14" s="85">
        <f t="shared" ca="1" si="16"/>
        <v>0.79201016084935849</v>
      </c>
    </row>
    <row r="15" spans="1:30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86">
        <f ca="1">IF(E14=1,1,'Probabilités de décès'!D22)</f>
        <v>1.751740911935418E-2</v>
      </c>
      <c r="F15" s="86">
        <f t="shared" ca="1" si="0"/>
        <v>0.98248259088064582</v>
      </c>
      <c r="G15" s="86">
        <f t="shared" ca="1" si="13"/>
        <v>0.90384214105658323</v>
      </c>
      <c r="I15">
        <f t="shared" si="14"/>
        <v>70</v>
      </c>
      <c r="J15" s="86">
        <f ca="1">IF(J14=1,1,'Probabilités de décès'!H22)</f>
        <v>8.7881784065916881E-3</v>
      </c>
      <c r="K15" s="86">
        <f t="shared" ca="1" si="1"/>
        <v>0.99121182159340826</v>
      </c>
      <c r="L15" s="86">
        <f t="shared" ca="1" si="15"/>
        <v>0.95034110992886967</v>
      </c>
      <c r="N15" s="85">
        <f>N14*(1+IF('Autres hypothèses'!$C$5="Aucun",VLOOKUP(C15-1,'Autres hypothèses'!$H$18:$K$73,3,FALSE),VLOOKUP(C15-1,'Autres hypothèses'!$H$18:$K$73,4,FALSE)))</f>
        <v>1.1716593810022657</v>
      </c>
      <c r="O15" s="85">
        <f>IF(B15&lt;'Autres hypothèses'!$C$7,'Autres hypothèses'!$C$8*N15,IF(B15&lt;'Autres hypothèses'!$C$7+'Autres hypothèses'!$C$10,'Autres hypothèses'!$C$11*N15,0))</f>
        <v>0.70299562860135945</v>
      </c>
      <c r="P15" s="85">
        <f t="shared" ca="1" si="2"/>
        <v>1.1265936780070069</v>
      </c>
      <c r="Q15" s="86">
        <f>Q14/(1+IF('Autres hypothèses'!$C$4="Taux constant",VLOOKUP(C15-1,'Autres hypothèses'!$B$18:$E$73,3,FALSE),VLOOKUP(C15-1,'Autres hypothèses'!$B$18:$E$73,4,FALSE)))</f>
        <v>0.68138311331358836</v>
      </c>
      <c r="R15" s="85">
        <f t="shared" ca="1" si="3"/>
        <v>0.76764190775982066</v>
      </c>
      <c r="T15" s="86">
        <f t="shared" ca="1" si="4"/>
        <v>0.85895834353219924</v>
      </c>
      <c r="U15" s="86">
        <f t="shared" ca="1" si="5"/>
        <v>4.4883797524383942E-2</v>
      </c>
      <c r="V15" s="86">
        <f t="shared" ca="1" si="6"/>
        <v>9.1382766396670381E-2</v>
      </c>
      <c r="W15" s="86">
        <f t="shared" ca="1" si="7"/>
        <v>4.7750925467463902E-3</v>
      </c>
      <c r="X15" s="85">
        <f>X14*(1+IF('Autres hypothèses'!$C$5="Aucun",VLOOKUP(C15-1,'Autres hypothèses'!$H$18:$K$73,3,FALSE),VLOOKUP(C15-1,'Autres hypothèses'!$H$18:$K$73,4,FALSE)))</f>
        <v>1.1716593810022657</v>
      </c>
      <c r="Y15" s="85">
        <f t="shared" si="8"/>
        <v>1.1716593810022657</v>
      </c>
      <c r="Z15" s="8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85">
        <f>IF(B15&lt;'Autres hypothèses'!$C$7,'Autres hypothèses'!$C$8*X15,IF(B15&lt;'Autres hypothèses'!$C$7+'Autres hypothèses'!$C$10,'Autres hypothèses'!$C$11*X15,0))</f>
        <v>0.70299562860135945</v>
      </c>
      <c r="AB15" s="85">
        <f t="shared" ca="1" si="9"/>
        <v>1.1265936780070069</v>
      </c>
      <c r="AC15" s="86">
        <f>AC14/(1+IF('Autres hypothèses'!$C$4="Taux constant",VLOOKUP(C15-1,'Autres hypothèses'!$B$18:$E$73,3,FALSE),VLOOKUP(C15-1,'Autres hypothèses'!$B$18:$E$73,4,FALSE)))</f>
        <v>0.68138311331358836</v>
      </c>
      <c r="AD15" s="85">
        <f t="shared" ca="1" si="16"/>
        <v>0.76764190775982066</v>
      </c>
    </row>
    <row r="16" spans="1:30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86">
        <f ca="1">IF(E15=1,1,'Probabilités de décès'!D23)</f>
        <v>1.9268063076234448E-2</v>
      </c>
      <c r="F16" s="86">
        <f t="shared" ca="1" si="0"/>
        <v>0.98073193692376559</v>
      </c>
      <c r="G16" s="86">
        <f t="shared" ca="1" si="13"/>
        <v>0.88800916849238198</v>
      </c>
      <c r="I16">
        <f t="shared" si="14"/>
        <v>71</v>
      </c>
      <c r="J16" s="86">
        <f ca="1">IF(J15=1,1,'Probabilités de décès'!H23)</f>
        <v>9.6216940052154844E-3</v>
      </c>
      <c r="K16" s="86">
        <f t="shared" ca="1" si="1"/>
        <v>0.99037830599478449</v>
      </c>
      <c r="L16" s="86">
        <f t="shared" ca="1" si="15"/>
        <v>0.9419893427076963</v>
      </c>
      <c r="N16" s="85">
        <f>N15*(1+IF('Autres hypothèses'!$C$5="Aucun",VLOOKUP(C16-1,'Autres hypothèses'!$H$18:$K$73,3,FALSE),VLOOKUP(C16-1,'Autres hypothèses'!$H$18:$K$73,4,FALSE)))</f>
        <v>1.1950925686223111</v>
      </c>
      <c r="O16" s="85">
        <f>IF(B16&lt;'Autres hypothèses'!$C$7,'Autres hypothèses'!$C$8*N16,IF(B16&lt;'Autres hypothèses'!$C$7+'Autres hypothèses'!$C$10,'Autres hypothèses'!$C$11*N16,0))</f>
        <v>0.71705554117338666</v>
      </c>
      <c r="P16" s="85">
        <f t="shared" ca="1" si="2"/>
        <v>1.141556804426876</v>
      </c>
      <c r="Q16" s="86">
        <f>Q15/(1+IF('Autres hypothèses'!$C$4="Taux constant",VLOOKUP(C16-1,'Autres hypothèses'!$B$18:$E$73,3,FALSE),VLOOKUP(C16-1,'Autres hypothèses'!$B$18:$E$73,4,FALSE)))</f>
        <v>0.65141789035715902</v>
      </c>
      <c r="R16" s="85">
        <f t="shared" ca="1" si="3"/>
        <v>0.74363052526261553</v>
      </c>
      <c r="T16" s="86">
        <f t="shared" ca="1" si="4"/>
        <v>0.83649517294654685</v>
      </c>
      <c r="U16" s="86">
        <f t="shared" ca="1" si="5"/>
        <v>5.1513995545835148E-2</v>
      </c>
      <c r="V16" s="86">
        <f t="shared" ca="1" si="6"/>
        <v>0.10549416976114946</v>
      </c>
      <c r="W16" s="86">
        <f t="shared" ca="1" si="7"/>
        <v>6.4966617464685562E-3</v>
      </c>
      <c r="X16" s="85">
        <f>X15*(1+IF('Autres hypothèses'!$C$5="Aucun",VLOOKUP(C16-1,'Autres hypothèses'!$H$18:$K$73,3,FALSE),VLOOKUP(C16-1,'Autres hypothèses'!$H$18:$K$73,4,FALSE)))</f>
        <v>1.1950925686223111</v>
      </c>
      <c r="Y16" s="85">
        <f t="shared" si="8"/>
        <v>1.1950925686223111</v>
      </c>
      <c r="Z16" s="8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85">
        <f>IF(B16&lt;'Autres hypothèses'!$C$7,'Autres hypothèses'!$C$8*X16,IF(B16&lt;'Autres hypothèses'!$C$7+'Autres hypothèses'!$C$10,'Autres hypothèses'!$C$11*X16,0))</f>
        <v>0.71705554117338666</v>
      </c>
      <c r="AB16" s="85">
        <f t="shared" ca="1" si="9"/>
        <v>1.141556804426876</v>
      </c>
      <c r="AC16" s="86">
        <f>AC15/(1+IF('Autres hypothèses'!$C$4="Taux constant",VLOOKUP(C16-1,'Autres hypothèses'!$B$18:$E$73,3,FALSE),VLOOKUP(C16-1,'Autres hypothèses'!$B$18:$E$73,4,FALSE)))</f>
        <v>0.65141789035715902</v>
      </c>
      <c r="AD16" s="85">
        <f t="shared" ca="1" si="16"/>
        <v>0.74363052526261553</v>
      </c>
    </row>
    <row r="17" spans="2:30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86">
        <f ca="1">IF(E16=1,1,'Probabilités de décès'!D24)</f>
        <v>2.1331817801591206E-2</v>
      </c>
      <c r="F17" s="86">
        <f t="shared" ca="1" si="0"/>
        <v>0.97866818219840879</v>
      </c>
      <c r="G17" s="86">
        <f t="shared" ca="1" si="13"/>
        <v>0.87089895182159627</v>
      </c>
      <c r="I17">
        <f t="shared" si="14"/>
        <v>72</v>
      </c>
      <c r="J17" s="86">
        <f ca="1">IF(J16=1,1,'Probabilités de décès'!H24)</f>
        <v>1.0549994411347836E-2</v>
      </c>
      <c r="K17" s="86">
        <f t="shared" ca="1" si="1"/>
        <v>0.98945000558865215</v>
      </c>
      <c r="L17" s="86">
        <f t="shared" ca="1" si="15"/>
        <v>0.9329258094959888</v>
      </c>
      <c r="N17" s="85">
        <f>N16*(1+IF('Autres hypothèses'!$C$5="Aucun",VLOOKUP(C17-1,'Autres hypothèses'!$H$18:$K$73,3,FALSE),VLOOKUP(C17-1,'Autres hypothèses'!$H$18:$K$73,4,FALSE)))</f>
        <v>1.2189944199947573</v>
      </c>
      <c r="O17" s="85">
        <f>IF(B17&lt;'Autres hypothèses'!$C$7,'Autres hypothèses'!$C$8*N17,IF(B17&lt;'Autres hypothèses'!$C$7+'Autres hypothèses'!$C$10,'Autres hypothèses'!$C$11*N17,0))</f>
        <v>0.73139665199685433</v>
      </c>
      <c r="P17" s="85">
        <f t="shared" ca="1" si="2"/>
        <v>1.1560450370567779</v>
      </c>
      <c r="Q17" s="86">
        <f>Q16/(1+IF('Autres hypothèses'!$C$4="Taux constant",VLOOKUP(C17-1,'Autres hypothèses'!$B$18:$E$73,3,FALSE),VLOOKUP(C17-1,'Autres hypothèses'!$B$18:$E$73,4,FALSE)))</f>
        <v>0.62277044967223616</v>
      </c>
      <c r="R17" s="85">
        <f t="shared" ca="1" si="3"/>
        <v>0.71995068756920644</v>
      </c>
      <c r="T17" s="86">
        <f t="shared" ca="1" si="4"/>
        <v>0.81248410961737083</v>
      </c>
      <c r="U17" s="86">
        <f t="shared" ca="1" si="5"/>
        <v>5.8414842204225423E-2</v>
      </c>
      <c r="V17" s="86">
        <f t="shared" ca="1" si="6"/>
        <v>0.12044169987861796</v>
      </c>
      <c r="W17" s="86">
        <f t="shared" ca="1" si="7"/>
        <v>8.6593482997857803E-3</v>
      </c>
      <c r="X17" s="85">
        <f>X16*(1+IF('Autres hypothèses'!$C$5="Aucun",VLOOKUP(C17-1,'Autres hypothèses'!$H$18:$K$73,3,FALSE),VLOOKUP(C17-1,'Autres hypothèses'!$H$18:$K$73,4,FALSE)))</f>
        <v>1.2189944199947573</v>
      </c>
      <c r="Y17" s="85">
        <f t="shared" si="8"/>
        <v>1.2189944199947573</v>
      </c>
      <c r="Z17" s="8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85">
        <f>IF(B17&lt;'Autres hypothèses'!$C$7,'Autres hypothèses'!$C$8*X17,IF(B17&lt;'Autres hypothèses'!$C$7+'Autres hypothèses'!$C$10,'Autres hypothèses'!$C$11*X17,0))</f>
        <v>0.73139665199685433</v>
      </c>
      <c r="AB17" s="85">
        <f t="shared" ca="1" si="9"/>
        <v>1.1560450370567779</v>
      </c>
      <c r="AC17" s="86">
        <f>AC16/(1+IF('Autres hypothèses'!$C$4="Taux constant",VLOOKUP(C17-1,'Autres hypothèses'!$B$18:$E$73,3,FALSE),VLOOKUP(C17-1,'Autres hypothèses'!$B$18:$E$73,4,FALSE)))</f>
        <v>0.62277044967223616</v>
      </c>
      <c r="AD17" s="85">
        <f t="shared" ca="1" si="16"/>
        <v>0.71995068756920644</v>
      </c>
    </row>
    <row r="18" spans="2:30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86">
        <f ca="1">IF(E17=1,1,'Probabilités de décès'!D25)</f>
        <v>2.3541250472444597E-2</v>
      </c>
      <c r="F18" s="86">
        <f t="shared" ca="1" si="0"/>
        <v>0.9764587495275554</v>
      </c>
      <c r="G18" s="86">
        <f t="shared" ca="1" si="13"/>
        <v>0.85232109405774126</v>
      </c>
      <c r="I18">
        <f t="shared" si="14"/>
        <v>73</v>
      </c>
      <c r="J18" s="86">
        <f ca="1">IF(J17=1,1,'Probabilités de décès'!H25)</f>
        <v>1.1518917885015882E-2</v>
      </c>
      <c r="K18" s="86">
        <f t="shared" ca="1" si="1"/>
        <v>0.98848108211498409</v>
      </c>
      <c r="L18" s="86">
        <f t="shared" ca="1" si="15"/>
        <v>0.92308344741960391</v>
      </c>
      <c r="N18" s="85">
        <f>N17*(1+IF('Autres hypothèses'!$C$5="Aucun",VLOOKUP(C18-1,'Autres hypothèses'!$H$18:$K$73,3,FALSE),VLOOKUP(C18-1,'Autres hypothèses'!$H$18:$K$73,4,FALSE)))</f>
        <v>1.2433743083946525</v>
      </c>
      <c r="O18" s="85">
        <f>IF(B18&lt;'Autres hypothèses'!$C$7,'Autres hypothèses'!$C$8*N18,IF(B18&lt;'Autres hypothèses'!$C$7+'Autres hypothèses'!$C$10,'Autres hypothèses'!$C$11*N18,0))</f>
        <v>0.74602458503679148</v>
      </c>
      <c r="P18" s="85">
        <f t="shared" ca="1" si="2"/>
        <v>1.1699262453784787</v>
      </c>
      <c r="Q18" s="86">
        <f>Q17/(1+IF('Autres hypothèses'!$C$4="Taux constant",VLOOKUP(C18-1,'Autres hypothèses'!$B$18:$E$73,3,FALSE),VLOOKUP(C18-1,'Autres hypothèses'!$B$18:$E$73,4,FALSE)))</f>
        <v>0.5953828390747955</v>
      </c>
      <c r="R18" s="85">
        <f t="shared" ca="1" si="3"/>
        <v>0.69655400948155444</v>
      </c>
      <c r="T18" s="86">
        <f t="shared" ca="1" si="4"/>
        <v>0.78676349381126831</v>
      </c>
      <c r="U18" s="86">
        <f t="shared" ca="1" si="5"/>
        <v>6.5557600246472975E-2</v>
      </c>
      <c r="V18" s="86">
        <f t="shared" ca="1" si="6"/>
        <v>0.13631995360833563</v>
      </c>
      <c r="W18" s="86">
        <f t="shared" ca="1" si="7"/>
        <v>1.1358952333923113E-2</v>
      </c>
      <c r="X18" s="85">
        <f>X17*(1+IF('Autres hypothèses'!$C$5="Aucun",VLOOKUP(C18-1,'Autres hypothèses'!$H$18:$K$73,3,FALSE),VLOOKUP(C18-1,'Autres hypothèses'!$H$18:$K$73,4,FALSE)))</f>
        <v>1.2433743083946525</v>
      </c>
      <c r="Y18" s="85">
        <f t="shared" si="8"/>
        <v>1.2433743083946525</v>
      </c>
      <c r="Z18" s="8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85">
        <f>IF(B18&lt;'Autres hypothèses'!$C$7,'Autres hypothèses'!$C$8*X18,IF(B18&lt;'Autres hypothèses'!$C$7+'Autres hypothèses'!$C$10,'Autres hypothèses'!$C$11*X18,0))</f>
        <v>0.74602458503679148</v>
      </c>
      <c r="AB18" s="85">
        <f t="shared" ca="1" si="9"/>
        <v>1.1699262453784787</v>
      </c>
      <c r="AC18" s="86">
        <f>AC17/(1+IF('Autres hypothèses'!$C$4="Taux constant",VLOOKUP(C18-1,'Autres hypothèses'!$B$18:$E$73,3,FALSE),VLOOKUP(C18-1,'Autres hypothèses'!$B$18:$E$73,4,FALSE)))</f>
        <v>0.5953828390747955</v>
      </c>
      <c r="AD18" s="85">
        <f t="shared" ca="1" si="16"/>
        <v>0.69655400948155444</v>
      </c>
    </row>
    <row r="19" spans="2:30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86">
        <f ca="1">IF(E18=1,1,'Probabilités de décès'!D26)</f>
        <v>2.6070175992851639E-2</v>
      </c>
      <c r="F19" s="86">
        <f t="shared" ca="1" si="0"/>
        <v>0.97392982400714834</v>
      </c>
      <c r="G19" s="86">
        <f t="shared" ca="1" si="13"/>
        <v>0.83225638969957993</v>
      </c>
      <c r="I19">
        <f t="shared" si="14"/>
        <v>74</v>
      </c>
      <c r="J19" s="86">
        <f ca="1">IF(J18=1,1,'Probabilités de décès'!H26)</f>
        <v>1.2648618374392047E-2</v>
      </c>
      <c r="K19" s="86">
        <f t="shared" ca="1" si="1"/>
        <v>0.98735138162560798</v>
      </c>
      <c r="L19" s="86">
        <f t="shared" ca="1" si="15"/>
        <v>0.91245052498776014</v>
      </c>
      <c r="N19" s="85">
        <f>N18*(1+IF('Autres hypothèses'!$C$5="Aucun",VLOOKUP(C19-1,'Autres hypothèses'!$H$18:$K$73,3,FALSE),VLOOKUP(C19-1,'Autres hypothèses'!$H$18:$K$73,4,FALSE)))</f>
        <v>1.2682417945625455</v>
      </c>
      <c r="O19" s="85">
        <f>IF(B19&lt;'Autres hypothèses'!$C$7,'Autres hypothèses'!$C$8*N19,IF(B19&lt;'Autres hypothèses'!$C$7+'Autres hypothèses'!$C$10,'Autres hypothèses'!$C$11*N19,0))</f>
        <v>0.76094507673752732</v>
      </c>
      <c r="P19" s="85">
        <f t="shared" ca="1" si="2"/>
        <v>1.1831460116210235</v>
      </c>
      <c r="Q19" s="86">
        <f>Q18/(1+IF('Autres hypothèses'!$C$4="Taux constant",VLOOKUP(C19-1,'Autres hypothèses'!$B$18:$E$73,3,FALSE),VLOOKUP(C19-1,'Autres hypothèses'!$B$18:$E$73,4,FALSE)))</f>
        <v>0.56919965494722324</v>
      </c>
      <c r="R19" s="85">
        <f t="shared" ca="1" si="3"/>
        <v>0.67344630156686991</v>
      </c>
      <c r="T19" s="86">
        <f t="shared" ca="1" si="4"/>
        <v>0.75939277970579955</v>
      </c>
      <c r="U19" s="86">
        <f t="shared" ca="1" si="5"/>
        <v>7.2863609993780332E-2</v>
      </c>
      <c r="V19" s="86">
        <f t="shared" ca="1" si="6"/>
        <v>0.15305774528196053</v>
      </c>
      <c r="W19" s="86">
        <f t="shared" ca="1" si="7"/>
        <v>1.4685865018459528E-2</v>
      </c>
      <c r="X19" s="85">
        <f>X18*(1+IF('Autres hypothèses'!$C$5="Aucun",VLOOKUP(C19-1,'Autres hypothèses'!$H$18:$K$73,3,FALSE),VLOOKUP(C19-1,'Autres hypothèses'!$H$18:$K$73,4,FALSE)))</f>
        <v>1.2682417945625455</v>
      </c>
      <c r="Y19" s="85">
        <f t="shared" si="8"/>
        <v>1.2682417945625455</v>
      </c>
      <c r="Z19" s="8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85">
        <f>IF(B19&lt;'Autres hypothèses'!$C$7,'Autres hypothèses'!$C$8*X19,IF(B19&lt;'Autres hypothèses'!$C$7+'Autres hypothèses'!$C$10,'Autres hypothèses'!$C$11*X19,0))</f>
        <v>0.76094507673752732</v>
      </c>
      <c r="AB19" s="85">
        <f t="shared" ca="1" si="9"/>
        <v>1.1831460116210235</v>
      </c>
      <c r="AC19" s="86">
        <f>AC18/(1+IF('Autres hypothèses'!$C$4="Taux constant",VLOOKUP(C19-1,'Autres hypothèses'!$B$18:$E$73,3,FALSE),VLOOKUP(C19-1,'Autres hypothèses'!$B$18:$E$73,4,FALSE)))</f>
        <v>0.56919965494722324</v>
      </c>
      <c r="AD19" s="85">
        <f t="shared" ca="1" si="16"/>
        <v>0.67344630156686991</v>
      </c>
    </row>
    <row r="20" spans="2:30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86">
        <f ca="1">IF(E19=1,1,'Probabilités de décès'!D27)</f>
        <v>2.8999914889963289E-2</v>
      </c>
      <c r="F20" s="86">
        <f t="shared" ca="1" si="0"/>
        <v>0.97100008511003666</v>
      </c>
      <c r="G20" s="86">
        <f t="shared" ca="1" si="13"/>
        <v>0.81055931914893653</v>
      </c>
      <c r="I20">
        <f t="shared" si="14"/>
        <v>75</v>
      </c>
      <c r="J20" s="86">
        <f ca="1">IF(J19=1,1,'Probabilités de décès'!H27)</f>
        <v>1.3959001075904417E-2</v>
      </c>
      <c r="K20" s="86">
        <f t="shared" ca="1" si="1"/>
        <v>0.98604099892409558</v>
      </c>
      <c r="L20" s="86">
        <f t="shared" ca="1" si="15"/>
        <v>0.90090928651167634</v>
      </c>
      <c r="N20" s="85">
        <f>N19*(1+IF('Autres hypothèses'!$C$5="Aucun",VLOOKUP(C20-1,'Autres hypothèses'!$H$18:$K$73,3,FALSE),VLOOKUP(C20-1,'Autres hypothèses'!$H$18:$K$73,4,FALSE)))</f>
        <v>1.2936066304537963</v>
      </c>
      <c r="O20" s="85">
        <f>IF(B20&lt;'Autres hypothèses'!$C$7,'Autres hypothèses'!$C$8*N20,IF(B20&lt;'Autres hypothèses'!$C$7+'Autres hypothèses'!$C$10,'Autres hypothèses'!$C$11*N20,0))</f>
        <v>0.77616397827227779</v>
      </c>
      <c r="P20" s="85">
        <f t="shared" ca="1" si="2"/>
        <v>1.1955819421231495</v>
      </c>
      <c r="Q20" s="86">
        <f>Q19/(1+IF('Autres hypothèses'!$C$4="Taux constant",VLOOKUP(C20-1,'Autres hypothèses'!$B$18:$E$73,3,FALSE),VLOOKUP(C20-1,'Autres hypothèses'!$B$18:$E$73,4,FALSE)))</f>
        <v>0.5441679301598692</v>
      </c>
      <c r="R20" s="85">
        <f t="shared" ca="1" si="3"/>
        <v>0.6505973507816708</v>
      </c>
      <c r="T20" s="86">
        <f t="shared" ca="1" si="4"/>
        <v>0.73024041788985861</v>
      </c>
      <c r="U20" s="86">
        <f t="shared" ca="1" si="5"/>
        <v>8.0318901259077966E-2</v>
      </c>
      <c r="V20" s="86">
        <f t="shared" ca="1" si="6"/>
        <v>0.17066886862181777</v>
      </c>
      <c r="W20" s="86">
        <f t="shared" ca="1" si="7"/>
        <v>1.8771812229245691E-2</v>
      </c>
      <c r="X20" s="85">
        <f>X19*(1+IF('Autres hypothèses'!$C$5="Aucun",VLOOKUP(C20-1,'Autres hypothèses'!$H$18:$K$73,3,FALSE),VLOOKUP(C20-1,'Autres hypothèses'!$H$18:$K$73,4,FALSE)))</f>
        <v>1.2936066304537963</v>
      </c>
      <c r="Y20" s="85">
        <f t="shared" si="8"/>
        <v>1.2936066304537963</v>
      </c>
      <c r="Z20" s="8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85">
        <f>IF(B20&lt;'Autres hypothèses'!$C$7,'Autres hypothèses'!$C$8*X20,IF(B20&lt;'Autres hypothèses'!$C$7+'Autres hypothèses'!$C$10,'Autres hypothèses'!$C$11*X20,0))</f>
        <v>0.77616397827227779</v>
      </c>
      <c r="AB20" s="85">
        <f t="shared" ca="1" si="9"/>
        <v>1.1955819421231495</v>
      </c>
      <c r="AC20" s="86">
        <f>AC19/(1+IF('Autres hypothèses'!$C$4="Taux constant",VLOOKUP(C20-1,'Autres hypothèses'!$B$18:$E$73,3,FALSE),VLOOKUP(C20-1,'Autres hypothèses'!$B$18:$E$73,4,FALSE)))</f>
        <v>0.5441679301598692</v>
      </c>
      <c r="AD20" s="85">
        <f t="shared" ca="1" si="16"/>
        <v>0.6505973507816708</v>
      </c>
    </row>
    <row r="21" spans="2:30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86">
        <f ca="1">IF(E20=1,1,'Probabilités de décès'!D28)</f>
        <v>3.2325384064381235E-2</v>
      </c>
      <c r="F21" s="86">
        <f t="shared" ca="1" si="0"/>
        <v>0.96767461593561876</v>
      </c>
      <c r="G21" s="86">
        <f t="shared" ca="1" si="13"/>
        <v>0.78705316788035073</v>
      </c>
      <c r="I21">
        <f t="shared" si="14"/>
        <v>76</v>
      </c>
      <c r="J21" s="86">
        <f ca="1">IF(J20=1,1,'Probabilités de décès'!H28)</f>
        <v>1.54706079883715E-2</v>
      </c>
      <c r="K21" s="86">
        <f t="shared" ca="1" si="1"/>
        <v>0.98452939201162848</v>
      </c>
      <c r="L21" s="86">
        <f t="shared" ca="1" si="15"/>
        <v>0.88833349281196761</v>
      </c>
      <c r="N21" s="85">
        <f>N20*(1+IF('Autres hypothèses'!$C$5="Aucun",VLOOKUP(C21-1,'Autres hypothèses'!$H$18:$K$73,3,FALSE),VLOOKUP(C21-1,'Autres hypothèses'!$H$18:$K$73,4,FALSE)))</f>
        <v>1.3194787630628724</v>
      </c>
      <c r="O21" s="85">
        <f>IF(B21&lt;'Autres hypothèses'!$C$7,'Autres hypothèses'!$C$8*N21,IF(B21&lt;'Autres hypothèses'!$C$7+'Autres hypothèses'!$C$10,'Autres hypothèses'!$C$11*N21,0))</f>
        <v>0.79168725783772342</v>
      </c>
      <c r="P21" s="85">
        <f t="shared" ca="1" si="2"/>
        <v>1.2070872340055154</v>
      </c>
      <c r="Q21" s="86">
        <f>Q20/(1+IF('Autres hypothèses'!$C$4="Taux constant",VLOOKUP(C21-1,'Autres hypothèses'!$B$18:$E$73,3,FALSE),VLOOKUP(C21-1,'Autres hypothèses'!$B$18:$E$73,4,FALSE)))</f>
        <v>0.52023702692148099</v>
      </c>
      <c r="R21" s="85">
        <f t="shared" ca="1" si="3"/>
        <v>0.62797147385390339</v>
      </c>
      <c r="T21" s="86">
        <f t="shared" ca="1" si="4"/>
        <v>0.69916568965187587</v>
      </c>
      <c r="U21" s="86">
        <f t="shared" ca="1" si="5"/>
        <v>8.7887478228474855E-2</v>
      </c>
      <c r="V21" s="86">
        <f t="shared" ca="1" si="6"/>
        <v>0.18916780316009171</v>
      </c>
      <c r="W21" s="86">
        <f t="shared" ca="1" si="7"/>
        <v>2.3779028959557542E-2</v>
      </c>
      <c r="X21" s="85">
        <f>X20*(1+IF('Autres hypothèses'!$C$5="Aucun",VLOOKUP(C21-1,'Autres hypothèses'!$H$18:$K$73,3,FALSE),VLOOKUP(C21-1,'Autres hypothèses'!$H$18:$K$73,4,FALSE)))</f>
        <v>1.3194787630628724</v>
      </c>
      <c r="Y21" s="85">
        <f t="shared" si="8"/>
        <v>1.3194787630628724</v>
      </c>
      <c r="Z21" s="8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85">
        <f>IF(B21&lt;'Autres hypothèses'!$C$7,'Autres hypothèses'!$C$8*X21,IF(B21&lt;'Autres hypothèses'!$C$7+'Autres hypothèses'!$C$10,'Autres hypothèses'!$C$11*X21,0))</f>
        <v>0.79168725783772342</v>
      </c>
      <c r="AB21" s="85">
        <f t="shared" ca="1" si="9"/>
        <v>1.2070872340055154</v>
      </c>
      <c r="AC21" s="86">
        <f>AC20/(1+IF('Autres hypothèses'!$C$4="Taux constant",VLOOKUP(C21-1,'Autres hypothèses'!$B$18:$E$73,3,FALSE),VLOOKUP(C21-1,'Autres hypothèses'!$B$18:$E$73,4,FALSE)))</f>
        <v>0.52023702692148099</v>
      </c>
      <c r="AD21" s="85">
        <f t="shared" ca="1" si="16"/>
        <v>0.62797147385390339</v>
      </c>
    </row>
    <row r="22" spans="2:30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86">
        <f ca="1">IF(E21=1,1,'Probabilités de décès'!D29)</f>
        <v>3.6121723303901579E-2</v>
      </c>
      <c r="F22" s="86">
        <f t="shared" ca="1" si="0"/>
        <v>0.96387827669609838</v>
      </c>
      <c r="G22" s="86">
        <f t="shared" ca="1" si="13"/>
        <v>0.76161137194953044</v>
      </c>
      <c r="I22">
        <f t="shared" si="14"/>
        <v>77</v>
      </c>
      <c r="J22" s="86">
        <f ca="1">IF(J21=1,1,'Probabilités de décès'!H29)</f>
        <v>1.723319360833675E-2</v>
      </c>
      <c r="K22" s="86">
        <f t="shared" ca="1" si="1"/>
        <v>0.98276680639166325</v>
      </c>
      <c r="L22" s="86">
        <f t="shared" ca="1" si="15"/>
        <v>0.87459043358173283</v>
      </c>
      <c r="N22" s="85">
        <f>N21*(1+IF('Autres hypothèses'!$C$5="Aucun",VLOOKUP(C22-1,'Autres hypothèses'!$H$18:$K$73,3,FALSE),VLOOKUP(C22-1,'Autres hypothèses'!$H$18:$K$73,4,FALSE)))</f>
        <v>1.3458683383241299</v>
      </c>
      <c r="O22" s="85">
        <f>IF(B22&lt;'Autres hypothèses'!$C$7,'Autres hypothèses'!$C$8*N22,IF(B22&lt;'Autres hypothèses'!$C$7+'Autres hypothèses'!$C$10,'Autres hypothèses'!$C$11*N22,0))</f>
        <v>0</v>
      </c>
      <c r="P22" s="85">
        <f t="shared" ca="1" si="2"/>
        <v>1.0250286316144754</v>
      </c>
      <c r="Q22" s="86">
        <f>Q21/(1+IF('Autres hypothèses'!$C$4="Taux constant",VLOOKUP(C22-1,'Autres hypothèses'!$B$18:$E$73,3,FALSE),VLOOKUP(C22-1,'Autres hypothèses'!$B$18:$E$73,4,FALSE)))</f>
        <v>0.49735853434176003</v>
      </c>
      <c r="R22" s="85">
        <f t="shared" ca="1" si="3"/>
        <v>0.50980673787811537</v>
      </c>
      <c r="T22" s="86">
        <f t="shared" ca="1" si="4"/>
        <v>0.66609802001411822</v>
      </c>
      <c r="U22" s="86">
        <f t="shared" ca="1" si="5"/>
        <v>9.5513351935412216E-2</v>
      </c>
      <c r="V22" s="86">
        <f t="shared" ca="1" si="6"/>
        <v>0.20849241356761461</v>
      </c>
      <c r="W22" s="86">
        <f t="shared" ca="1" si="7"/>
        <v>2.9896214482854951E-2</v>
      </c>
      <c r="X22" s="85">
        <f>X21*(1+IF('Autres hypothèses'!$C$5="Aucun",VLOOKUP(C22-1,'Autres hypothèses'!$H$18:$K$73,3,FALSE),VLOOKUP(C22-1,'Autres hypothèses'!$H$18:$K$73,4,FALSE)))</f>
        <v>1.3458683383241299</v>
      </c>
      <c r="Y22" s="85">
        <f t="shared" si="8"/>
        <v>1.3458683383241299</v>
      </c>
      <c r="Z22" s="8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85">
        <f>IF(B22&lt;'Autres hypothèses'!$C$7,'Autres hypothèses'!$C$8*X22,IF(B22&lt;'Autres hypothèses'!$C$7+'Autres hypothèses'!$C$10,'Autres hypothèses'!$C$11*X22,0))</f>
        <v>0</v>
      </c>
      <c r="AB22" s="85">
        <f t="shared" ca="1" si="9"/>
        <v>1.1933906345353351</v>
      </c>
      <c r="AC22" s="86">
        <f>AC21/(1+IF('Autres hypothèses'!$C$4="Taux constant",VLOOKUP(C22-1,'Autres hypothèses'!$B$18:$E$73,3,FALSE),VLOOKUP(C22-1,'Autres hypothèses'!$B$18:$E$73,4,FALSE)))</f>
        <v>0.49735853434176003</v>
      </c>
      <c r="AD22" s="85">
        <f t="shared" ca="1" si="16"/>
        <v>0.59354301688967726</v>
      </c>
    </row>
    <row r="23" spans="2:30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86">
        <f ca="1">IF(E22=1,1,'Probabilités de décès'!D30)</f>
        <v>4.0039042946366496E-2</v>
      </c>
      <c r="F23" s="86">
        <f t="shared" ca="1" si="0"/>
        <v>0.95996095705363349</v>
      </c>
      <c r="G23" s="86">
        <f t="shared" ca="1" si="13"/>
        <v>0.73410065670686464</v>
      </c>
      <c r="I23">
        <f t="shared" si="14"/>
        <v>78</v>
      </c>
      <c r="J23" s="86">
        <f ca="1">IF(J22=1,1,'Probabilités de décès'!H30)</f>
        <v>1.9279844250370971E-2</v>
      </c>
      <c r="K23" s="86">
        <f t="shared" ca="1" si="1"/>
        <v>0.98072015574962901</v>
      </c>
      <c r="L23" s="86">
        <f t="shared" ca="1" si="15"/>
        <v>0.85951844731181959</v>
      </c>
      <c r="N23" s="85">
        <f>N22*(1+IF('Autres hypothèses'!$C$5="Aucun",VLOOKUP(C23-1,'Autres hypothèses'!$H$18:$K$73,3,FALSE),VLOOKUP(C23-1,'Autres hypothèses'!$H$18:$K$73,4,FALSE)))</f>
        <v>1.3727857050906125</v>
      </c>
      <c r="O23" s="85">
        <f>IF(B23&lt;'Autres hypothèses'!$C$7,'Autres hypothèses'!$C$8*N23,IF(B23&lt;'Autres hypothèses'!$C$7+'Autres hypothèses'!$C$10,'Autres hypothèses'!$C$11*N23,0))</f>
        <v>0</v>
      </c>
      <c r="P23" s="85">
        <f t="shared" ca="1" si="2"/>
        <v>1.0077628876248148</v>
      </c>
      <c r="Q23" s="86">
        <f>Q22/(1+IF('Autres hypothèses'!$C$4="Taux constant",VLOOKUP(C23-1,'Autres hypothèses'!$B$18:$E$73,3,FALSE),VLOOKUP(C23-1,'Autres hypothèses'!$B$18:$E$73,4,FALSE)))</f>
        <v>0.4800758053491892</v>
      </c>
      <c r="R23" s="85">
        <f t="shared" ca="1" si="3"/>
        <v>0.48380257987750741</v>
      </c>
      <c r="T23" s="86">
        <f t="shared" ca="1" si="4"/>
        <v>0.63097305662327141</v>
      </c>
      <c r="U23" s="86">
        <f t="shared" ca="1" si="5"/>
        <v>0.10312760008359324</v>
      </c>
      <c r="V23" s="86">
        <f t="shared" ca="1" si="6"/>
        <v>0.22854539068854821</v>
      </c>
      <c r="W23" s="86">
        <f t="shared" ca="1" si="7"/>
        <v>3.7353952604587168E-2</v>
      </c>
      <c r="X23" s="85">
        <f>X22*(1+IF('Autres hypothèses'!$C$5="Aucun",VLOOKUP(C23-1,'Autres hypothèses'!$H$18:$K$73,3,FALSE),VLOOKUP(C23-1,'Autres hypothèses'!$H$18:$K$73,4,FALSE)))</f>
        <v>1.3727857050906125</v>
      </c>
      <c r="Y23" s="85">
        <f t="shared" si="8"/>
        <v>1.3727857050906125</v>
      </c>
      <c r="Z23" s="8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85">
        <f>IF(B23&lt;'Autres hypothèses'!$C$7,'Autres hypothèses'!$C$8*X23,IF(B23&lt;'Autres hypothèses'!$C$7+'Autres hypothèses'!$C$10,'Autres hypothèses'!$C$11*X23,0))</f>
        <v>0</v>
      </c>
      <c r="AB23" s="85">
        <f t="shared" ca="1" si="9"/>
        <v>1.1960091948057676</v>
      </c>
      <c r="AC23" s="86">
        <f>AC22/(1+IF('Autres hypothèses'!$C$4="Taux constant",VLOOKUP(C23-1,'Autres hypothèses'!$B$18:$E$73,3,FALSE),VLOOKUP(C23-1,'Autres hypothèses'!$B$18:$E$73,4,FALSE)))</f>
        <v>0.4800758053491892</v>
      </c>
      <c r="AD23" s="85">
        <f t="shared" ca="1" si="16"/>
        <v>0.57417507740141416</v>
      </c>
    </row>
    <row r="24" spans="2:30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86">
        <f ca="1">IF(E23=1,1,'Probabilités de décès'!D31)</f>
        <v>4.4531686692526086E-2</v>
      </c>
      <c r="F24" s="86">
        <f t="shared" ca="1" si="0"/>
        <v>0.95546831330747395</v>
      </c>
      <c r="G24" s="86">
        <f t="shared" ca="1" si="13"/>
        <v>0.70470796898602261</v>
      </c>
      <c r="I24">
        <f t="shared" si="14"/>
        <v>79</v>
      </c>
      <c r="J24" s="86">
        <f ca="1">IF(J23=1,1,'Probabilités de décès'!H31)</f>
        <v>2.1672710727261679E-2</v>
      </c>
      <c r="K24" s="86">
        <f t="shared" ca="1" si="1"/>
        <v>0.97832728927273838</v>
      </c>
      <c r="L24" s="86">
        <f t="shared" ca="1" si="15"/>
        <v>0.84294706551732701</v>
      </c>
      <c r="N24" s="85">
        <f>N23*(1+IF('Autres hypothèses'!$C$5="Aucun",VLOOKUP(C24-1,'Autres hypothèses'!$H$18:$K$73,3,FALSE),VLOOKUP(C24-1,'Autres hypothèses'!$H$18:$K$73,4,FALSE)))</f>
        <v>1.4002414191924248</v>
      </c>
      <c r="O24" s="85">
        <f>IF(B24&lt;'Autres hypothèses'!$C$7,'Autres hypothèses'!$C$8*N24,IF(B24&lt;'Autres hypothèses'!$C$7+'Autres hypothèses'!$C$10,'Autres hypothèses'!$C$11*N24,0))</f>
        <v>0</v>
      </c>
      <c r="P24" s="85">
        <f t="shared" ca="1" si="2"/>
        <v>0.98676128660919959</v>
      </c>
      <c r="Q24" s="86">
        <f>Q23/(1+IF('Autres hypothèses'!$C$4="Taux constant",VLOOKUP(C24-1,'Autres hypothèses'!$B$18:$E$73,3,FALSE),VLOOKUP(C24-1,'Autres hypothèses'!$B$18:$E$73,4,FALSE)))</f>
        <v>0.46339363450693938</v>
      </c>
      <c r="R24" s="85">
        <f t="shared" ca="1" si="3"/>
        <v>0.45725889899258071</v>
      </c>
      <c r="T24" s="86">
        <f t="shared" ca="1" si="4"/>
        <v>0.59403151450344327</v>
      </c>
      <c r="U24" s="86">
        <f t="shared" ca="1" si="5"/>
        <v>0.11067645448257936</v>
      </c>
      <c r="V24" s="86">
        <f t="shared" ca="1" si="6"/>
        <v>0.24891555101388377</v>
      </c>
      <c r="W24" s="86">
        <f t="shared" ca="1" si="7"/>
        <v>4.6376480000093631E-2</v>
      </c>
      <c r="X24" s="85">
        <f>X23*(1+IF('Autres hypothèses'!$C$5="Aucun",VLOOKUP(C24-1,'Autres hypothèses'!$H$18:$K$73,3,FALSE),VLOOKUP(C24-1,'Autres hypothèses'!$H$18:$K$73,4,FALSE)))</f>
        <v>1.4002414191924248</v>
      </c>
      <c r="Y24" s="85">
        <f t="shared" si="8"/>
        <v>1.4002414191924248</v>
      </c>
      <c r="Z24" s="8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85">
        <f>IF(B24&lt;'Autres hypothèses'!$C$7,'Autres hypothèses'!$C$8*X24,IF(B24&lt;'Autres hypothèses'!$C$7+'Autres hypothèses'!$C$10,'Autres hypothèses'!$C$11*X24,0))</f>
        <v>0</v>
      </c>
      <c r="AB24" s="85">
        <f t="shared" ca="1" si="9"/>
        <v>1.1958864052556468</v>
      </c>
      <c r="AC24" s="86">
        <f>AC23/(1+IF('Autres hypothèses'!$C$4="Taux constant",VLOOKUP(C24-1,'Autres hypothèses'!$B$18:$E$73,3,FALSE),VLOOKUP(C24-1,'Autres hypothèses'!$B$18:$E$73,4,FALSE)))</f>
        <v>0.46339363450693938</v>
      </c>
      <c r="AD24" s="85">
        <f t="shared" ca="1" si="16"/>
        <v>0.55416614778885276</v>
      </c>
    </row>
    <row r="25" spans="2:30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86">
        <f ca="1">IF(E24=1,1,'Probabilités de décès'!D32)</f>
        <v>4.9616057608462771E-2</v>
      </c>
      <c r="F25" s="86">
        <f t="shared" ca="1" si="0"/>
        <v>0.95038394239153723</v>
      </c>
      <c r="G25" s="86">
        <f t="shared" ca="1" si="13"/>
        <v>0.67332613450141066</v>
      </c>
      <c r="I25">
        <f t="shared" si="14"/>
        <v>80</v>
      </c>
      <c r="J25" s="86">
        <f ca="1">IF(J24=1,1,'Probabilités de décès'!H32)</f>
        <v>2.4559580249728919E-2</v>
      </c>
      <c r="K25" s="86">
        <f t="shared" ca="1" si="1"/>
        <v>0.97544041975027107</v>
      </c>
      <c r="L25" s="86">
        <f t="shared" ca="1" si="15"/>
        <v>0.82467811760797594</v>
      </c>
      <c r="N25" s="85">
        <f>N24*(1+IF('Autres hypothèses'!$C$5="Aucun",VLOOKUP(C25-1,'Autres hypothèses'!$H$18:$K$73,3,FALSE),VLOOKUP(C25-1,'Autres hypothèses'!$H$18:$K$73,4,FALSE)))</f>
        <v>1.4282462475762734</v>
      </c>
      <c r="O25" s="85">
        <f>IF(B25&lt;'Autres hypothèses'!$C$7,'Autres hypothèses'!$C$8*N25,IF(B25&lt;'Autres hypothèses'!$C$7+'Autres hypothèses'!$C$10,'Autres hypothèses'!$C$11*N25,0))</f>
        <v>0</v>
      </c>
      <c r="P25" s="85">
        <f t="shared" ca="1" si="2"/>
        <v>0.96167552499667697</v>
      </c>
      <c r="Q25" s="86">
        <f>Q24/(1+IF('Autres hypothèses'!$C$4="Taux constant",VLOOKUP(C25-1,'Autres hypothèses'!$B$18:$E$73,3,FALSE),VLOOKUP(C25-1,'Autres hypothèses'!$B$18:$E$73,4,FALSE)))</f>
        <v>0.4472911529989762</v>
      </c>
      <c r="R25" s="85">
        <f t="shared" ca="1" si="3"/>
        <v>0.4301489543866594</v>
      </c>
      <c r="T25" s="86">
        <f t="shared" ca="1" si="4"/>
        <v>0.55527732913687811</v>
      </c>
      <c r="U25" s="86">
        <f t="shared" ca="1" si="5"/>
        <v>0.11804880536453249</v>
      </c>
      <c r="V25" s="86">
        <f t="shared" ca="1" si="6"/>
        <v>0.26940078847109777</v>
      </c>
      <c r="W25" s="86">
        <f t="shared" ca="1" si="7"/>
        <v>5.727307702749157E-2</v>
      </c>
      <c r="X25" s="85">
        <f>X24*(1+IF('Autres hypothèses'!$C$5="Aucun",VLOOKUP(C25-1,'Autres hypothèses'!$H$18:$K$73,3,FALSE),VLOOKUP(C25-1,'Autres hypothèses'!$H$18:$K$73,4,FALSE)))</f>
        <v>1.4282462475762734</v>
      </c>
      <c r="Y25" s="85">
        <f t="shared" si="8"/>
        <v>1.4282462475762734</v>
      </c>
      <c r="Z25" s="8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85">
        <f>IF(B25&lt;'Autres hypothèses'!$C$7,'Autres hypothèses'!$C$8*X25,IF(B25&lt;'Autres hypothèses'!$C$7+'Autres hypothèses'!$C$10,'Autres hypothèses'!$C$11*X25,0))</f>
        <v>0</v>
      </c>
      <c r="AB25" s="85">
        <f t="shared" ca="1" si="9"/>
        <v>1.1925379241334377</v>
      </c>
      <c r="AC25" s="86">
        <f>AC24/(1+IF('Autres hypothèses'!$C$4="Taux constant",VLOOKUP(C25-1,'Autres hypothèses'!$B$18:$E$73,3,FALSE),VLOOKUP(C25-1,'Autres hypothèses'!$B$18:$E$73,4,FALSE)))</f>
        <v>0.4472911529989762</v>
      </c>
      <c r="AD25" s="85">
        <f t="shared" ca="1" si="16"/>
        <v>0.53341166308065102</v>
      </c>
    </row>
    <row r="26" spans="2:30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86">
        <f ca="1">IF(E25=1,1,'Probabilités de décès'!D33)</f>
        <v>5.5440627399285944E-2</v>
      </c>
      <c r="F26" s="86">
        <f t="shared" ca="1" si="0"/>
        <v>0.9445593726007141</v>
      </c>
      <c r="G26" s="86">
        <f t="shared" ca="1" si="13"/>
        <v>0.63991834622270516</v>
      </c>
      <c r="I26">
        <f t="shared" si="14"/>
        <v>81</v>
      </c>
      <c r="J26" s="86">
        <f ca="1">IF(J25=1,1,'Probabilités de décès'!H33)</f>
        <v>2.7742895382526171E-2</v>
      </c>
      <c r="K26" s="86">
        <f t="shared" ca="1" si="1"/>
        <v>0.97225710461747383</v>
      </c>
      <c r="L26" s="86">
        <f t="shared" ca="1" si="15"/>
        <v>0.80442436919838745</v>
      </c>
      <c r="N26" s="85">
        <f>N25*(1+IF('Autres hypothèses'!$C$5="Aucun",VLOOKUP(C26-1,'Autres hypothèses'!$H$18:$K$73,3,FALSE),VLOOKUP(C26-1,'Autres hypothèses'!$H$18:$K$73,4,FALSE)))</f>
        <v>1.4568111725277988</v>
      </c>
      <c r="O26" s="85">
        <f>IF(B26&lt;'Autres hypothèses'!$C$7,'Autres hypothèses'!$C$8*N26,IF(B26&lt;'Autres hypothèses'!$C$7+'Autres hypothèses'!$C$10,'Autres hypothèses'!$C$11*N26,0))</f>
        <v>0</v>
      </c>
      <c r="P26" s="85">
        <f t="shared" ca="1" si="2"/>
        <v>0.93224019628274901</v>
      </c>
      <c r="Q26" s="86">
        <f>Q25/(1+IF('Autres hypothèses'!$C$4="Taux constant",VLOOKUP(C26-1,'Autres hypothèses'!$B$18:$E$73,3,FALSE),VLOOKUP(C26-1,'Autres hypothèses'!$B$18:$E$73,4,FALSE)))</f>
        <v>0.43174821718047895</v>
      </c>
      <c r="R26" s="85">
        <f t="shared" ca="1" si="3"/>
        <v>0.40249304272905667</v>
      </c>
      <c r="T26" s="86">
        <f t="shared" ca="1" si="4"/>
        <v>0.51476591199867494</v>
      </c>
      <c r="U26" s="86">
        <f t="shared" ca="1" si="5"/>
        <v>0.12515243422403027</v>
      </c>
      <c r="V26" s="86">
        <f t="shared" ca="1" si="6"/>
        <v>0.28965845719971256</v>
      </c>
      <c r="W26" s="86">
        <f t="shared" ca="1" si="7"/>
        <v>7.0423196577582295E-2</v>
      </c>
      <c r="X26" s="85">
        <f>X25*(1+IF('Autres hypothèses'!$C$5="Aucun",VLOOKUP(C26-1,'Autres hypothèses'!$H$18:$K$73,3,FALSE),VLOOKUP(C26-1,'Autres hypothèses'!$H$18:$K$73,4,FALSE)))</f>
        <v>1.4568111725277988</v>
      </c>
      <c r="Y26" s="85">
        <f t="shared" si="8"/>
        <v>1.4568111725277988</v>
      </c>
      <c r="Z26" s="8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85">
        <f>IF(B26&lt;'Autres hypothèses'!$C$7,'Autres hypothèses'!$C$8*X26,IF(B26&lt;'Autres hypothèses'!$C$7+'Autres hypothèses'!$C$10,'Autres hypothèses'!$C$11*X26,0))</f>
        <v>0</v>
      </c>
      <c r="AB26" s="85">
        <f t="shared" ca="1" si="9"/>
        <v>1.1854268022821728</v>
      </c>
      <c r="AC26" s="86">
        <f>AC25/(1+IF('Autres hypothèses'!$C$4="Taux constant",VLOOKUP(C26-1,'Autres hypothèses'!$B$18:$E$73,3,FALSE),VLOOKUP(C26-1,'Autres hypothèses'!$B$18:$E$73,4,FALSE)))</f>
        <v>0.43174821718047895</v>
      </c>
      <c r="AD26" s="85">
        <f t="shared" ca="1" si="16"/>
        <v>0.51180590848328422</v>
      </c>
    </row>
    <row r="27" spans="2:30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86">
        <f ca="1">IF(E26=1,1,'Probabilités de décès'!D34)</f>
        <v>6.1838243597071969E-2</v>
      </c>
      <c r="F27" s="86">
        <f t="shared" ca="1" si="0"/>
        <v>0.93816175640292798</v>
      </c>
      <c r="G27" s="86">
        <f t="shared" ca="1" si="13"/>
        <v>0.60444087162380489</v>
      </c>
      <c r="I27">
        <f t="shared" si="14"/>
        <v>82</v>
      </c>
      <c r="J27" s="86">
        <f ca="1">IF(J26=1,1,'Probabilités de décès'!H34)</f>
        <v>3.1375561004196986E-2</v>
      </c>
      <c r="K27" s="86">
        <f t="shared" ca="1" si="1"/>
        <v>0.96862443899580297</v>
      </c>
      <c r="L27" s="86">
        <f t="shared" ca="1" si="15"/>
        <v>0.78210730808056195</v>
      </c>
      <c r="N27" s="85">
        <f>N26*(1+IF('Autres hypothèses'!$C$5="Aucun",VLOOKUP(C27-1,'Autres hypothèses'!$H$18:$K$73,3,FALSE),VLOOKUP(C27-1,'Autres hypothèses'!$H$18:$K$73,4,FALSE)))</f>
        <v>1.4859473959783549</v>
      </c>
      <c r="O27" s="85">
        <f>IF(B27&lt;'Autres hypothèses'!$C$7,'Autres hypothèses'!$C$8*N27,IF(B27&lt;'Autres hypothèses'!$C$7+'Autres hypothèses'!$C$10,'Autres hypothèses'!$C$11*N27,0))</f>
        <v>0</v>
      </c>
      <c r="P27" s="85">
        <f t="shared" ca="1" si="2"/>
        <v>0.89816733921227998</v>
      </c>
      <c r="Q27" s="86">
        <f>Q26/(1+IF('Autres hypothèses'!$C$4="Taux constant",VLOOKUP(C27-1,'Autres hypothèses'!$B$18:$E$73,3,FALSE),VLOOKUP(C27-1,'Autres hypothèses'!$B$18:$E$73,4,FALSE)))</f>
        <v>0.41674538337884065</v>
      </c>
      <c r="R27" s="85">
        <f t="shared" ca="1" si="3"/>
        <v>0.37430709211837482</v>
      </c>
      <c r="T27" s="86">
        <f t="shared" ca="1" si="4"/>
        <v>0.47273762299956257</v>
      </c>
      <c r="U27" s="86">
        <f t="shared" ca="1" si="5"/>
        <v>0.13170324862424232</v>
      </c>
      <c r="V27" s="86">
        <f t="shared" ca="1" si="6"/>
        <v>0.30936968508099938</v>
      </c>
      <c r="W27" s="86">
        <f t="shared" ca="1" si="7"/>
        <v>8.6189443295195733E-2</v>
      </c>
      <c r="X27" s="85">
        <f>X26*(1+IF('Autres hypothèses'!$C$5="Aucun",VLOOKUP(C27-1,'Autres hypothèses'!$H$18:$K$73,3,FALSE),VLOOKUP(C27-1,'Autres hypothèses'!$H$18:$K$73,4,FALSE)))</f>
        <v>1.4859473959783549</v>
      </c>
      <c r="Y27" s="85">
        <f t="shared" si="8"/>
        <v>1.4859473959783549</v>
      </c>
      <c r="Z27" s="8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85">
        <f>IF(B27&lt;'Autres hypothèses'!$C$7,'Autres hypothèses'!$C$8*X27,IF(B27&lt;'Autres hypothèses'!$C$7+'Autres hypothèses'!$C$10,'Autres hypothèses'!$C$11*X27,0))</f>
        <v>0</v>
      </c>
      <c r="AB27" s="85">
        <f t="shared" ca="1" si="9"/>
        <v>1.1739915859767329</v>
      </c>
      <c r="AC27" s="86">
        <f>AC26/(1+IF('Autres hypothèses'!$C$4="Taux constant",VLOOKUP(C27-1,'Autres hypothèses'!$B$18:$E$73,3,FALSE),VLOOKUP(C27-1,'Autres hypothèses'!$B$18:$E$73,4,FALSE)))</f>
        <v>0.41674538337884065</v>
      </c>
      <c r="AD27" s="85">
        <f t="shared" ca="1" si="16"/>
        <v>0.4892555735814067</v>
      </c>
    </row>
    <row r="28" spans="2:30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86">
        <f ca="1">IF(E27=1,1,'Probabilités de décès'!D35)</f>
        <v>6.8849841640624229E-2</v>
      </c>
      <c r="F28" s="86">
        <f t="shared" ca="1" si="0"/>
        <v>0.93115015835937576</v>
      </c>
      <c r="G28" s="86">
        <f t="shared" ca="1" si="13"/>
        <v>0.56706330976430552</v>
      </c>
      <c r="I28">
        <f t="shared" si="14"/>
        <v>83</v>
      </c>
      <c r="J28" s="86">
        <f ca="1">IF(J27=1,1,'Probabilités de décès'!H35)</f>
        <v>3.5495729928864121E-2</v>
      </c>
      <c r="K28" s="86">
        <f t="shared" ca="1" si="1"/>
        <v>0.96450427007113593</v>
      </c>
      <c r="L28" s="86">
        <f t="shared" ca="1" si="15"/>
        <v>0.75756825252405191</v>
      </c>
      <c r="N28" s="85">
        <f>N27*(1+IF('Autres hypothèses'!$C$5="Aucun",VLOOKUP(C28-1,'Autres hypothèses'!$H$18:$K$73,3,FALSE),VLOOKUP(C28-1,'Autres hypothèses'!$H$18:$K$73,4,FALSE)))</f>
        <v>1.5156663438979221</v>
      </c>
      <c r="O28" s="85">
        <f>IF(B28&lt;'Autres hypothèses'!$C$7,'Autres hypothèses'!$C$8*N28,IF(B28&lt;'Autres hypothèses'!$C$7+'Autres hypothèses'!$C$10,'Autres hypothèses'!$C$11*N28,0))</f>
        <v>0</v>
      </c>
      <c r="P28" s="85">
        <f t="shared" ca="1" si="2"/>
        <v>0.85947877346911983</v>
      </c>
      <c r="Q28" s="86">
        <f>Q27/(1+IF('Autres hypothèses'!$C$4="Taux constant",VLOOKUP(C28-1,'Autres hypothèses'!$B$18:$E$73,3,FALSE),VLOOKUP(C28-1,'Autres hypothèses'!$B$18:$E$73,4,FALSE)))</f>
        <v>0.40226388357030951</v>
      </c>
      <c r="R28" s="85">
        <f t="shared" ca="1" si="3"/>
        <v>0.34573726926193443</v>
      </c>
      <c r="T28" s="86">
        <f t="shared" ca="1" si="4"/>
        <v>0.4295891606486501</v>
      </c>
      <c r="U28" s="86">
        <f t="shared" ca="1" si="5"/>
        <v>0.13747414911565545</v>
      </c>
      <c r="V28" s="86">
        <f t="shared" ca="1" si="6"/>
        <v>0.32797909187540181</v>
      </c>
      <c r="W28" s="86">
        <f t="shared" ca="1" si="7"/>
        <v>0.10495759836029264</v>
      </c>
      <c r="X28" s="85">
        <f>X27*(1+IF('Autres hypothèses'!$C$5="Aucun",VLOOKUP(C28-1,'Autres hypothèses'!$H$18:$K$73,3,FALSE),VLOOKUP(C28-1,'Autres hypothèses'!$H$18:$K$73,4,FALSE)))</f>
        <v>1.5156663438979221</v>
      </c>
      <c r="Y28" s="85">
        <f t="shared" si="8"/>
        <v>1.5156663438979221</v>
      </c>
      <c r="Z28" s="8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85">
        <f>IF(B28&lt;'Autres hypothèses'!$C$7,'Autres hypothèses'!$C$8*X28,IF(B28&lt;'Autres hypothèses'!$C$7+'Autres hypothèses'!$C$10,'Autres hypothèses'!$C$11*X28,0))</f>
        <v>0</v>
      </c>
      <c r="AB28" s="85">
        <f t="shared" ca="1" si="9"/>
        <v>1.1577428961037703</v>
      </c>
      <c r="AC28" s="86">
        <f>AC27/(1+IF('Autres hypothèses'!$C$4="Taux constant",VLOOKUP(C28-1,'Autres hypothèses'!$B$18:$E$73,3,FALSE),VLOOKUP(C28-1,'Autres hypothèses'!$B$18:$E$73,4,FALSE)))</f>
        <v>0.40226388357030951</v>
      </c>
      <c r="AD28" s="85">
        <f t="shared" ca="1" si="16"/>
        <v>0.46571815356264001</v>
      </c>
    </row>
    <row r="29" spans="2:30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86">
        <f ca="1">IF(E28=1,1,'Probabilités de décès'!D36)</f>
        <v>7.6661067887067239E-2</v>
      </c>
      <c r="F29" s="86">
        <f t="shared" ca="1" si="0"/>
        <v>0.92333893211293272</v>
      </c>
      <c r="G29" s="86">
        <f t="shared" ca="1" si="13"/>
        <v>0.52802109068682479</v>
      </c>
      <c r="I29">
        <f t="shared" si="14"/>
        <v>84</v>
      </c>
      <c r="J29" s="86">
        <f ca="1">IF(J28=1,1,'Probabilités de décès'!H36)</f>
        <v>4.0163102209073702E-2</v>
      </c>
      <c r="K29" s="86">
        <f t="shared" ca="1" si="1"/>
        <v>0.95983689779092629</v>
      </c>
      <c r="L29" s="86">
        <f t="shared" ca="1" si="15"/>
        <v>0.73067781442977664</v>
      </c>
      <c r="N29" s="85">
        <f>N28*(1+IF('Autres hypothèses'!$C$5="Aucun",VLOOKUP(C29-1,'Autres hypothèses'!$H$18:$K$73,3,FALSE),VLOOKUP(C29-1,'Autres hypothèses'!$H$18:$K$73,4,FALSE)))</f>
        <v>1.5459796707758806</v>
      </c>
      <c r="O29" s="85">
        <f>IF(B29&lt;'Autres hypothèses'!$C$7,'Autres hypothèses'!$C$8*N29,IF(B29&lt;'Autres hypothèses'!$C$7+'Autres hypothèses'!$C$10,'Autres hypothèses'!$C$11*N29,0))</f>
        <v>0</v>
      </c>
      <c r="P29" s="85">
        <f t="shared" ca="1" si="2"/>
        <v>0.81630987194273874</v>
      </c>
      <c r="Q29" s="86">
        <f>Q28/(1+IF('Autres hypothèses'!$C$4="Taux constant",VLOOKUP(C29-1,'Autres hypothèses'!$B$18:$E$73,3,FALSE),VLOOKUP(C29-1,'Autres hypothèses'!$B$18:$E$73,4,FALSE)))</f>
        <v>0.38828560190184314</v>
      </c>
      <c r="R29" s="85">
        <f t="shared" ca="1" si="3"/>
        <v>0.31696136996570279</v>
      </c>
      <c r="T29" s="86">
        <f t="shared" ca="1" si="4"/>
        <v>0.38581329651587604</v>
      </c>
      <c r="U29" s="86">
        <f t="shared" ca="1" si="5"/>
        <v>0.14220779417094875</v>
      </c>
      <c r="V29" s="86">
        <f t="shared" ca="1" si="6"/>
        <v>0.3448645179139006</v>
      </c>
      <c r="W29" s="86">
        <f t="shared" ca="1" si="7"/>
        <v>0.12711439139927461</v>
      </c>
      <c r="X29" s="85">
        <f>X28*(1+IF('Autres hypothèses'!$C$5="Aucun",VLOOKUP(C29-1,'Autres hypothèses'!$H$18:$K$73,3,FALSE),VLOOKUP(C29-1,'Autres hypothèses'!$H$18:$K$73,4,FALSE)))</f>
        <v>1.5459796707758806</v>
      </c>
      <c r="Y29" s="85">
        <f t="shared" si="8"/>
        <v>1.5459796707758806</v>
      </c>
      <c r="Z29" s="8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85">
        <f>IF(B29&lt;'Autres hypothèses'!$C$7,'Autres hypothèses'!$C$8*X29,IF(B29&lt;'Autres hypothèses'!$C$7+'Autres hypothèses'!$C$10,'Autres hypothèses'!$C$11*X29,0))</f>
        <v>0</v>
      </c>
      <c r="AB29" s="85">
        <f t="shared" ca="1" si="9"/>
        <v>1.1362019922628277</v>
      </c>
      <c r="AC29" s="86">
        <f>AC28/(1+IF('Autres hypothèses'!$C$4="Taux constant",VLOOKUP(C29-1,'Autres hypothèses'!$B$18:$E$73,3,FALSE),VLOOKUP(C29-1,'Autres hypothèses'!$B$18:$E$73,4,FALSE)))</f>
        <v>0.38828560190184314</v>
      </c>
      <c r="AD29" s="85">
        <f t="shared" ca="1" si="16"/>
        <v>0.44117087444784536</v>
      </c>
    </row>
    <row r="30" spans="2:30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86">
        <f ca="1">IF(E29=1,1,'Probabilités de décès'!D37)</f>
        <v>8.4970632996928475E-2</v>
      </c>
      <c r="F30" s="86">
        <f t="shared" ca="1" si="0"/>
        <v>0.91502936700307158</v>
      </c>
      <c r="G30" s="86">
        <f t="shared" ca="1" si="13"/>
        <v>0.48754243000787878</v>
      </c>
      <c r="I30">
        <f t="shared" si="14"/>
        <v>85</v>
      </c>
      <c r="J30" s="86">
        <f ca="1">IF(J29=1,1,'Probabilités de décès'!H37)</f>
        <v>4.5244391085039672E-2</v>
      </c>
      <c r="K30" s="86">
        <f t="shared" ca="1" si="1"/>
        <v>0.95475560891496036</v>
      </c>
      <c r="L30" s="86">
        <f t="shared" ca="1" si="15"/>
        <v>0.70133152668693088</v>
      </c>
      <c r="N30" s="85">
        <f>N29*(1+IF('Autres hypothèses'!$C$5="Aucun",VLOOKUP(C30-1,'Autres hypothèses'!$H$18:$K$73,3,FALSE),VLOOKUP(C30-1,'Autres hypothèses'!$H$18:$K$73,4,FALSE)))</f>
        <v>1.5768992641913981</v>
      </c>
      <c r="O30" s="85">
        <f>IF(B30&lt;'Autres hypothèses'!$C$7,'Autres hypothèses'!$C$8*N30,IF(B30&lt;'Autres hypothèses'!$C$7+'Autres hypothèses'!$C$10,'Autres hypothèses'!$C$11*N30,0))</f>
        <v>0</v>
      </c>
      <c r="P30" s="85">
        <f t="shared" ca="1" si="2"/>
        <v>0.7688052991415103</v>
      </c>
      <c r="Q30" s="86">
        <f>Q29/(1+IF('Autres hypothèses'!$C$4="Taux constant",VLOOKUP(C30-1,'Autres hypothèses'!$B$18:$E$73,3,FALSE),VLOOKUP(C30-1,'Autres hypothèses'!$B$18:$E$73,4,FALSE)))</f>
        <v>0.37479305202880608</v>
      </c>
      <c r="R30" s="85">
        <f t="shared" ca="1" si="3"/>
        <v>0.28814288448116587</v>
      </c>
      <c r="T30" s="86">
        <f t="shared" ca="1" si="4"/>
        <v>0.34192887676208178</v>
      </c>
      <c r="U30" s="86">
        <f t="shared" ca="1" si="5"/>
        <v>0.145613553245797</v>
      </c>
      <c r="V30" s="86">
        <f t="shared" ca="1" si="6"/>
        <v>0.3594026499248491</v>
      </c>
      <c r="W30" s="86">
        <f t="shared" ca="1" si="7"/>
        <v>0.15305492006727212</v>
      </c>
      <c r="X30" s="85">
        <f>X29*(1+IF('Autres hypothèses'!$C$5="Aucun",VLOOKUP(C30-1,'Autres hypothèses'!$H$18:$K$73,3,FALSE),VLOOKUP(C30-1,'Autres hypothèses'!$H$18:$K$73,4,FALSE)))</f>
        <v>1.5768992641913981</v>
      </c>
      <c r="Y30" s="85">
        <f t="shared" si="8"/>
        <v>1.5768992641913981</v>
      </c>
      <c r="Z30" s="8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85">
        <f>IF(B30&lt;'Autres hypothèses'!$C$7,'Autres hypothèses'!$C$8*X30,IF(B30&lt;'Autres hypothèses'!$C$7+'Autres hypothèses'!$C$10,'Autres hypothèses'!$C$11*X30,0))</f>
        <v>0</v>
      </c>
      <c r="AB30" s="85">
        <f t="shared" ca="1" si="9"/>
        <v>1.1088503636704701</v>
      </c>
      <c r="AC30" s="86">
        <f>AC29/(1+IF('Autres hypothèses'!$C$4="Taux constant",VLOOKUP(C30-1,'Autres hypothèses'!$B$18:$E$73,3,FALSE),VLOOKUP(C30-1,'Autres hypothèses'!$B$18:$E$73,4,FALSE)))</f>
        <v>0.37479305202880608</v>
      </c>
      <c r="AD30" s="85">
        <f t="shared" ca="1" si="16"/>
        <v>0.41558941204330702</v>
      </c>
    </row>
    <row r="31" spans="2:30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86">
        <f ca="1">IF(E30=1,1,'Probabilités de décès'!D38)</f>
        <v>9.4003911897145687E-2</v>
      </c>
      <c r="F31" s="86">
        <f t="shared" ca="1" si="0"/>
        <v>0.90599608810285437</v>
      </c>
      <c r="G31" s="86">
        <f t="shared" ca="1" si="13"/>
        <v>0.44611564111724866</v>
      </c>
      <c r="I31">
        <f t="shared" si="14"/>
        <v>86</v>
      </c>
      <c r="J31" s="86">
        <f ca="1">IF(J30=1,1,'Probabilités de décès'!H38)</f>
        <v>5.0078442008212029E-2</v>
      </c>
      <c r="K31" s="86">
        <f t="shared" ca="1" si="1"/>
        <v>0.94992155799178801</v>
      </c>
      <c r="L31" s="86">
        <f t="shared" ca="1" si="15"/>
        <v>0.66960020881323945</v>
      </c>
      <c r="N31" s="85">
        <f>N30*(1+IF('Autres hypothèses'!$C$5="Aucun",VLOOKUP(C31-1,'Autres hypothèses'!$H$18:$K$73,3,FALSE),VLOOKUP(C31-1,'Autres hypothèses'!$H$18:$K$73,4,FALSE)))</f>
        <v>1.6084372494752261</v>
      </c>
      <c r="O31" s="85">
        <f>IF(B31&lt;'Autres hypothèses'!$C$7,'Autres hypothèses'!$C$8*N31,IF(B31&lt;'Autres hypothèses'!$C$7+'Autres hypothèses'!$C$10,'Autres hypothèses'!$C$11*N31,0))</f>
        <v>0</v>
      </c>
      <c r="P31" s="85">
        <f t="shared" ca="1" si="2"/>
        <v>0.71754901474650457</v>
      </c>
      <c r="Q31" s="86">
        <f>Q30/(1+IF('Autres hypothèses'!$C$4="Taux constant",VLOOKUP(C31-1,'Autres hypothèses'!$B$18:$E$73,3,FALSE),VLOOKUP(C31-1,'Autres hypothèses'!$B$18:$E$73,4,FALSE)))</f>
        <v>0.3617693552401603</v>
      </c>
      <c r="R31" s="85">
        <f t="shared" ca="1" si="3"/>
        <v>0.25958724441805525</v>
      </c>
      <c r="T31" s="86">
        <f t="shared" ca="1" si="4"/>
        <v>0.29871912644696191</v>
      </c>
      <c r="U31" s="86">
        <f t="shared" ca="1" si="5"/>
        <v>0.14739651467028678</v>
      </c>
      <c r="V31" s="86">
        <f t="shared" ca="1" si="6"/>
        <v>0.37088108236627754</v>
      </c>
      <c r="W31" s="86">
        <f t="shared" ca="1" si="7"/>
        <v>0.18300327651647377</v>
      </c>
      <c r="X31" s="85">
        <f>X30*(1+IF('Autres hypothèses'!$C$5="Aucun",VLOOKUP(C31-1,'Autres hypothèses'!$H$18:$K$73,3,FALSE),VLOOKUP(C31-1,'Autres hypothèses'!$H$18:$K$73,4,FALSE)))</f>
        <v>1.6084372494752261</v>
      </c>
      <c r="Y31" s="85">
        <f t="shared" si="8"/>
        <v>1.6084372494752261</v>
      </c>
      <c r="Z31" s="8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85">
        <f>IF(B31&lt;'Autres hypothèses'!$C$7,'Autres hypothèses'!$C$8*X31,IF(B31&lt;'Autres hypothèses'!$C$7+'Autres hypothèses'!$C$10,'Autres hypothèses'!$C$11*X31,0))</f>
        <v>0</v>
      </c>
      <c r="AB31" s="85">
        <f t="shared" ca="1" si="9"/>
        <v>1.0754723835486706</v>
      </c>
      <c r="AC31" s="86">
        <f>AC30/(1+IF('Autres hypothèses'!$C$4="Taux constant",VLOOKUP(C31-1,'Autres hypothèses'!$B$18:$E$73,3,FALSE),VLOOKUP(C31-1,'Autres hypothèses'!$B$18:$E$73,4,FALSE)))</f>
        <v>0.3617693552401603</v>
      </c>
      <c r="AD31" s="85">
        <f t="shared" ca="1" si="16"/>
        <v>0.38907295077500093</v>
      </c>
    </row>
    <row r="32" spans="2:30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86">
        <f ca="1">IF(E31=1,1,'Probabilités de décès'!D39)</f>
        <v>0.1039466768235642</v>
      </c>
      <c r="F32" s="86">
        <f t="shared" ca="1" si="0"/>
        <v>0.89605332317643582</v>
      </c>
      <c r="G32" s="86">
        <f t="shared" ca="1" si="13"/>
        <v>0.40417902569372416</v>
      </c>
      <c r="I32">
        <f t="shared" si="14"/>
        <v>87</v>
      </c>
      <c r="J32" s="86">
        <f ca="1">IF(J31=1,1,'Probabilités de décès'!H39)</f>
        <v>5.5762130925825E-2</v>
      </c>
      <c r="K32" s="86">
        <f t="shared" ca="1" si="1"/>
        <v>0.94423786907417495</v>
      </c>
      <c r="L32" s="86">
        <f t="shared" ca="1" si="15"/>
        <v>0.63606767358749905</v>
      </c>
      <c r="N32" s="85">
        <f>N31*(1+IF('Autres hypothèses'!$C$5="Aucun",VLOOKUP(C32-1,'Autres hypothèses'!$H$18:$K$73,3,FALSE),VLOOKUP(C32-1,'Autres hypothèses'!$H$18:$K$73,4,FALSE)))</f>
        <v>1.6406059944647307</v>
      </c>
      <c r="O32" s="85">
        <f>IF(B32&lt;'Autres hypothèses'!$C$7,'Autres hypothèses'!$C$8*N32,IF(B32&lt;'Autres hypothèses'!$C$7+'Autres hypothèses'!$C$10,'Autres hypothèses'!$C$11*N32,0))</f>
        <v>0</v>
      </c>
      <c r="P32" s="85">
        <f t="shared" ca="1" si="2"/>
        <v>0.66309853239003824</v>
      </c>
      <c r="Q32" s="86">
        <f>Q31/(1+IF('Autres hypothèses'!$C$4="Taux constant",VLOOKUP(C32-1,'Autres hypothèses'!$B$18:$E$73,3,FALSE),VLOOKUP(C32-1,'Autres hypothèses'!$B$18:$E$73,4,FALSE)))</f>
        <v>0.34919821934378403</v>
      </c>
      <c r="R32" s="85">
        <f t="shared" ca="1" si="3"/>
        <v>0.23155282676007785</v>
      </c>
      <c r="T32" s="86">
        <f t="shared" ca="1" si="4"/>
        <v>0.25708521258586914</v>
      </c>
      <c r="U32" s="86">
        <f t="shared" ca="1" si="5"/>
        <v>0.14709381310785502</v>
      </c>
      <c r="V32" s="86">
        <f t="shared" ca="1" si="6"/>
        <v>0.37898246100162997</v>
      </c>
      <c r="W32" s="86">
        <f t="shared" ca="1" si="7"/>
        <v>0.21683851330464593</v>
      </c>
      <c r="X32" s="85">
        <f>X31*(1+IF('Autres hypothèses'!$C$5="Aucun",VLOOKUP(C32-1,'Autres hypothèses'!$H$18:$K$73,3,FALSE),VLOOKUP(C32-1,'Autres hypothèses'!$H$18:$K$73,4,FALSE)))</f>
        <v>1.6406059944647307</v>
      </c>
      <c r="Y32" s="85">
        <f t="shared" si="8"/>
        <v>1.6406059944647307</v>
      </c>
      <c r="Z32" s="8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85">
        <f>IF(B32&lt;'Autres hypothèses'!$C$7,'Autres hypothèses'!$C$8*X32,IF(B32&lt;'Autres hypothèses'!$C$7+'Autres hypothèses'!$C$10,'Autres hypothèses'!$C$11*X32,0))</f>
        <v>0</v>
      </c>
      <c r="AB32" s="85">
        <f t="shared" ca="1" si="9"/>
        <v>1.0361550707798002</v>
      </c>
      <c r="AC32" s="86">
        <f>AC31/(1+IF('Autres hypothèses'!$C$4="Taux constant",VLOOKUP(C32-1,'Autres hypothèses'!$B$18:$E$73,3,FALSE),VLOOKUP(C32-1,'Autres hypothèses'!$B$18:$E$73,4,FALSE)))</f>
        <v>0.34919821934378403</v>
      </c>
      <c r="AD32" s="85">
        <f t="shared" ca="1" si="16"/>
        <v>0.36182350568033872</v>
      </c>
    </row>
    <row r="33" spans="2:30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86">
        <f ca="1">IF(E32=1,1,'Probabilités de décès'!D40)</f>
        <v>0.11796869054514952</v>
      </c>
      <c r="F33" s="86">
        <f t="shared" ca="1" si="0"/>
        <v>0.88203130945485042</v>
      </c>
      <c r="G33" s="86">
        <f t="shared" ca="1" si="13"/>
        <v>0.36216595913107558</v>
      </c>
      <c r="I33">
        <f t="shared" si="14"/>
        <v>88</v>
      </c>
      <c r="J33" s="86">
        <f ca="1">IF(J32=1,1,'Probabilités de décès'!H40)</f>
        <v>6.2088450940299911E-2</v>
      </c>
      <c r="K33" s="86">
        <f t="shared" ca="1" si="1"/>
        <v>0.93791154905970009</v>
      </c>
      <c r="L33" s="86">
        <f t="shared" ca="1" si="15"/>
        <v>0.60059918469522799</v>
      </c>
      <c r="N33" s="85">
        <f>N32*(1+IF('Autres hypothèses'!$C$5="Aucun",VLOOKUP(C33-1,'Autres hypothèses'!$H$18:$K$73,3,FALSE),VLOOKUP(C33-1,'Autres hypothèses'!$H$18:$K$73,4,FALSE)))</f>
        <v>1.6734181143540252</v>
      </c>
      <c r="O33" s="85">
        <f>IF(B33&lt;'Autres hypothèses'!$C$7,'Autres hypothèses'!$C$8*N33,IF(B33&lt;'Autres hypothèses'!$C$7+'Autres hypothèses'!$C$10,'Autres hypothèses'!$C$11*N33,0))</f>
        <v>0</v>
      </c>
      <c r="P33" s="85">
        <f t="shared" ca="1" si="2"/>
        <v>0.60605507641234146</v>
      </c>
      <c r="Q33" s="86">
        <f>Q32/(1+IF('Autres hypothèses'!$C$4="Taux constant",VLOOKUP(C33-1,'Autres hypothèses'!$B$18:$E$73,3,FALSE),VLOOKUP(C33-1,'Autres hypothèses'!$B$18:$E$73,4,FALSE)))</f>
        <v>0.3370639182855058</v>
      </c>
      <c r="R33" s="85">
        <f t="shared" ca="1" si="3"/>
        <v>0.20427929875236545</v>
      </c>
      <c r="T33" s="86">
        <f t="shared" ca="1" si="4"/>
        <v>0.21751657977848926</v>
      </c>
      <c r="U33" s="86">
        <f t="shared" ca="1" si="5"/>
        <v>0.14464937935258632</v>
      </c>
      <c r="V33" s="86">
        <f t="shared" ca="1" si="6"/>
        <v>0.38308260491673879</v>
      </c>
      <c r="W33" s="86">
        <f t="shared" ca="1" si="7"/>
        <v>0.25475143595218569</v>
      </c>
      <c r="X33" s="85">
        <f>X32*(1+IF('Autres hypothèses'!$C$5="Aucun",VLOOKUP(C33-1,'Autres hypothèses'!$H$18:$K$73,3,FALSE),VLOOKUP(C33-1,'Autres hypothèses'!$H$18:$K$73,4,FALSE)))</f>
        <v>1.6734181143540252</v>
      </c>
      <c r="Y33" s="85">
        <f t="shared" si="8"/>
        <v>1.6734181143540252</v>
      </c>
      <c r="Z33" s="8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85">
        <f>IF(B33&lt;'Autres hypothèses'!$C$7,'Autres hypothèses'!$C$8*X33,IF(B33&lt;'Autres hypothèses'!$C$7+'Autres hypothèses'!$C$10,'Autres hypothèses'!$C$11*X33,0))</f>
        <v>0</v>
      </c>
      <c r="AB33" s="85">
        <f t="shared" ca="1" si="9"/>
        <v>0.99068949862929956</v>
      </c>
      <c r="AC33" s="86">
        <f>AC32/(1+IF('Autres hypothèses'!$C$4="Taux constant",VLOOKUP(C33-1,'Autres hypothèses'!$B$18:$E$73,3,FALSE),VLOOKUP(C33-1,'Autres hypothèses'!$B$18:$E$73,4,FALSE)))</f>
        <v>0.3370639182855058</v>
      </c>
      <c r="AD33" s="85">
        <f t="shared" ca="1" si="16"/>
        <v>0.33392568421229496</v>
      </c>
    </row>
    <row r="34" spans="2:30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86">
        <f ca="1">IF(E33=1,1,'Probabilités de décès'!D41)</f>
        <v>0.13306887167044579</v>
      </c>
      <c r="F34" s="86">
        <f t="shared" ca="1" si="0"/>
        <v>0.86693112832955421</v>
      </c>
      <c r="G34" s="86">
        <f t="shared" ca="1" si="13"/>
        <v>0.31944171517235442</v>
      </c>
      <c r="I34">
        <f t="shared" si="14"/>
        <v>89</v>
      </c>
      <c r="J34" s="86">
        <f ca="1">IF(J33=1,1,'Probabilités de décès'!H41)</f>
        <v>6.9043863822460486E-2</v>
      </c>
      <c r="K34" s="86">
        <f t="shared" ca="1" si="1"/>
        <v>0.93095613617753947</v>
      </c>
      <c r="L34" s="86">
        <f t="shared" ca="1" si="15"/>
        <v>0.56330891168149422</v>
      </c>
      <c r="N34" s="85">
        <f>N33*(1+IF('Autres hypothèses'!$C$5="Aucun",VLOOKUP(C34-1,'Autres hypothèses'!$H$18:$K$73,3,FALSE),VLOOKUP(C34-1,'Autres hypothèses'!$H$18:$K$73,4,FALSE)))</f>
        <v>1.7068864766411058</v>
      </c>
      <c r="O34" s="85">
        <f>IF(B34&lt;'Autres hypothèses'!$C$7,'Autres hypothèses'!$C$8*N34,IF(B34&lt;'Autres hypothèses'!$C$7+'Autres hypothèses'!$C$10,'Autres hypothèses'!$C$11*N34,0))</f>
        <v>0</v>
      </c>
      <c r="P34" s="85">
        <f t="shared" ca="1" si="2"/>
        <v>0.54525074370273174</v>
      </c>
      <c r="Q34" s="86">
        <f>Q33/(1+IF('Autres hypothèses'!$C$4="Taux constant",VLOOKUP(C34-1,'Autres hypothèses'!$B$18:$E$73,3,FALSE),VLOOKUP(C34-1,'Autres hypothèses'!$B$18:$E$73,4,FALSE)))</f>
        <v>0.32535127247635692</v>
      </c>
      <c r="R34" s="85">
        <f t="shared" ca="1" si="3"/>
        <v>0.17739802328236373</v>
      </c>
      <c r="T34" s="86">
        <f t="shared" ca="1" si="4"/>
        <v>0.17994436491940882</v>
      </c>
      <c r="U34" s="86">
        <f t="shared" ca="1" si="5"/>
        <v>0.1394973502529456</v>
      </c>
      <c r="V34" s="86">
        <f t="shared" ca="1" si="6"/>
        <v>0.38336454676208537</v>
      </c>
      <c r="W34" s="86">
        <f t="shared" ca="1" si="7"/>
        <v>0.29719373806556021</v>
      </c>
      <c r="X34" s="85">
        <f>X33*(1+IF('Autres hypothèses'!$C$5="Aucun",VLOOKUP(C34-1,'Autres hypothèses'!$H$18:$K$73,3,FALSE),VLOOKUP(C34-1,'Autres hypothèses'!$H$18:$K$73,4,FALSE)))</f>
        <v>1.7068864766411058</v>
      </c>
      <c r="Y34" s="85">
        <f t="shared" si="8"/>
        <v>1.7068864766411058</v>
      </c>
      <c r="Z34" s="8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85">
        <f>IF(B34&lt;'Autres hypothèses'!$C$7,'Autres hypothèses'!$C$8*X34,IF(B34&lt;'Autres hypothèses'!$C$7+'Autres hypothèses'!$C$10,'Autres hypothèses'!$C$11*X34,0))</f>
        <v>0</v>
      </c>
      <c r="AB34" s="85">
        <f t="shared" ca="1" si="9"/>
        <v>0.93786659999784183</v>
      </c>
      <c r="AC34" s="86">
        <f>AC33/(1+IF('Autres hypothèses'!$C$4="Taux constant",VLOOKUP(C34-1,'Autres hypothèses'!$B$18:$E$73,3,FALSE),VLOOKUP(C34-1,'Autres hypothèses'!$B$18:$E$73,4,FALSE)))</f>
        <v>0.32535127247635692</v>
      </c>
      <c r="AD34" s="85">
        <f t="shared" ca="1" si="16"/>
        <v>0.30513609172237227</v>
      </c>
    </row>
    <row r="35" spans="2:30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86">
        <f ca="1">IF(E34=1,1,'Probabilités de décès'!D42)</f>
        <v>0.15137671660559648</v>
      </c>
      <c r="F35" s="86">
        <f t="shared" ca="1" si="0"/>
        <v>0.84862328339440352</v>
      </c>
      <c r="G35" s="86">
        <f t="shared" ca="1" si="13"/>
        <v>0.27693396656989727</v>
      </c>
      <c r="I35">
        <f t="shared" si="14"/>
        <v>90</v>
      </c>
      <c r="J35" s="86">
        <f ca="1">IF(J34=1,1,'Probabilités de décès'!H42)</f>
        <v>7.6573890094622121E-2</v>
      </c>
      <c r="K35" s="86">
        <f t="shared" ca="1" si="1"/>
        <v>0.92342610990537788</v>
      </c>
      <c r="L35" s="86">
        <f t="shared" ca="1" si="15"/>
        <v>0.52441588789337867</v>
      </c>
      <c r="N35" s="85">
        <f>N34*(1+IF('Autres hypothèses'!$C$5="Aucun",VLOOKUP(C35-1,'Autres hypothèses'!$H$18:$K$73,3,FALSE),VLOOKUP(C35-1,'Autres hypothèses'!$H$18:$K$73,4,FALSE)))</f>
        <v>1.7410242061739281</v>
      </c>
      <c r="O35" s="85">
        <f>IF(B35&lt;'Autres hypothèses'!$C$7,'Autres hypothèses'!$C$8*N35,IF(B35&lt;'Autres hypothèses'!$C$7+'Autres hypothèses'!$C$10,'Autres hypothèses'!$C$11*N35,0))</f>
        <v>0</v>
      </c>
      <c r="P35" s="85">
        <f t="shared" ca="1" si="2"/>
        <v>0.4821487393099525</v>
      </c>
      <c r="Q35" s="86">
        <f>Q34/(1+IF('Autres hypothèses'!$C$4="Taux constant",VLOOKUP(C35-1,'Autres hypothèses'!$B$18:$E$73,3,FALSE),VLOOKUP(C35-1,'Autres hypothèses'!$B$18:$E$73,4,FALSE)))</f>
        <v>0.31404562980343331</v>
      </c>
      <c r="R35" s="85">
        <f t="shared" ca="1" si="3"/>
        <v>0.15141670449552541</v>
      </c>
      <c r="T35" s="86">
        <f t="shared" ca="1" si="4"/>
        <v>0.14522857196658792</v>
      </c>
      <c r="U35" s="86">
        <f t="shared" ca="1" si="5"/>
        <v>0.13170539460330935</v>
      </c>
      <c r="V35" s="86">
        <f t="shared" ca="1" si="6"/>
        <v>0.37918731592679072</v>
      </c>
      <c r="W35" s="86">
        <f t="shared" ca="1" si="7"/>
        <v>0.34387871750331195</v>
      </c>
      <c r="X35" s="85">
        <f>X34*(1+IF('Autres hypothèses'!$C$5="Aucun",VLOOKUP(C35-1,'Autres hypothèses'!$H$18:$K$73,3,FALSE),VLOOKUP(C35-1,'Autres hypothèses'!$H$18:$K$73,4,FALSE)))</f>
        <v>1.7410242061739281</v>
      </c>
      <c r="Y35" s="85">
        <f t="shared" si="8"/>
        <v>1.7410242061739281</v>
      </c>
      <c r="Z35" s="8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85">
        <f>IF(B35&lt;'Autres hypothèses'!$C$7,'Autres hypothèses'!$C$8*X35,IF(B35&lt;'Autres hypothèses'!$C$7+'Autres hypothèses'!$C$10,'Autres hypothèses'!$C$11*X35,0))</f>
        <v>0</v>
      </c>
      <c r="AB35" s="85">
        <f t="shared" ca="1" si="9"/>
        <v>0.87825331673155049</v>
      </c>
      <c r="AC35" s="86">
        <f>AC34/(1+IF('Autres hypothèses'!$C$4="Taux constant",VLOOKUP(C35-1,'Autres hypothèses'!$B$18:$E$73,3,FALSE),VLOOKUP(C35-1,'Autres hypothèses'!$B$18:$E$73,4,FALSE)))</f>
        <v>0.31404562980343331</v>
      </c>
      <c r="AD35" s="85">
        <f t="shared" ca="1" si="16"/>
        <v>0.27581161597991399</v>
      </c>
    </row>
    <row r="36" spans="2:30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86">
        <f ca="1">IF(E35=1,1,'Probabilités de décès'!D43)</f>
        <v>0.17214218070382184</v>
      </c>
      <c r="F36" s="86">
        <f t="shared" ca="1" si="0"/>
        <v>0.82785781929617819</v>
      </c>
      <c r="G36" s="86">
        <f t="shared" ca="1" si="13"/>
        <v>0.23501261199398221</v>
      </c>
      <c r="I36">
        <f t="shared" si="14"/>
        <v>91</v>
      </c>
      <c r="J36" s="86">
        <f ca="1">IF(J35=1,1,'Probabilités de décès'!H43)</f>
        <v>8.778657303612844E-2</v>
      </c>
      <c r="K36" s="86">
        <f t="shared" ca="1" si="1"/>
        <v>0.91221342696387153</v>
      </c>
      <c r="L36" s="86">
        <f t="shared" ca="1" si="15"/>
        <v>0.48425932332995741</v>
      </c>
      <c r="N36" s="85">
        <f>N35*(1+IF('Autres hypothèses'!$C$5="Aucun",VLOOKUP(C36-1,'Autres hypothèses'!$H$18:$K$73,3,FALSE),VLOOKUP(C36-1,'Autres hypothèses'!$H$18:$K$73,4,FALSE)))</f>
        <v>1.7758446902974065</v>
      </c>
      <c r="O36" s="85">
        <f>IF(B36&lt;'Autres hypothèses'!$C$7,'Autres hypothèses'!$C$8*N36,IF(B36&lt;'Autres hypothèses'!$C$7+'Autres hypothèses'!$C$10,'Autres hypothèses'!$C$11*N36,0))</f>
        <v>0</v>
      </c>
      <c r="P36" s="85">
        <f t="shared" ca="1" si="2"/>
        <v>0.41734589916243792</v>
      </c>
      <c r="Q36" s="86">
        <f>Q35/(1+IF('Autres hypothèses'!$C$4="Taux constant",VLOOKUP(C36-1,'Autres hypothèses'!$B$18:$E$73,3,FALSE),VLOOKUP(C36-1,'Autres hypothèses'!$B$18:$E$73,4,FALSE)))</f>
        <v>0.3031328473006113</v>
      </c>
      <c r="R36" s="85">
        <f t="shared" ca="1" si="3"/>
        <v>0.12651125072234362</v>
      </c>
      <c r="T36" s="86">
        <f t="shared" ca="1" si="4"/>
        <v>0.11380704845821166</v>
      </c>
      <c r="U36" s="86">
        <f t="shared" ca="1" si="5"/>
        <v>0.12120556353577054</v>
      </c>
      <c r="V36" s="86">
        <f t="shared" ca="1" si="6"/>
        <v>0.37045227487174576</v>
      </c>
      <c r="W36" s="86">
        <f t="shared" ca="1" si="7"/>
        <v>0.39453511313427203</v>
      </c>
      <c r="X36" s="85">
        <f>X35*(1+IF('Autres hypothèses'!$C$5="Aucun",VLOOKUP(C36-1,'Autres hypothèses'!$H$18:$K$73,3,FALSE),VLOOKUP(C36-1,'Autres hypothèses'!$H$18:$K$73,4,FALSE)))</f>
        <v>1.7758446902974065</v>
      </c>
      <c r="Y36" s="85">
        <f t="shared" si="8"/>
        <v>1.7758446902974065</v>
      </c>
      <c r="Z36" s="8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85">
        <f>IF(B36&lt;'Autres hypothèses'!$C$7,'Autres hypothèses'!$C$8*X36,IF(B36&lt;'Autres hypothèses'!$C$7+'Autres hypothèses'!$C$10,'Autres hypothèses'!$C$11*X36,0))</f>
        <v>0</v>
      </c>
      <c r="AB36" s="85">
        <f t="shared" ca="1" si="9"/>
        <v>0.81206532236618889</v>
      </c>
      <c r="AC36" s="86">
        <f>AC35/(1+IF('Autres hypothèses'!$C$4="Taux constant",VLOOKUP(C36-1,'Autres hypothèses'!$B$18:$E$73,3,FALSE),VLOOKUP(C36-1,'Autres hypothèses'!$B$18:$E$73,4,FALSE)))</f>
        <v>0.3031328473006113</v>
      </c>
      <c r="AD36" s="85">
        <f t="shared" ca="1" si="16"/>
        <v>0.24616367336295161</v>
      </c>
    </row>
    <row r="37" spans="2:30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86">
        <f ca="1">IF(E36=1,1,'Probabilités de décès'!D44)</f>
        <v>0.19528473932899212</v>
      </c>
      <c r="F37" s="86">
        <f t="shared" ca="1" si="0"/>
        <v>0.80471526067100785</v>
      </c>
      <c r="G37" s="86">
        <f t="shared" ca="1" si="13"/>
        <v>0.19455702847243697</v>
      </c>
      <c r="I37">
        <f t="shared" si="14"/>
        <v>92</v>
      </c>
      <c r="J37" s="86">
        <f ca="1">IF(J36=1,1,'Probabilités de décès'!H44)</f>
        <v>0.10012774108787562</v>
      </c>
      <c r="K37" s="86">
        <f t="shared" ca="1" si="1"/>
        <v>0.89987225891212441</v>
      </c>
      <c r="L37" s="86">
        <f t="shared" ca="1" si="15"/>
        <v>0.44174785687402596</v>
      </c>
      <c r="N37" s="85">
        <f>N36*(1+IF('Autres hypothèses'!$C$5="Aucun",VLOOKUP(C37-1,'Autres hypothèses'!$H$18:$K$73,3,FALSE),VLOOKUP(C37-1,'Autres hypothèses'!$H$18:$K$73,4,FALSE)))</f>
        <v>1.8113615841033548</v>
      </c>
      <c r="O37" s="85">
        <f>IF(B37&lt;'Autres hypothèses'!$C$7,'Autres hypothèses'!$C$8*N37,IF(B37&lt;'Autres hypothèses'!$C$7+'Autres hypothèses'!$C$10,'Autres hypothèses'!$C$11*N37,0))</f>
        <v>0</v>
      </c>
      <c r="P37" s="85">
        <f t="shared" ca="1" si="2"/>
        <v>0.35241312729227492</v>
      </c>
      <c r="Q37" s="86">
        <f>Q36/(1+IF('Autres hypothèses'!$C$4="Taux constant",VLOOKUP(C37-1,'Autres hypothèses'!$B$18:$E$73,3,FALSE),VLOOKUP(C37-1,'Autres hypothèses'!$B$18:$E$73,4,FALSE)))</f>
        <v>0.29259927345618852</v>
      </c>
      <c r="R37" s="85">
        <f t="shared" ca="1" si="3"/>
        <v>0.10311582500214292</v>
      </c>
      <c r="T37" s="86">
        <f t="shared" ca="1" si="4"/>
        <v>8.5945150367477879E-2</v>
      </c>
      <c r="U37" s="86">
        <f t="shared" ca="1" si="5"/>
        <v>0.10861187810495909</v>
      </c>
      <c r="V37" s="86">
        <f t="shared" ca="1" si="6"/>
        <v>0.35580270650654811</v>
      </c>
      <c r="W37" s="86">
        <f t="shared" ca="1" si="7"/>
        <v>0.44964026502101495</v>
      </c>
      <c r="X37" s="85">
        <f>X36*(1+IF('Autres hypothèses'!$C$5="Aucun",VLOOKUP(C37-1,'Autres hypothèses'!$H$18:$K$73,3,FALSE),VLOOKUP(C37-1,'Autres hypothèses'!$H$18:$K$73,4,FALSE)))</f>
        <v>1.8113615841033548</v>
      </c>
      <c r="Y37" s="85">
        <f t="shared" si="8"/>
        <v>1.8113615841033548</v>
      </c>
      <c r="Z37" s="8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85">
        <f>IF(B37&lt;'Autres hypothèses'!$C$7,'Autres hypothèses'!$C$8*X37,IF(B37&lt;'Autres hypothèses'!$C$7+'Autres hypothèses'!$C$10,'Autres hypothèses'!$C$11*X37,0))</f>
        <v>0</v>
      </c>
      <c r="AB37" s="85">
        <f t="shared" ca="1" si="9"/>
        <v>0.73910553974385218</v>
      </c>
      <c r="AC37" s="86">
        <f>AC36/(1+IF('Autres hypothèses'!$C$4="Taux constant",VLOOKUP(C37-1,'Autres hypothèses'!$B$18:$E$73,3,FALSE),VLOOKUP(C37-1,'Autres hypothèses'!$B$18:$E$73,4,FALSE)))</f>
        <v>0.29259927345618852</v>
      </c>
      <c r="AD37" s="85">
        <f t="shared" ca="1" si="16"/>
        <v>0.21626174393649522</v>
      </c>
    </row>
    <row r="38" spans="2:30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86">
        <f ca="1">IF(E37=1,1,'Probabilités de décès'!D45)</f>
        <v>0.22006223843070627</v>
      </c>
      <c r="F38" s="86">
        <f t="shared" ca="1" si="0"/>
        <v>0.77993776156929373</v>
      </c>
      <c r="G38" s="86">
        <f t="shared" ca="1" si="13"/>
        <v>0.15656300988257382</v>
      </c>
      <c r="I38">
        <f t="shared" si="14"/>
        <v>93</v>
      </c>
      <c r="J38" s="86">
        <f ca="1">IF(J37=1,1,'Probabilités de décès'!H45)</f>
        <v>0.11575005785227417</v>
      </c>
      <c r="K38" s="86">
        <f t="shared" ca="1" si="1"/>
        <v>0.88424994214772579</v>
      </c>
      <c r="L38" s="86">
        <f t="shared" ca="1" si="15"/>
        <v>0.39751664183481955</v>
      </c>
      <c r="N38" s="85">
        <f>N37*(1+IF('Autres hypothèses'!$C$5="Aucun",VLOOKUP(C38-1,'Autres hypothèses'!$H$18:$K$73,3,FALSE),VLOOKUP(C38-1,'Autres hypothèses'!$H$18:$K$73,4,FALSE)))</f>
        <v>1.8475888157854219</v>
      </c>
      <c r="O38" s="85">
        <f>IF(B38&lt;'Autres hypothèses'!$C$7,'Autres hypothèses'!$C$8*N38,IF(B38&lt;'Autres hypothèses'!$C$7+'Autres hypothèses'!$C$10,'Autres hypothèses'!$C$11*N38,0))</f>
        <v>0</v>
      </c>
      <c r="P38" s="85">
        <f t="shared" ca="1" si="2"/>
        <v>0.28926406602474586</v>
      </c>
      <c r="Q38" s="86">
        <f>Q37/(1+IF('Autres hypothèses'!$C$4="Taux constant",VLOOKUP(C38-1,'Autres hypothèses'!$B$18:$E$73,3,FALSE),VLOOKUP(C38-1,'Autres hypothèses'!$B$18:$E$73,4,FALSE)))</f>
        <v>0.28243173113531711</v>
      </c>
      <c r="R38" s="85">
        <f t="shared" ca="1" si="3"/>
        <v>8.1697350922609643E-2</v>
      </c>
      <c r="T38" s="86">
        <f t="shared" ca="1" si="4"/>
        <v>6.2236401924072413E-2</v>
      </c>
      <c r="U38" s="86">
        <f t="shared" ca="1" si="5"/>
        <v>9.4326607958501424E-2</v>
      </c>
      <c r="V38" s="86">
        <f t="shared" ca="1" si="6"/>
        <v>0.33528023991074712</v>
      </c>
      <c r="W38" s="86">
        <f t="shared" ca="1" si="7"/>
        <v>0.50815675020667905</v>
      </c>
      <c r="X38" s="85">
        <f>X37*(1+IF('Autres hypothèses'!$C$5="Aucun",VLOOKUP(C38-1,'Autres hypothèses'!$H$18:$K$73,3,FALSE),VLOOKUP(C38-1,'Autres hypothèses'!$H$18:$K$73,4,FALSE)))</f>
        <v>1.8475888157854219</v>
      </c>
      <c r="Y38" s="85">
        <f t="shared" si="8"/>
        <v>1.8475888157854219</v>
      </c>
      <c r="Z38" s="8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85">
        <f>IF(B38&lt;'Autres hypothèses'!$C$7,'Autres hypothèses'!$C$8*X38,IF(B38&lt;'Autres hypothèses'!$C$7+'Autres hypothèses'!$C$10,'Autres hypothèses'!$C$11*X38,0))</f>
        <v>0</v>
      </c>
      <c r="AB38" s="85">
        <f t="shared" ca="1" si="9"/>
        <v>0.66094007887251549</v>
      </c>
      <c r="AC38" s="86">
        <f>AC37/(1+IF('Autres hypothèses'!$C$4="Taux constant",VLOOKUP(C38-1,'Autres hypothèses'!$B$18:$E$73,3,FALSE),VLOOKUP(C38-1,'Autres hypothèses'!$B$18:$E$73,4,FALSE)))</f>
        <v>0.28243173113531711</v>
      </c>
      <c r="AD38" s="85">
        <f t="shared" ca="1" si="16"/>
        <v>0.18667045065267757</v>
      </c>
    </row>
    <row r="39" spans="2:30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86">
        <f ca="1">IF(E38=1,1,'Probabilités de décès'!D46)</f>
        <v>0.24622981040925651</v>
      </c>
      <c r="F39" s="86">
        <f t="shared" ca="1" si="0"/>
        <v>0.75377018959074349</v>
      </c>
      <c r="G39" s="86">
        <f t="shared" ca="1" si="13"/>
        <v>0.12210940347236585</v>
      </c>
      <c r="I39">
        <f t="shared" si="14"/>
        <v>94</v>
      </c>
      <c r="J39" s="86">
        <f ca="1">IF(J38=1,1,'Probabilités de décès'!H46)</f>
        <v>0.13265957416906923</v>
      </c>
      <c r="K39" s="86">
        <f t="shared" ca="1" si="1"/>
        <v>0.86734042583093074</v>
      </c>
      <c r="L39" s="86">
        <f t="shared" ca="1" si="15"/>
        <v>0.35150406754519742</v>
      </c>
      <c r="N39" s="85">
        <f>N38*(1+IF('Autres hypothèses'!$C$5="Aucun",VLOOKUP(C39-1,'Autres hypothèses'!$H$18:$K$73,3,FALSE),VLOOKUP(C39-1,'Autres hypothèses'!$H$18:$K$73,4,FALSE)))</f>
        <v>1.8845405921011305</v>
      </c>
      <c r="O39" s="85">
        <f>IF(B39&lt;'Autres hypothèses'!$C$7,'Autres hypothèses'!$C$8*N39,IF(B39&lt;'Autres hypothèses'!$C$7+'Autres hypothèses'!$C$10,'Autres hypothèses'!$C$11*N39,0))</f>
        <v>0</v>
      </c>
      <c r="P39" s="85">
        <f t="shared" ca="1" si="2"/>
        <v>0.23012012752092817</v>
      </c>
      <c r="Q39" s="86">
        <f>Q38/(1+IF('Autres hypothèses'!$C$4="Taux constant",VLOOKUP(C39-1,'Autres hypothèses'!$B$18:$E$73,3,FALSE),VLOOKUP(C39-1,'Autres hypothèses'!$B$18:$E$73,4,FALSE)))</f>
        <v>0.27261750109586591</v>
      </c>
      <c r="R39" s="85">
        <f t="shared" ca="1" si="3"/>
        <v>6.2734774116617445E-2</v>
      </c>
      <c r="T39" s="86">
        <f t="shared" ca="1" si="4"/>
        <v>4.2921952006054247E-2</v>
      </c>
      <c r="U39" s="86">
        <f t="shared" ca="1" si="5"/>
        <v>7.9187451466311592E-2</v>
      </c>
      <c r="V39" s="86">
        <f t="shared" ca="1" si="6"/>
        <v>0.30858211553914316</v>
      </c>
      <c r="W39" s="86">
        <f t="shared" ca="1" si="7"/>
        <v>0.56930848098849096</v>
      </c>
      <c r="X39" s="85">
        <f>X38*(1+IF('Autres hypothèses'!$C$5="Aucun",VLOOKUP(C39-1,'Autres hypothèses'!$H$18:$K$73,3,FALSE),VLOOKUP(C39-1,'Autres hypothèses'!$H$18:$K$73,4,FALSE)))</f>
        <v>1.8845405921011305</v>
      </c>
      <c r="Y39" s="85">
        <f t="shared" si="8"/>
        <v>1.8845405921011305</v>
      </c>
      <c r="Z39" s="8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85">
        <f>IF(B39&lt;'Autres hypothèses'!$C$7,'Autres hypothèses'!$C$8*X39,IF(B39&lt;'Autres hypothèses'!$C$7+'Autres hypothèses'!$C$10,'Autres hypothèses'!$C$11*X39,0))</f>
        <v>0</v>
      </c>
      <c r="AB39" s="85">
        <f t="shared" ca="1" si="9"/>
        <v>0.57904144115890199</v>
      </c>
      <c r="AC39" s="86">
        <f>AC38/(1+IF('Autres hypothèses'!$C$4="Taux constant",VLOOKUP(C39-1,'Autres hypothèses'!$B$18:$E$73,3,FALSE),VLOOKUP(C39-1,'Autres hypothèses'!$B$18:$E$73,4,FALSE)))</f>
        <v>0.27261750109586591</v>
      </c>
      <c r="AD39" s="85">
        <f t="shared" ca="1" si="16"/>
        <v>0.15785683071968873</v>
      </c>
    </row>
    <row r="40" spans="2:30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86">
        <f ca="1">IF(E39=1,1,'Probabilités de décès'!D47)</f>
        <v>0.27360635701269409</v>
      </c>
      <c r="F40" s="86">
        <f t="shared" ca="1" si="0"/>
        <v>0.72639364298730591</v>
      </c>
      <c r="G40" s="86">
        <f t="shared" ca="1" si="13"/>
        <v>9.2042428206177793E-2</v>
      </c>
      <c r="I40">
        <f t="shared" si="14"/>
        <v>95</v>
      </c>
      <c r="J40" s="86">
        <f ca="1">IF(J39=1,1,'Probabilités de décès'!H47)</f>
        <v>0.15180698710819254</v>
      </c>
      <c r="K40" s="86">
        <f t="shared" ca="1" si="1"/>
        <v>0.84819301289180749</v>
      </c>
      <c r="L40" s="86">
        <f t="shared" ca="1" si="15"/>
        <v>0.30487368762595579</v>
      </c>
      <c r="N40" s="85">
        <f>N39*(1+IF('Autres hypothèses'!$C$5="Aucun",VLOOKUP(C40-1,'Autres hypothèses'!$H$18:$K$73,3,FALSE),VLOOKUP(C40-1,'Autres hypothèses'!$H$18:$K$73,4,FALSE)))</f>
        <v>1.9222314039431532</v>
      </c>
      <c r="O40" s="85">
        <f>IF(B40&lt;'Autres hypothèses'!$C$7,'Autres hypothèses'!$C$8*N40,IF(B40&lt;'Autres hypothèses'!$C$7+'Autres hypothèses'!$C$10,'Autres hypothèses'!$C$11*N40,0))</f>
        <v>0</v>
      </c>
      <c r="P40" s="85">
        <f t="shared" ca="1" si="2"/>
        <v>0.17692684599309802</v>
      </c>
      <c r="Q40" s="86">
        <f>Q39/(1+IF('Autres hypothèses'!$C$4="Taux constant",VLOOKUP(C40-1,'Autres hypothèses'!$B$18:$E$73,3,FALSE),VLOOKUP(C40-1,'Autres hypothèses'!$B$18:$E$73,4,FALSE)))</f>
        <v>0.26314430607709066</v>
      </c>
      <c r="R40" s="85">
        <f t="shared" ca="1" si="3"/>
        <v>4.6557292115262064E-2</v>
      </c>
      <c r="T40" s="86">
        <f t="shared" ca="1" si="4"/>
        <v>2.8061314505264712E-2</v>
      </c>
      <c r="U40" s="86">
        <f t="shared" ca="1" si="5"/>
        <v>6.3981113700913084E-2</v>
      </c>
      <c r="V40" s="86">
        <f t="shared" ca="1" si="6"/>
        <v>0.27681237312069107</v>
      </c>
      <c r="W40" s="86">
        <f t="shared" ca="1" si="7"/>
        <v>0.63114519867313112</v>
      </c>
      <c r="X40" s="85">
        <f>X39*(1+IF('Autres hypothèses'!$C$5="Aucun",VLOOKUP(C40-1,'Autres hypothèses'!$H$18:$K$73,3,FALSE),VLOOKUP(C40-1,'Autres hypothèses'!$H$18:$K$73,4,FALSE)))</f>
        <v>1.9222314039431532</v>
      </c>
      <c r="Y40" s="85">
        <f t="shared" si="8"/>
        <v>1.9222314039431532</v>
      </c>
      <c r="Z40" s="8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85">
        <f>IF(B40&lt;'Autres hypothèses'!$C$7,'Autres hypothèses'!$C$8*X40,IF(B40&lt;'Autres hypothèses'!$C$7+'Autres hypothèses'!$C$10,'Autres hypothèses'!$C$11*X40,0))</f>
        <v>0</v>
      </c>
      <c r="AB40" s="85">
        <f t="shared" ca="1" si="9"/>
        <v>0.49618530796067117</v>
      </c>
      <c r="AC40" s="86">
        <f>AC39/(1+IF('Autres hypothèses'!$C$4="Taux constant",VLOOKUP(C40-1,'Autres hypothèses'!$B$18:$E$73,3,FALSE),VLOOKUP(C40-1,'Autres hypothèses'!$B$18:$E$73,4,FALSE)))</f>
        <v>0.26314430607709066</v>
      </c>
      <c r="AD40" s="85">
        <f t="shared" ca="1" si="16"/>
        <v>0.13056833854895836</v>
      </c>
    </row>
    <row r="41" spans="2:30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86">
        <f ca="1">IF(E40=1,1,'Probabilités de décès'!D48)</f>
        <v>0.3021402578829156</v>
      </c>
      <c r="F41" s="86">
        <f t="shared" ca="1" si="0"/>
        <v>0.69785974211708446</v>
      </c>
      <c r="G41" s="86">
        <f t="shared" ca="1" si="13"/>
        <v>6.6859034734083042E-2</v>
      </c>
      <c r="I41">
        <f t="shared" si="14"/>
        <v>96</v>
      </c>
      <c r="J41" s="86">
        <f ca="1">IF(J40=1,1,'Probabilités de décès'!H48)</f>
        <v>0.17426594907872048</v>
      </c>
      <c r="K41" s="86">
        <f t="shared" ca="1" si="1"/>
        <v>0.82573405092127949</v>
      </c>
      <c r="L41" s="86">
        <f t="shared" ca="1" si="15"/>
        <v>0.25859173165889521</v>
      </c>
      <c r="N41" s="85">
        <f>N40*(1+IF('Autres hypothèses'!$C$5="Aucun",VLOOKUP(C41-1,'Autres hypothèses'!$H$18:$K$73,3,FALSE),VLOOKUP(C41-1,'Autres hypothèses'!$H$18:$K$73,4,FALSE)))</f>
        <v>1.9606760320220162</v>
      </c>
      <c r="O41" s="85">
        <f>IF(B41&lt;'Autres hypothèses'!$C$7,'Autres hypothèses'!$C$8*N41,IF(B41&lt;'Autres hypothèses'!$C$7+'Autres hypothèses'!$C$10,'Autres hypothèses'!$C$11*N41,0))</f>
        <v>0</v>
      </c>
      <c r="P41" s="85">
        <f t="shared" ca="1" si="2"/>
        <v>0.13108890692724409</v>
      </c>
      <c r="Q41" s="86">
        <f>Q40/(1+IF('Autres hypothèses'!$C$4="Taux constant",VLOOKUP(C41-1,'Autres hypothèses'!$B$18:$E$73,3,FALSE),VLOOKUP(C41-1,'Autres hypothèses'!$B$18:$E$73,4,FALSE)))</f>
        <v>0.25400029544120717</v>
      </c>
      <c r="R41" s="85">
        <f t="shared" ca="1" si="3"/>
        <v>3.3296621088584909E-2</v>
      </c>
      <c r="T41" s="86">
        <f t="shared" ca="1" si="4"/>
        <v>1.7289193568928756E-2</v>
      </c>
      <c r="U41" s="86">
        <f t="shared" ca="1" si="5"/>
        <v>4.9569841165154283E-2</v>
      </c>
      <c r="V41" s="86">
        <f t="shared" ca="1" si="6"/>
        <v>0.24130253808996643</v>
      </c>
      <c r="W41" s="86">
        <f t="shared" ca="1" si="7"/>
        <v>0.69183842717595045</v>
      </c>
      <c r="X41" s="85">
        <f>X40*(1+IF('Autres hypothèses'!$C$5="Aucun",VLOOKUP(C41-1,'Autres hypothèses'!$H$18:$K$73,3,FALSE),VLOOKUP(C41-1,'Autres hypothèses'!$H$18:$K$73,4,FALSE)))</f>
        <v>1.9606760320220162</v>
      </c>
      <c r="Y41" s="85">
        <f t="shared" si="8"/>
        <v>1.9606760320220162</v>
      </c>
      <c r="Z41" s="8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85">
        <f>IF(B41&lt;'Autres hypothèses'!$C$7,'Autres hypothèses'!$C$8*X41,IF(B41&lt;'Autres hypothèses'!$C$7+'Autres hypothèses'!$C$10,'Autres hypothèses'!$C$11*X41,0))</f>
        <v>0</v>
      </c>
      <c r="AB41" s="85">
        <f t="shared" ca="1" si="9"/>
        <v>0.41495856866669023</v>
      </c>
      <c r="AC41" s="86">
        <f>AC40/(1+IF('Autres hypothèses'!$C$4="Taux constant",VLOOKUP(C41-1,'Autres hypothèses'!$B$18:$E$73,3,FALSE),VLOOKUP(C41-1,'Autres hypothèses'!$B$18:$E$73,4,FALSE)))</f>
        <v>0.25400029544120717</v>
      </c>
      <c r="AD41" s="85">
        <f t="shared" ca="1" si="16"/>
        <v>0.10539959903719977</v>
      </c>
    </row>
    <row r="42" spans="2:30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86">
        <f ca="1">IF(E41=1,1,'Probabilités de décès'!D49)</f>
        <v>0.33203809073065127</v>
      </c>
      <c r="F42" s="86">
        <f t="shared" ca="1" si="0"/>
        <v>0.66796190926934873</v>
      </c>
      <c r="G42" s="86">
        <f t="shared" ca="1" si="13"/>
        <v>4.6658228737724385E-2</v>
      </c>
      <c r="I42">
        <f t="shared" si="14"/>
        <v>97</v>
      </c>
      <c r="J42" s="86">
        <f ca="1">IF(J41=1,1,'Probabilités de décès'!H49)</f>
        <v>0.20012164616035807</v>
      </c>
      <c r="K42" s="86">
        <f t="shared" ca="1" si="1"/>
        <v>0.7998783538396419</v>
      </c>
      <c r="L42" s="86">
        <f t="shared" ca="1" si="15"/>
        <v>0.21352799811744802</v>
      </c>
      <c r="N42" s="85">
        <f>N41*(1+IF('Autres hypothèses'!$C$5="Aucun",VLOOKUP(C42-1,'Autres hypothèses'!$H$18:$K$73,3,FALSE),VLOOKUP(C42-1,'Autres hypothèses'!$H$18:$K$73,4,FALSE)))</f>
        <v>1.9998895526624565</v>
      </c>
      <c r="O42" s="85">
        <f>IF(B42&lt;'Autres hypothèses'!$C$7,'Autres hypothèses'!$C$8*N42,IF(B42&lt;'Autres hypothèses'!$C$7+'Autres hypothèses'!$C$10,'Autres hypothèses'!$C$11*N42,0))</f>
        <v>0</v>
      </c>
      <c r="P42" s="85">
        <f t="shared" ca="1" si="2"/>
        <v>9.3311304198310185E-2</v>
      </c>
      <c r="Q42" s="86">
        <f>Q41/(1+IF('Autres hypothèses'!$C$4="Taux constant",VLOOKUP(C42-1,'Autres hypothèses'!$B$18:$E$73,3,FALSE),VLOOKUP(C42-1,'Autres hypothèses'!$B$18:$E$73,4,FALSE)))</f>
        <v>0.24517403034865556</v>
      </c>
      <c r="R42" s="85">
        <f t="shared" ca="1" si="3"/>
        <v>2.2877508527389134E-2</v>
      </c>
      <c r="T42" s="86">
        <f t="shared" ca="1" si="4"/>
        <v>9.9628381780722721E-3</v>
      </c>
      <c r="U42" s="86">
        <f t="shared" ca="1" si="5"/>
        <v>3.6695390559652111E-2</v>
      </c>
      <c r="V42" s="86">
        <f t="shared" ca="1" si="6"/>
        <v>0.20356515993937574</v>
      </c>
      <c r="W42" s="86">
        <f t="shared" ca="1" si="7"/>
        <v>0.74977661132289986</v>
      </c>
      <c r="X42" s="85">
        <f>X41*(1+IF('Autres hypothèses'!$C$5="Aucun",VLOOKUP(C42-1,'Autres hypothèses'!$H$18:$K$73,3,FALSE),VLOOKUP(C42-1,'Autres hypothèses'!$H$18:$K$73,4,FALSE)))</f>
        <v>1.9998895526624565</v>
      </c>
      <c r="Y42" s="85">
        <f t="shared" si="8"/>
        <v>1.9998895526624565</v>
      </c>
      <c r="Z42" s="8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85">
        <f>IF(B42&lt;'Autres hypothèses'!$C$7,'Autres hypothèses'!$C$8*X42,IF(B42&lt;'Autres hypothèses'!$C$7+'Autres hypothèses'!$C$10,'Autres hypothèses'!$C$11*X42,0))</f>
        <v>0</v>
      </c>
      <c r="AB42" s="85">
        <f t="shared" ca="1" si="9"/>
        <v>0.33757600618760192</v>
      </c>
      <c r="AC42" s="86">
        <f>AC41/(1+IF('Autres hypothèses'!$C$4="Taux constant",VLOOKUP(C42-1,'Autres hypothèses'!$B$18:$E$73,3,FALSE),VLOOKUP(C42-1,'Autres hypothèses'!$B$18:$E$73,4,FALSE)))</f>
        <v>0.24517403034865556</v>
      </c>
      <c r="AD42" s="85">
        <f t="shared" ca="1" si="16"/>
        <v>8.2764869986017051E-2</v>
      </c>
    </row>
    <row r="43" spans="2:30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86">
        <f ca="1">IF(E42=1,1,'Probabilités de décès'!D50)</f>
        <v>0.35854739428972787</v>
      </c>
      <c r="F43" s="86">
        <f t="shared" ca="1" si="0"/>
        <v>0.64145260571027207</v>
      </c>
      <c r="G43" s="86">
        <f t="shared" ca="1" si="13"/>
        <v>3.1165919550776376E-2</v>
      </c>
      <c r="I43">
        <f t="shared" si="14"/>
        <v>98</v>
      </c>
      <c r="J43" s="86">
        <f ca="1">IF(J42=1,1,'Probabilités de décès'!H50)</f>
        <v>0.22812142639549582</v>
      </c>
      <c r="K43" s="86">
        <f t="shared" ca="1" si="1"/>
        <v>0.77187857360450418</v>
      </c>
      <c r="L43" s="86">
        <f t="shared" ca="1" si="15"/>
        <v>0.17079642363285846</v>
      </c>
      <c r="N43" s="85">
        <f>N42*(1+IF('Autres hypothèses'!$C$5="Aucun",VLOOKUP(C43-1,'Autres hypothèses'!$H$18:$K$73,3,FALSE),VLOOKUP(C43-1,'Autres hypothèses'!$H$18:$K$73,4,FALSE)))</f>
        <v>2.0398873437157055</v>
      </c>
      <c r="O43" s="85">
        <f>IF(B43&lt;'Autres hypothèses'!$C$7,'Autres hypothèses'!$C$8*N43,IF(B43&lt;'Autres hypothèses'!$C$7+'Autres hypothèses'!$C$10,'Autres hypothèses'!$C$11*N43,0))</f>
        <v>0</v>
      </c>
      <c r="P43" s="85">
        <f t="shared" ca="1" si="2"/>
        <v>6.3574964846890597E-2</v>
      </c>
      <c r="Q43" s="86">
        <f>Q42/(1+IF('Autres hypothèses'!$C$4="Taux constant",VLOOKUP(C43-1,'Autres hypothèses'!$B$18:$E$73,3,FALSE),VLOOKUP(C43-1,'Autres hypothèses'!$B$18:$E$73,4,FALSE)))</f>
        <v>0.23665446944850924</v>
      </c>
      <c r="R43" s="85">
        <f t="shared" ca="1" si="3"/>
        <v>1.5045299576048519E-2</v>
      </c>
      <c r="T43" s="86">
        <f t="shared" ca="1" si="4"/>
        <v>5.3230275985019877E-3</v>
      </c>
      <c r="U43" s="86">
        <f t="shared" ca="1" si="5"/>
        <v>2.5842891952274388E-2</v>
      </c>
      <c r="V43" s="86">
        <f t="shared" ca="1" si="6"/>
        <v>0.16547339603435646</v>
      </c>
      <c r="W43" s="86">
        <f t="shared" ca="1" si="7"/>
        <v>0.80336068441486708</v>
      </c>
      <c r="X43" s="85">
        <f>X42*(1+IF('Autres hypothèses'!$C$5="Aucun",VLOOKUP(C43-1,'Autres hypothèses'!$H$18:$K$73,3,FALSE),VLOOKUP(C43-1,'Autres hypothèses'!$H$18:$K$73,4,FALSE)))</f>
        <v>2.0398873437157055</v>
      </c>
      <c r="Y43" s="85">
        <f t="shared" si="8"/>
        <v>2.0398873437157055</v>
      </c>
      <c r="Z43" s="8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85">
        <f>IF(B43&lt;'Autres hypothèses'!$C$7,'Autres hypothèses'!$C$8*X43,IF(B43&lt;'Autres hypothèses'!$C$7+'Autres hypothèses'!$C$10,'Autres hypothèses'!$C$11*X43,0))</f>
        <v>0</v>
      </c>
      <c r="AB43" s="85">
        <f t="shared" ca="1" si="9"/>
        <v>0.26610321662217479</v>
      </c>
      <c r="AC43" s="86">
        <f>AC42/(1+IF('Autres hypothèses'!$C$4="Taux constant",VLOOKUP(C43-1,'Autres hypothèses'!$B$18:$E$73,3,FALSE),VLOOKUP(C43-1,'Autres hypothèses'!$B$18:$E$73,4,FALSE)))</f>
        <v>0.23665446944850924</v>
      </c>
      <c r="AD43" s="85">
        <f t="shared" ca="1" si="16"/>
        <v>6.29745155482625E-2</v>
      </c>
    </row>
    <row r="44" spans="2:30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86">
        <f ca="1">IF(E43=1,1,'Probabilités de décès'!D51)</f>
        <v>0.38627744284969595</v>
      </c>
      <c r="F44" s="86">
        <f t="shared" ca="1" si="0"/>
        <v>0.61372255715030399</v>
      </c>
      <c r="G44" s="86">
        <f t="shared" ca="1" si="13"/>
        <v>1.999146030520222E-2</v>
      </c>
      <c r="I44">
        <f t="shared" si="14"/>
        <v>99</v>
      </c>
      <c r="J44" s="86">
        <f ca="1">IF(J43=1,1,'Probabilités de décès'!H51)</f>
        <v>0.25718110547743234</v>
      </c>
      <c r="K44" s="86">
        <f t="shared" ca="1" si="1"/>
        <v>0.74281889452256766</v>
      </c>
      <c r="L44" s="86">
        <f t="shared" ca="1" si="15"/>
        <v>0.13183409985048142</v>
      </c>
      <c r="N44" s="85">
        <f>N43*(1+IF('Autres hypothèses'!$C$5="Aucun",VLOOKUP(C44-1,'Autres hypothèses'!$H$18:$K$73,3,FALSE),VLOOKUP(C44-1,'Autres hypothèses'!$H$18:$K$73,4,FALSE)))</f>
        <v>2.0806850905900198</v>
      </c>
      <c r="O44" s="85">
        <f>IF(B44&lt;'Autres hypothèses'!$C$7,'Autres hypothèses'!$C$8*N44,IF(B44&lt;'Autres hypothèses'!$C$7+'Autres hypothèses'!$C$10,'Autres hypothèses'!$C$11*N44,0))</f>
        <v>0</v>
      </c>
      <c r="P44" s="85">
        <f t="shared" ca="1" si="2"/>
        <v>4.159593339615647E-2</v>
      </c>
      <c r="Q44" s="86">
        <f>Q43/(1+IF('Autres hypothèses'!$C$4="Taux constant",VLOOKUP(C44-1,'Autres hypothèses'!$B$18:$E$73,3,FALSE),VLOOKUP(C44-1,'Autres hypothèses'!$B$18:$E$73,4,FALSE)))</f>
        <v>0.22843095506612859</v>
      </c>
      <c r="R44" s="85">
        <f t="shared" ca="1" si="3"/>
        <v>9.5017987925510965E-3</v>
      </c>
      <c r="T44" s="86">
        <f t="shared" ca="1" si="4"/>
        <v>2.6355561740329654E-3</v>
      </c>
      <c r="U44" s="86">
        <f t="shared" ca="1" si="5"/>
        <v>1.7355904131169254E-2</v>
      </c>
      <c r="V44" s="86">
        <f t="shared" ca="1" si="6"/>
        <v>0.12919854367644845</v>
      </c>
      <c r="W44" s="86">
        <f t="shared" ca="1" si="7"/>
        <v>0.85080999601834928</v>
      </c>
      <c r="X44" s="85">
        <f>X43*(1+IF('Autres hypothèses'!$C$5="Aucun",VLOOKUP(C44-1,'Autres hypothèses'!$H$18:$K$73,3,FALSE),VLOOKUP(C44-1,'Autres hypothèses'!$H$18:$K$73,4,FALSE)))</f>
        <v>2.0806850905900198</v>
      </c>
      <c r="Y44" s="85">
        <f t="shared" si="8"/>
        <v>2.0806850905900198</v>
      </c>
      <c r="Z44" s="8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85">
        <f>IF(B44&lt;'Autres hypothèses'!$C$7,'Autres hypothèses'!$C$8*X44,IF(B44&lt;'Autres hypothèses'!$C$7+'Autres hypothèses'!$C$10,'Autres hypothèses'!$C$11*X44,0))</f>
        <v>0</v>
      </c>
      <c r="AB44" s="85">
        <f t="shared" ca="1" si="9"/>
        <v>0.20288882352827434</v>
      </c>
      <c r="AC44" s="86">
        <f>AC43/(1+IF('Autres hypothèses'!$C$4="Taux constant",VLOOKUP(C44-1,'Autres hypothèses'!$B$18:$E$73,3,FALSE),VLOOKUP(C44-1,'Autres hypothèses'!$B$18:$E$73,4,FALSE)))</f>
        <v>0.22843095506612859</v>
      </c>
      <c r="AD44" s="85">
        <f t="shared" ca="1" si="16"/>
        <v>4.634608773080693E-2</v>
      </c>
    </row>
    <row r="45" spans="2:30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86">
        <f ca="1">IF(E44=1,1,'Probabilités de décès'!D52)</f>
        <v>0.41599193127988182</v>
      </c>
      <c r="F45" s="86">
        <f t="shared" ca="1" si="0"/>
        <v>0.58400806872011812</v>
      </c>
      <c r="G45" s="86">
        <f t="shared" ca="1" si="13"/>
        <v>1.2269210139677503E-2</v>
      </c>
      <c r="I45">
        <f t="shared" si="14"/>
        <v>100</v>
      </c>
      <c r="J45" s="86">
        <f ca="1">IF(J44=1,1,'Probabilités de décès'!H52)</f>
        <v>0.28668128346590799</v>
      </c>
      <c r="K45" s="86">
        <f t="shared" ca="1" si="1"/>
        <v>0.71331871653409196</v>
      </c>
      <c r="L45" s="86">
        <f t="shared" ca="1" si="15"/>
        <v>9.7928860311312413E-2</v>
      </c>
      <c r="N45" s="85">
        <f>N44*(1+IF('Autres hypothèses'!$C$5="Aucun",VLOOKUP(C45-1,'Autres hypothèses'!$H$18:$K$73,3,FALSE),VLOOKUP(C45-1,'Autres hypothèses'!$H$18:$K$73,4,FALSE)))</f>
        <v>2.1222987924018204</v>
      </c>
      <c r="O45" s="85">
        <f>IF(B45&lt;'Autres hypothèses'!$C$7,'Autres hypothèses'!$C$8*N45,IF(B45&lt;'Autres hypothèses'!$C$7+'Autres hypothèses'!$C$10,'Autres hypothèses'!$C$11*N45,0))</f>
        <v>0</v>
      </c>
      <c r="P45" s="85">
        <f t="shared" ca="1" si="2"/>
        <v>2.6038929863161735E-2</v>
      </c>
      <c r="Q45" s="86">
        <f>Q44/(1+IF('Autres hypothèses'!$C$4="Taux constant",VLOOKUP(C45-1,'Autres hypothèses'!$B$18:$E$73,3,FALSE),VLOOKUP(C45-1,'Autres hypothèses'!$B$18:$E$73,4,FALSE)))</f>
        <v>0.22049319987078048</v>
      </c>
      <c r="R45" s="85">
        <f t="shared" ca="1" si="3"/>
        <v>5.7414069667393553E-3</v>
      </c>
      <c r="T45" s="86">
        <f t="shared" ca="1" si="4"/>
        <v>1.2015097658986161E-3</v>
      </c>
      <c r="U45" s="86">
        <f t="shared" ca="1" si="5"/>
        <v>1.1067700373778886E-2</v>
      </c>
      <c r="V45" s="86">
        <f t="shared" ca="1" si="6"/>
        <v>9.6727350545413801E-2</v>
      </c>
      <c r="W45" s="86">
        <f t="shared" ca="1" si="7"/>
        <v>0.89100343931490866</v>
      </c>
      <c r="X45" s="85">
        <f>X44*(1+IF('Autres hypothèses'!$C$5="Aucun",VLOOKUP(C45-1,'Autres hypothèses'!$H$18:$K$73,3,FALSE),VLOOKUP(C45-1,'Autres hypothèses'!$H$18:$K$73,4,FALSE)))</f>
        <v>2.1222987924018204</v>
      </c>
      <c r="Y45" s="85">
        <f t="shared" si="8"/>
        <v>2.1222987924018204</v>
      </c>
      <c r="Z45" s="8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85">
        <f>IF(B45&lt;'Autres hypothèses'!$C$7,'Autres hypothèses'!$C$8*X45,IF(B45&lt;'Autres hypothèses'!$C$7+'Autres hypothèses'!$C$10,'Autres hypothèses'!$C$11*X45,0))</f>
        <v>0</v>
      </c>
      <c r="AB45" s="85">
        <f t="shared" ca="1" si="9"/>
        <v>0.14920953341601728</v>
      </c>
      <c r="AC45" s="86">
        <f>AC44/(1+IF('Autres hypothèses'!$C$4="Taux constant",VLOOKUP(C45-1,'Autres hypothèses'!$B$18:$E$73,3,FALSE),VLOOKUP(C45-1,'Autres hypothèses'!$B$18:$E$73,4,FALSE)))</f>
        <v>0.22049319987078048</v>
      </c>
      <c r="AD45" s="85">
        <f t="shared" ca="1" si="16"/>
        <v>3.28996874741238E-2</v>
      </c>
    </row>
    <row r="46" spans="2:30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86">
        <f ca="1">IF(E45=1,1,'Probabilités de décès'!D53)</f>
        <v>0.44871456234129481</v>
      </c>
      <c r="F46" s="86">
        <f t="shared" ca="1" si="0"/>
        <v>0.55128543765870519</v>
      </c>
      <c r="G46" s="86">
        <f t="shared" ca="1" si="13"/>
        <v>7.1653177183943493E-3</v>
      </c>
      <c r="I46">
        <f t="shared" si="14"/>
        <v>101</v>
      </c>
      <c r="J46" s="86">
        <f ca="1">IF(J45=1,1,'Probabilités de décès'!H53)</f>
        <v>0.31328094506912951</v>
      </c>
      <c r="K46" s="86">
        <f t="shared" ca="1" si="1"/>
        <v>0.68671905493087049</v>
      </c>
      <c r="L46" s="86">
        <f t="shared" ca="1" si="15"/>
        <v>6.9854488948911747E-2</v>
      </c>
      <c r="N46" s="85">
        <f>N45*(1+IF('Autres hypothèses'!$C$5="Aucun",VLOOKUP(C46-1,'Autres hypothèses'!$H$18:$K$73,3,FALSE),VLOOKUP(C46-1,'Autres hypothèses'!$H$18:$K$73,4,FALSE)))</f>
        <v>2.1647447682498568</v>
      </c>
      <c r="O46" s="85">
        <f>IF(B46&lt;'Autres hypothèses'!$C$7,'Autres hypothèses'!$C$8*N46,IF(B46&lt;'Autres hypothèses'!$C$7+'Autres hypothèses'!$C$10,'Autres hypothèses'!$C$11*N46,0))</f>
        <v>0</v>
      </c>
      <c r="P46" s="85">
        <f t="shared" ca="1" si="2"/>
        <v>1.5511084043742169E-2</v>
      </c>
      <c r="Q46" s="86">
        <f>Q45/(1+IF('Autres hypothèses'!$C$4="Taux constant",VLOOKUP(C46-1,'Autres hypothèses'!$B$18:$E$73,3,FALSE),VLOOKUP(C46-1,'Autres hypothèses'!$B$18:$E$73,4,FALSE)))</f>
        <v>0.21283127400654486</v>
      </c>
      <c r="R46" s="85">
        <f t="shared" ca="1" si="3"/>
        <v>3.3012437782522354E-3</v>
      </c>
      <c r="T46" s="86">
        <f t="shared" ca="1" si="4"/>
        <v>5.0052960737501963E-4</v>
      </c>
      <c r="U46" s="86">
        <f t="shared" ca="1" si="5"/>
        <v>6.6647881110193296E-3</v>
      </c>
      <c r="V46" s="86">
        <f t="shared" ca="1" si="6"/>
        <v>6.9353959341536722E-2</v>
      </c>
      <c r="W46" s="86">
        <f t="shared" ca="1" si="7"/>
        <v>0.92348072294006889</v>
      </c>
      <c r="X46" s="85">
        <f>X45*(1+IF('Autres hypothèses'!$C$5="Aucun",VLOOKUP(C46-1,'Autres hypothèses'!$H$18:$K$73,3,FALSE),VLOOKUP(C46-1,'Autres hypothèses'!$H$18:$K$73,4,FALSE)))</f>
        <v>2.1647447682498568</v>
      </c>
      <c r="Y46" s="85">
        <f t="shared" si="8"/>
        <v>2.1647447682498568</v>
      </c>
      <c r="Z46" s="8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85">
        <f>IF(B46&lt;'Autres hypothèses'!$C$7,'Autres hypothèses'!$C$8*X46,IF(B46&lt;'Autres hypothèses'!$C$7+'Autres hypothèses'!$C$10,'Autres hypothèses'!$C$11*X46,0))</f>
        <v>0</v>
      </c>
      <c r="AB46" s="85">
        <f t="shared" ca="1" si="9"/>
        <v>0.10559125642894511</v>
      </c>
      <c r="AC46" s="86">
        <f>AC45/(1+IF('Autres hypothèses'!$C$4="Taux constant",VLOOKUP(C46-1,'Autres hypothèses'!$B$18:$E$73,3,FALSE),VLOOKUP(C46-1,'Autres hypothèses'!$B$18:$E$73,4,FALSE)))</f>
        <v>0.21283127400654486</v>
      </c>
      <c r="AD46" s="85">
        <f t="shared" ca="1" si="16"/>
        <v>2.2473121629724157E-2</v>
      </c>
    </row>
    <row r="47" spans="2:30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86">
        <f ca="1">IF(E46=1,1,'Probabilités de décès'!D54)</f>
        <v>0.47904000000000002</v>
      </c>
      <c r="F47" s="86">
        <f t="shared" ca="1" si="0"/>
        <v>0.52095999999999998</v>
      </c>
      <c r="G47" s="86">
        <f t="shared" ca="1" si="13"/>
        <v>3.9501353143487038E-3</v>
      </c>
      <c r="I47">
        <f t="shared" si="14"/>
        <v>102</v>
      </c>
      <c r="J47" s="86">
        <f ca="1">IF(J46=1,1,'Probabilités de décès'!H54)</f>
        <v>0.33907506532131182</v>
      </c>
      <c r="K47" s="86">
        <f t="shared" ca="1" si="1"/>
        <v>0.66092493467868818</v>
      </c>
      <c r="L47" s="86">
        <f t="shared" ca="1" si="15"/>
        <v>4.7970408633675611E-2</v>
      </c>
      <c r="N47" s="85">
        <f>N46*(1+IF('Autres hypothèses'!$C$5="Aucun",VLOOKUP(C47-1,'Autres hypothèses'!$H$18:$K$73,3,FALSE),VLOOKUP(C47-1,'Autres hypothèses'!$H$18:$K$73,4,FALSE)))</f>
        <v>2.208039663614854</v>
      </c>
      <c r="O47" s="85">
        <f>IF(B47&lt;'Autres hypothèses'!$C$7,'Autres hypothèses'!$C$8*N47,IF(B47&lt;'Autres hypothèses'!$C$7+'Autres hypothèses'!$C$10,'Autres hypothèses'!$C$11*N47,0))</f>
        <v>0</v>
      </c>
      <c r="P47" s="85">
        <f t="shared" ca="1" si="2"/>
        <v>8.7220554507276681E-3</v>
      </c>
      <c r="Q47" s="86">
        <f>Q46/(1+IF('Autres hypothèses'!$C$4="Taux constant",VLOOKUP(C47-1,'Autres hypothèses'!$B$18:$E$73,3,FALSE),VLOOKUP(C47-1,'Autres hypothèses'!$B$18:$E$73,4,FALSE)))</f>
        <v>0.20543559267041009</v>
      </c>
      <c r="R47" s="85">
        <f t="shared" ca="1" si="3"/>
        <v>1.7918206308244194E-3</v>
      </c>
      <c r="T47" s="86">
        <f t="shared" ca="1" si="4"/>
        <v>1.8948960518761998E-4</v>
      </c>
      <c r="U47" s="86">
        <f t="shared" ca="1" si="5"/>
        <v>3.7606457091610835E-3</v>
      </c>
      <c r="V47" s="86">
        <f t="shared" ca="1" si="6"/>
        <v>4.7780919028487988E-2</v>
      </c>
      <c r="W47" s="86">
        <f t="shared" ca="1" si="7"/>
        <v>0.94826894565716324</v>
      </c>
      <c r="X47" s="85">
        <f>X46*(1+IF('Autres hypothèses'!$C$5="Aucun",VLOOKUP(C47-1,'Autres hypothèses'!$H$18:$K$73,3,FALSE),VLOOKUP(C47-1,'Autres hypothèses'!$H$18:$K$73,4,FALSE)))</f>
        <v>2.208039663614854</v>
      </c>
      <c r="Y47" s="85">
        <f t="shared" si="8"/>
        <v>2.208039663614854</v>
      </c>
      <c r="Z47" s="8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85">
        <f>IF(B47&lt;'Autres hypothèses'!$C$7,'Autres hypothèses'!$C$8*X47,IF(B47&lt;'Autres hypothèses'!$C$7+'Autres hypothèses'!$C$10,'Autres hypothèses'!$C$11*X47,0))</f>
        <v>0</v>
      </c>
      <c r="AB47" s="85">
        <f t="shared" ca="1" si="9"/>
        <v>7.2023354078050383E-2</v>
      </c>
      <c r="AC47" s="86">
        <f>AC46/(1+IF('Autres hypothèses'!$C$4="Taux constant",VLOOKUP(C47-1,'Autres hypothèses'!$B$18:$E$73,3,FALSE),VLOOKUP(C47-1,'Autres hypothèses'!$B$18:$E$73,4,FALSE)))</f>
        <v>0.20543559267041009</v>
      </c>
      <c r="AD47" s="85">
        <f t="shared" ca="1" si="16"/>
        <v>1.4796160431135078E-2</v>
      </c>
    </row>
    <row r="48" spans="2:30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86">
        <f ca="1">IF(E47=1,1,'Probabilités de décès'!D55)</f>
        <v>0.49928</v>
      </c>
      <c r="F48" s="86">
        <f t="shared" ca="1" si="0"/>
        <v>0.50072000000000005</v>
      </c>
      <c r="G48" s="86">
        <f t="shared" ca="1" si="13"/>
        <v>2.0578624933631005E-3</v>
      </c>
      <c r="I48">
        <f t="shared" si="14"/>
        <v>103</v>
      </c>
      <c r="J48" s="86">
        <f ca="1">IF(J47=1,1,'Probabilités de décès'!H55)</f>
        <v>0.36443343642231263</v>
      </c>
      <c r="K48" s="86">
        <f t="shared" ca="1" si="1"/>
        <v>0.63556656357768737</v>
      </c>
      <c r="L48" s="86">
        <f t="shared" ca="1" si="15"/>
        <v>3.1704839192722031E-2</v>
      </c>
      <c r="N48" s="85">
        <f>N47*(1+IF('Autres hypothèses'!$C$5="Aucun",VLOOKUP(C48-1,'Autres hypothèses'!$H$18:$K$73,3,FALSE),VLOOKUP(C48-1,'Autres hypothèses'!$H$18:$K$73,4,FALSE)))</f>
        <v>2.252200456887151</v>
      </c>
      <c r="O48" s="85">
        <f>IF(B48&lt;'Autres hypothèses'!$C$7,'Autres hypothèses'!$C$8*N48,IF(B48&lt;'Autres hypothèses'!$C$7+'Autres hypothèses'!$C$10,'Autres hypothèses'!$C$11*N48,0))</f>
        <v>0</v>
      </c>
      <c r="P48" s="85">
        <f t="shared" ca="1" si="2"/>
        <v>4.6347188477633069E-3</v>
      </c>
      <c r="Q48" s="86">
        <f>Q47/(1+IF('Autres hypothèses'!$C$4="Taux constant",VLOOKUP(C48-1,'Autres hypothèses'!$B$18:$E$73,3,FALSE),VLOOKUP(C48-1,'Autres hypothèses'!$B$18:$E$73,4,FALSE)))</f>
        <v>0.19829690412201745</v>
      </c>
      <c r="R48" s="85">
        <f t="shared" ca="1" si="3"/>
        <v>9.1905039898742766E-4</v>
      </c>
      <c r="T48" s="86">
        <f t="shared" ca="1" si="4"/>
        <v>6.5244199432811114E-5</v>
      </c>
      <c r="U48" s="86">
        <f t="shared" ca="1" si="5"/>
        <v>1.9926182939302892E-3</v>
      </c>
      <c r="V48" s="86">
        <f t="shared" ca="1" si="6"/>
        <v>3.1639594993289222E-2</v>
      </c>
      <c r="W48" s="86">
        <f t="shared" ca="1" si="7"/>
        <v>0.96630254251334757</v>
      </c>
      <c r="X48" s="85">
        <f>X47*(1+IF('Autres hypothèses'!$C$5="Aucun",VLOOKUP(C48-1,'Autres hypothèses'!$H$18:$K$73,3,FALSE),VLOOKUP(C48-1,'Autres hypothèses'!$H$18:$K$73,4,FALSE)))</f>
        <v>2.252200456887151</v>
      </c>
      <c r="Y48" s="85">
        <f t="shared" si="8"/>
        <v>2.252200456887151</v>
      </c>
      <c r="Z48" s="8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85">
        <f>IF(B48&lt;'Autres hypothèses'!$C$7,'Autres hypothèses'!$C$8*X48,IF(B48&lt;'Autres hypothèses'!$C$7+'Autres hypothèses'!$C$10,'Autres hypothèses'!$C$11*X48,0))</f>
        <v>0</v>
      </c>
      <c r="AB48" s="85">
        <f t="shared" ca="1" si="9"/>
        <v>4.7389945027529544E-2</v>
      </c>
      <c r="AC48" s="86">
        <f>AC47/(1+IF('Autres hypothèses'!$C$4="Taux constant",VLOOKUP(C48-1,'Autres hypothèses'!$B$18:$E$73,3,FALSE),VLOOKUP(C48-1,'Autres hypothèses'!$B$18:$E$73,4,FALSE)))</f>
        <v>0.19829690412201745</v>
      </c>
      <c r="AD48" s="85">
        <f t="shared" ca="1" si="16"/>
        <v>9.3972793854717029E-3</v>
      </c>
    </row>
    <row r="49" spans="2:30" x14ac:dyDescent="0.2">
      <c r="B49">
        <f t="shared" si="10"/>
        <v>42</v>
      </c>
      <c r="C49">
        <f>C48+1</f>
        <v>2064</v>
      </c>
      <c r="D49">
        <f t="shared" si="12"/>
        <v>107</v>
      </c>
      <c r="E49" s="86">
        <f ca="1">IF(E48=1,1,'Probabilités de décès'!D56)</f>
        <v>0.51949999999999996</v>
      </c>
      <c r="F49" s="86">
        <f t="shared" ca="1" si="0"/>
        <v>0.48050000000000004</v>
      </c>
      <c r="G49" s="86">
        <f t="shared" ca="1" si="13"/>
        <v>1.0304129076767717E-3</v>
      </c>
      <c r="I49">
        <f t="shared" si="14"/>
        <v>104</v>
      </c>
      <c r="J49" s="86">
        <f ca="1">IF(J48=1,1,'Probabilités de décès'!H56)</f>
        <v>0.39017911697788094</v>
      </c>
      <c r="K49" s="86">
        <f t="shared" ca="1" si="1"/>
        <v>0.60982088302211901</v>
      </c>
      <c r="L49" s="86">
        <f t="shared" ca="1" si="15"/>
        <v>2.0150535694501523E-2</v>
      </c>
      <c r="N49" s="85">
        <f>N48*(1+IF('Autres hypothèses'!$C$5="Aucun",VLOOKUP(C49-1,'Autres hypothèses'!$H$18:$K$73,3,FALSE),VLOOKUP(C49-1,'Autres hypothèses'!$H$18:$K$73,4,FALSE)))</f>
        <v>2.2972444660248938</v>
      </c>
      <c r="O49" s="85">
        <f>IF(B49&lt;'Autres hypothèses'!$C$7,'Autres hypothèses'!$C$8*N49,IF(B49&lt;'Autres hypothèses'!$C$7+'Autres hypothèses'!$C$10,'Autres hypothèses'!$C$11*N49,0))</f>
        <v>0</v>
      </c>
      <c r="P49" s="85">
        <f t="shared" ca="1" si="2"/>
        <v>2.3671103498810837E-3</v>
      </c>
      <c r="Q49" s="86">
        <f>Q48/(1+IF('Autres hypothèses'!$C$4="Taux constant",VLOOKUP(C49-1,'Autres hypothèses'!$B$18:$E$73,3,FALSE),VLOOKUP(C49-1,'Autres hypothèses'!$B$18:$E$73,4,FALSE)))</f>
        <v>0.19140627811005545</v>
      </c>
      <c r="R49" s="85">
        <f t="shared" ca="1" si="3"/>
        <v>4.5307978194652939E-4</v>
      </c>
      <c r="T49" s="86">
        <f t="shared" ca="1" si="4"/>
        <v>2.0763372076215891E-5</v>
      </c>
      <c r="U49" s="86">
        <f t="shared" ca="1" si="5"/>
        <v>1.0096495356005557E-3</v>
      </c>
      <c r="V49" s="86">
        <f t="shared" ca="1" si="6"/>
        <v>2.0129772322425306E-2</v>
      </c>
      <c r="W49" s="86">
        <f t="shared" ca="1" si="7"/>
        <v>0.9788398147698979</v>
      </c>
      <c r="X49" s="85">
        <f>X48*(1+IF('Autres hypothèses'!$C$5="Aucun",VLOOKUP(C49-1,'Autres hypothèses'!$H$18:$K$73,3,FALSE),VLOOKUP(C49-1,'Autres hypothèses'!$H$18:$K$73,4,FALSE)))</f>
        <v>2.2972444660248938</v>
      </c>
      <c r="Y49" s="85">
        <f t="shared" si="8"/>
        <v>2.2972444660248938</v>
      </c>
      <c r="Z49" s="8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85">
        <f>IF(B49&lt;'Autres hypothèses'!$C$7,'Autres hypothèses'!$C$8*X49,IF(B49&lt;'Autres hypothèses'!$C$7+'Autres hypothèses'!$C$10,'Autres hypothèses'!$C$11*X49,0))</f>
        <v>0</v>
      </c>
      <c r="AB49" s="85">
        <f t="shared" ca="1" si="9"/>
        <v>3.0112915191900649E-2</v>
      </c>
      <c r="AC49" s="86">
        <f>AC48/(1+IF('Autres hypothèses'!$C$4="Taux constant",VLOOKUP(C49-1,'Autres hypothèses'!$B$18:$E$73,3,FALSE),VLOOKUP(C49-1,'Autres hypothèses'!$B$18:$E$73,4,FALSE)))</f>
        <v>0.19140627811005545</v>
      </c>
      <c r="AD49" s="85">
        <f t="shared" ca="1" si="16"/>
        <v>5.7638010199254491E-3</v>
      </c>
    </row>
    <row r="50" spans="2:30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86">
        <f ca="1">IF(E49=1,1,'Probabilités de décès'!D57)</f>
        <v>0.53969999999999996</v>
      </c>
      <c r="F50" s="86">
        <f t="shared" ca="1" si="0"/>
        <v>0.46030000000000004</v>
      </c>
      <c r="G50" s="86">
        <f t="shared" ca="1" si="13"/>
        <v>4.9511340213868882E-4</v>
      </c>
      <c r="I50">
        <f t="shared" si="14"/>
        <v>105</v>
      </c>
      <c r="J50" s="86">
        <f ca="1">IF(J49=1,1,'Probabilités de décès'!H57)</f>
        <v>0.41915999999999998</v>
      </c>
      <c r="K50" s="86">
        <f t="shared" ca="1" si="1"/>
        <v>0.58084000000000002</v>
      </c>
      <c r="L50" s="86">
        <f t="shared" ca="1" si="15"/>
        <v>1.2288217470589648E-2</v>
      </c>
      <c r="N50" s="85">
        <f>N49*(1+IF('Autres hypothèses'!$C$5="Aucun",VLOOKUP(C50-1,'Autres hypothèses'!$H$18:$K$73,3,FALSE),VLOOKUP(C50-1,'Autres hypothèses'!$H$18:$K$73,4,FALSE)))</f>
        <v>2.343189355345392</v>
      </c>
      <c r="O50" s="85">
        <f>IF(B50&lt;'Autres hypothèses'!$C$7,'Autres hypothèses'!$C$8*N50,IF(B50&lt;'Autres hypothèses'!$C$7+'Autres hypothèses'!$C$10,'Autres hypothèses'!$C$11*N50,0))</f>
        <v>0</v>
      </c>
      <c r="P50" s="85">
        <f t="shared" ca="1" si="2"/>
        <v>1.160144453580218E-3</v>
      </c>
      <c r="Q50" s="86">
        <f>Q49/(1+IF('Autres hypothèses'!$C$4="Taux constant",VLOOKUP(C50-1,'Autres hypothèses'!$B$18:$E$73,3,FALSE),VLOOKUP(C50-1,'Autres hypothèses'!$B$18:$E$73,4,FALSE)))</f>
        <v>0.18475509470082571</v>
      </c>
      <c r="R50" s="85">
        <f t="shared" ca="1" si="3"/>
        <v>2.1434259838785087E-4</v>
      </c>
      <c r="T50" s="86">
        <f t="shared" ca="1" si="4"/>
        <v>6.0840611580837138E-6</v>
      </c>
      <c r="U50" s="86">
        <f t="shared" ca="1" si="5"/>
        <v>4.8902934098060517E-4</v>
      </c>
      <c r="V50" s="86">
        <f t="shared" ca="1" si="6"/>
        <v>1.2282133409431564E-2</v>
      </c>
      <c r="W50" s="86">
        <f t="shared" ca="1" si="7"/>
        <v>0.98722275318842978</v>
      </c>
      <c r="X50" s="85">
        <f>X49*(1+IF('Autres hypothèses'!$C$5="Aucun",VLOOKUP(C50-1,'Autres hypothèses'!$H$18:$K$73,3,FALSE),VLOOKUP(C50-1,'Autres hypothèses'!$H$18:$K$73,4,FALSE)))</f>
        <v>2.343189355345392</v>
      </c>
      <c r="Y50" s="85">
        <f t="shared" si="8"/>
        <v>2.343189355345392</v>
      </c>
      <c r="Z50" s="8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85">
        <f>IF(B50&lt;'Autres hypothèses'!$C$7,'Autres hypothèses'!$C$8*X50,IF(B50&lt;'Autres hypothèses'!$C$7+'Autres hypothèses'!$C$10,'Autres hypothèses'!$C$11*X50,0))</f>
        <v>0</v>
      </c>
      <c r="AB50" s="85">
        <f t="shared" ca="1" si="9"/>
        <v>1.8427763013127447E-2</v>
      </c>
      <c r="AC50" s="86">
        <f>AC49/(1+IF('Autres hypothèses'!$C$4="Taux constant",VLOOKUP(C50-1,'Autres hypothèses'!$B$18:$E$73,3,FALSE),VLOOKUP(C50-1,'Autres hypothèses'!$B$18:$E$73,4,FALSE)))</f>
        <v>0.18475509470082571</v>
      </c>
      <c r="AD50" s="85">
        <f t="shared" ca="1" si="16"/>
        <v>3.4046231006147347E-3</v>
      </c>
    </row>
    <row r="51" spans="2:30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86">
        <f ca="1">IF(E50=1,1,'Probabilités de décès'!D58)</f>
        <v>0.55986999999999998</v>
      </c>
      <c r="F51" s="86">
        <f t="shared" ca="1" si="0"/>
        <v>0.44013000000000002</v>
      </c>
      <c r="G51" s="86">
        <f t="shared" ca="1" si="13"/>
        <v>2.2790069900443849E-4</v>
      </c>
      <c r="I51">
        <f t="shared" si="14"/>
        <v>106</v>
      </c>
      <c r="J51" s="86">
        <f ca="1">IF(J50=1,1,'Probabilités de décès'!H58)</f>
        <v>0.43936999999999998</v>
      </c>
      <c r="K51" s="86">
        <f t="shared" ca="1" si="1"/>
        <v>0.56062999999999996</v>
      </c>
      <c r="L51" s="86">
        <f t="shared" ca="1" si="15"/>
        <v>7.1374882356172913E-3</v>
      </c>
      <c r="N51" s="85">
        <f>N50*(1+IF('Autres hypothèses'!$C$5="Aucun",VLOOKUP(C51-1,'Autres hypothèses'!$H$18:$K$73,3,FALSE),VLOOKUP(C51-1,'Autres hypothèses'!$H$18:$K$73,4,FALSE)))</f>
        <v>2.3900531424522997</v>
      </c>
      <c r="O51" s="85">
        <f>IF(B51&lt;'Autres hypothèses'!$C$7,'Autres hypothèses'!$C$8*N51,IF(B51&lt;'Autres hypothèses'!$C$7+'Autres hypothèses'!$C$10,'Autres hypothèses'!$C$11*N51,0))</f>
        <v>0</v>
      </c>
      <c r="P51" s="85">
        <f t="shared" ca="1" si="2"/>
        <v>5.4469478182263395E-4</v>
      </c>
      <c r="Q51" s="86">
        <f>Q50/(1+IF('Autres hypothèses'!$C$4="Taux constant",VLOOKUP(C51-1,'Autres hypothèses'!$B$18:$E$73,3,FALSE),VLOOKUP(C51-1,'Autres hypothèses'!$B$18:$E$73,4,FALSE)))</f>
        <v>0.17833503349500551</v>
      </c>
      <c r="R51" s="85">
        <f t="shared" ca="1" si="3"/>
        <v>9.7138162160894146E-5</v>
      </c>
      <c r="T51" s="86">
        <f t="shared" ca="1" si="4"/>
        <v>1.6266385580331371E-6</v>
      </c>
      <c r="U51" s="86">
        <f t="shared" ca="1" si="5"/>
        <v>2.2627406044640534E-4</v>
      </c>
      <c r="V51" s="86">
        <f t="shared" ca="1" si="6"/>
        <v>7.1358615970592582E-3</v>
      </c>
      <c r="W51" s="86">
        <f t="shared" ca="1" si="7"/>
        <v>0.99263623770393627</v>
      </c>
      <c r="X51" s="85">
        <f>X50*(1+IF('Autres hypothèses'!$C$5="Aucun",VLOOKUP(C51-1,'Autres hypothèses'!$H$18:$K$73,3,FALSE),VLOOKUP(C51-1,'Autres hypothèses'!$H$18:$K$73,4,FALSE)))</f>
        <v>2.3900531424522997</v>
      </c>
      <c r="Y51" s="85">
        <f t="shared" si="8"/>
        <v>2.3900531424522997</v>
      </c>
      <c r="Z51" s="8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85">
        <f>IF(B51&lt;'Autres hypothèses'!$C$7,'Autres hypothèses'!$C$8*X51,IF(B51&lt;'Autres hypothèses'!$C$7+'Autres hypothèses'!$C$10,'Autres hypothèses'!$C$11*X51,0))</f>
        <v>0</v>
      </c>
      <c r="AB51" s="85">
        <f t="shared" ca="1" si="9"/>
        <v>1.0777747842316334E-2</v>
      </c>
      <c r="AC51" s="86">
        <f>AC50/(1+IF('Autres hypothèses'!$C$4="Taux constant",VLOOKUP(C51-1,'Autres hypothèses'!$B$18:$E$73,3,FALSE),VLOOKUP(C51-1,'Autres hypothèses'!$B$18:$E$73,4,FALSE)))</f>
        <v>0.17833503349500551</v>
      </c>
      <c r="AD51" s="85">
        <f t="shared" ca="1" si="16"/>
        <v>1.9220500224602067E-3</v>
      </c>
    </row>
    <row r="52" spans="2:30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86">
        <f ca="1">IF(E51=1,1,'Probabilités de décès'!D59)</f>
        <v>0.57999999999999996</v>
      </c>
      <c r="F52" s="86">
        <f t="shared" ca="1" si="0"/>
        <v>0.42000000000000004</v>
      </c>
      <c r="G52" s="86">
        <f t="shared" ca="1" si="13"/>
        <v>1.0030593465282352E-4</v>
      </c>
      <c r="I52">
        <f t="shared" si="14"/>
        <v>107</v>
      </c>
      <c r="J52" s="86">
        <f ca="1">IF(J51=1,1,'Probabilités de décès'!H59)</f>
        <v>0.45956000000000002</v>
      </c>
      <c r="K52" s="86">
        <f t="shared" ca="1" si="1"/>
        <v>0.54044000000000003</v>
      </c>
      <c r="L52" s="86">
        <f t="shared" ca="1" si="15"/>
        <v>4.0014900295341216E-3</v>
      </c>
      <c r="N52" s="85">
        <f>N51*(1+IF('Autres hypothèses'!$C$5="Aucun",VLOOKUP(C52-1,'Autres hypothèses'!$H$18:$K$73,3,FALSE),VLOOKUP(C52-1,'Autres hypothèses'!$H$18:$K$73,4,FALSE)))</f>
        <v>2.4378542053013459</v>
      </c>
      <c r="O52" s="85">
        <f>IF(B52&lt;'Autres hypothèses'!$C$7,'Autres hypothèses'!$C$8*N52,IF(B52&lt;'Autres hypothèses'!$C$7+'Autres hypothèses'!$C$10,'Autres hypothèses'!$C$11*N52,0))</f>
        <v>0</v>
      </c>
      <c r="P52" s="85">
        <f t="shared" ca="1" si="2"/>
        <v>2.445312446100678E-4</v>
      </c>
      <c r="Q52" s="86">
        <f>Q51/(1+IF('Autres hypothèses'!$C$4="Taux constant",VLOOKUP(C52-1,'Autres hypothèses'!$B$18:$E$73,3,FALSE),VLOOKUP(C52-1,'Autres hypothèses'!$B$18:$E$73,4,FALSE)))</f>
        <v>0.17213806321911729</v>
      </c>
      <c r="R52" s="85">
        <f t="shared" ca="1" si="3"/>
        <v>4.2093134843737283E-5</v>
      </c>
      <c r="T52" s="86">
        <f t="shared" ca="1" si="4"/>
        <v>4.0137319741637445E-7</v>
      </c>
      <c r="U52" s="86">
        <f t="shared" ca="1" si="5"/>
        <v>9.9904561455407148E-5</v>
      </c>
      <c r="V52" s="86">
        <f t="shared" ca="1" si="6"/>
        <v>4.0010886563367053E-3</v>
      </c>
      <c r="W52" s="86">
        <f t="shared" ca="1" si="7"/>
        <v>0.99589860540901054</v>
      </c>
      <c r="X52" s="85">
        <f>X51*(1+IF('Autres hypothèses'!$C$5="Aucun",VLOOKUP(C52-1,'Autres hypothèses'!$H$18:$K$73,3,FALSE),VLOOKUP(C52-1,'Autres hypothèses'!$H$18:$K$73,4,FALSE)))</f>
        <v>2.4378542053013459</v>
      </c>
      <c r="Y52" s="85">
        <f t="shared" si="8"/>
        <v>2.4378542053013459</v>
      </c>
      <c r="Z52" s="8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85">
        <f>IF(B52&lt;'Autres hypothèses'!$C$7,'Autres hypothèses'!$C$8*X52,IF(B52&lt;'Autres hypothèses'!$C$7+'Autres hypothèses'!$C$10,'Autres hypothèses'!$C$11*X52,0))</f>
        <v>0</v>
      </c>
      <c r="AB52" s="85">
        <f t="shared" ca="1" si="9"/>
        <v>6.0969737285904366E-3</v>
      </c>
      <c r="AC52" s="86">
        <f>AC51/(1+IF('Autres hypothèses'!$C$4="Taux constant",VLOOKUP(C52-1,'Autres hypothèses'!$B$18:$E$73,3,FALSE),VLOOKUP(C52-1,'Autres hypothèses'!$B$18:$E$73,4,FALSE)))</f>
        <v>0.17213806321911729</v>
      </c>
      <c r="AD52" s="85">
        <f t="shared" ca="1" si="16"/>
        <v>1.0495212491373979E-3</v>
      </c>
    </row>
    <row r="53" spans="2:30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86">
        <f ca="1">IF(E52=1,1,'Probabilités de décès'!D60)</f>
        <v>0.6</v>
      </c>
      <c r="F53" s="86">
        <f t="shared" ca="1" si="0"/>
        <v>0.4</v>
      </c>
      <c r="G53" s="86">
        <f t="shared" ca="1" si="13"/>
        <v>4.2128492554185881E-5</v>
      </c>
      <c r="I53">
        <f t="shared" si="14"/>
        <v>108</v>
      </c>
      <c r="J53" s="86">
        <f ca="1">IF(J52=1,1,'Probabilités de décès'!H60)</f>
        <v>0.47972999999999999</v>
      </c>
      <c r="K53" s="86">
        <f t="shared" ca="1" si="1"/>
        <v>0.52027000000000001</v>
      </c>
      <c r="L53" s="86">
        <f t="shared" ca="1" si="15"/>
        <v>2.1625652715614209E-3</v>
      </c>
      <c r="N53" s="85">
        <f>N52*(1+IF('Autres hypothèses'!$C$5="Aucun",VLOOKUP(C53-1,'Autres hypothèses'!$H$18:$K$73,3,FALSE),VLOOKUP(C53-1,'Autres hypothèses'!$H$18:$K$73,4,FALSE)))</f>
        <v>2.4866112894073726</v>
      </c>
      <c r="O53" s="85">
        <f>IF(B53&lt;'Autres hypothèses'!$C$7,'Autres hypothèses'!$C$8*N53,IF(B53&lt;'Autres hypothèses'!$C$7+'Autres hypothèses'!$C$10,'Autres hypothèses'!$C$11*N53,0))</f>
        <v>0</v>
      </c>
      <c r="P53" s="85">
        <f t="shared" ca="1" si="2"/>
        <v>1.0475718519095305E-4</v>
      </c>
      <c r="Q53" s="86">
        <f>Q52/(1+IF('Autres hypothèses'!$C$4="Taux constant",VLOOKUP(C53-1,'Autres hypothèses'!$B$18:$E$73,3,FALSE),VLOOKUP(C53-1,'Autres hypothèses'!$B$18:$E$73,4,FALSE)))</f>
        <v>0.16615643167868463</v>
      </c>
      <c r="R53" s="85">
        <f t="shared" ca="1" si="3"/>
        <v>1.7406080084031904E-5</v>
      </c>
      <c r="T53" s="86">
        <f t="shared" ca="1" si="4"/>
        <v>9.110561494091629E-8</v>
      </c>
      <c r="U53" s="86">
        <f t="shared" ca="1" si="5"/>
        <v>4.2037386939244966E-5</v>
      </c>
      <c r="V53" s="86">
        <f t="shared" ca="1" si="6"/>
        <v>2.1624741659464802E-3</v>
      </c>
      <c r="W53" s="86">
        <f t="shared" ca="1" si="7"/>
        <v>0.99779539734149936</v>
      </c>
      <c r="X53" s="85">
        <f>X52*(1+IF('Autres hypothèses'!$C$5="Aucun",VLOOKUP(C53-1,'Autres hypothèses'!$H$18:$K$73,3,FALSE),VLOOKUP(C53-1,'Autres hypothèses'!$H$18:$K$73,4,FALSE)))</f>
        <v>2.4866112894073726</v>
      </c>
      <c r="Y53" s="85">
        <f t="shared" si="8"/>
        <v>2.4866112894073726</v>
      </c>
      <c r="Z53" s="8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85">
        <f>IF(B53&lt;'Autres hypothèses'!$C$7,'Autres hypothèses'!$C$8*X53,IF(B53&lt;'Autres hypothèses'!$C$7+'Autres hypothèses'!$C$10,'Autres hypothèses'!$C$11*X53,0))</f>
        <v>0</v>
      </c>
      <c r="AB53" s="85">
        <f t="shared" ca="1" si="9"/>
        <v>3.3310967896475387E-3</v>
      </c>
      <c r="AC53" s="86">
        <f>AC52/(1+IF('Autres hypothèses'!$C$4="Taux constant",VLOOKUP(C53-1,'Autres hypothèses'!$B$18:$E$73,3,FALSE),VLOOKUP(C53-1,'Autres hypothèses'!$B$18:$E$73,4,FALSE)))</f>
        <v>0.16615643167868463</v>
      </c>
      <c r="AD53" s="85">
        <f t="shared" ca="1" si="16"/>
        <v>5.5348315614415697E-4</v>
      </c>
    </row>
    <row r="54" spans="2:30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86">
        <f ca="1">IF(E53=1,1,'Probabilités de décès'!D61)</f>
        <v>0.62</v>
      </c>
      <c r="F54" s="86">
        <f t="shared" ca="1" si="0"/>
        <v>0.38</v>
      </c>
      <c r="G54" s="86">
        <f t="shared" ca="1" si="13"/>
        <v>1.6851397021674355E-5</v>
      </c>
      <c r="I54">
        <f t="shared" si="14"/>
        <v>109</v>
      </c>
      <c r="J54" s="86">
        <f ca="1">IF(J53=1,1,'Probabilités de décès'!H61)</f>
        <v>0.50988</v>
      </c>
      <c r="K54" s="86">
        <f t="shared" ca="1" si="1"/>
        <v>0.49012</v>
      </c>
      <c r="L54" s="86">
        <f t="shared" ca="1" si="15"/>
        <v>1.1251178338352605E-3</v>
      </c>
      <c r="N54" s="85">
        <f>N53*(1+IF('Autres hypothèses'!$C$5="Aucun",VLOOKUP(C54-1,'Autres hypothèses'!$H$18:$K$73,3,FALSE),VLOOKUP(C54-1,'Autres hypothèses'!$H$18:$K$73,4,FALSE)))</f>
        <v>2.53634351519552</v>
      </c>
      <c r="O54" s="85">
        <f>IF(B54&lt;'Autres hypothèses'!$C$7,'Autres hypothèses'!$C$8*N54,IF(B54&lt;'Autres hypothèses'!$C$7+'Autres hypothèses'!$C$10,'Autres hypothèses'!$C$11*N54,0))</f>
        <v>0</v>
      </c>
      <c r="P54" s="85">
        <f t="shared" ca="1" si="2"/>
        <v>4.274093155790885E-5</v>
      </c>
      <c r="Q54" s="86">
        <f>Q53/(1+IF('Autres hypothèses'!$C$4="Taux constant",VLOOKUP(C54-1,'Autres hypothèses'!$B$18:$E$73,3,FALSE),VLOOKUP(C54-1,'Autres hypothèses'!$B$18:$E$73,4,FALSE)))</f>
        <v>0.16038265606050639</v>
      </c>
      <c r="R54" s="85">
        <f t="shared" ca="1" si="3"/>
        <v>6.8549041257577386E-6</v>
      </c>
      <c r="T54" s="86">
        <f t="shared" ca="1" si="4"/>
        <v>1.895980731412421E-8</v>
      </c>
      <c r="U54" s="86">
        <f t="shared" ca="1" si="5"/>
        <v>1.683243721436023E-5</v>
      </c>
      <c r="V54" s="86">
        <f t="shared" ca="1" si="6"/>
        <v>1.1250988740279463E-3</v>
      </c>
      <c r="W54" s="86">
        <f t="shared" ca="1" si="7"/>
        <v>0.99885804972895031</v>
      </c>
      <c r="X54" s="85">
        <f>X53*(1+IF('Autres hypothèses'!$C$5="Aucun",VLOOKUP(C54-1,'Autres hypothèses'!$H$18:$K$73,3,FALSE),VLOOKUP(C54-1,'Autres hypothèses'!$H$18:$K$73,4,FALSE)))</f>
        <v>2.53634351519552</v>
      </c>
      <c r="Y54" s="85">
        <f t="shared" si="8"/>
        <v>2.53634351519552</v>
      </c>
      <c r="Z54" s="8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85">
        <f>IF(B54&lt;'Autres hypothèses'!$C$7,'Autres hypothèses'!$C$8*X54,IF(B54&lt;'Autres hypothèses'!$C$7+'Autres hypothèses'!$C$10,'Autres hypothèses'!$C$11*X54,0))</f>
        <v>0</v>
      </c>
      <c r="AB54" s="85">
        <f t="shared" ca="1" si="9"/>
        <v>1.7549232714146466E-3</v>
      </c>
      <c r="AC54" s="86">
        <f>AC53/(1+IF('Autres hypothèses'!$C$4="Taux constant",VLOOKUP(C54-1,'Autres hypothèses'!$B$18:$E$73,3,FALSE),VLOOKUP(C54-1,'Autres hypothèses'!$B$18:$E$73,4,FALSE)))</f>
        <v>0.16038265606050639</v>
      </c>
      <c r="AD54" s="85">
        <f t="shared" ca="1" si="16"/>
        <v>2.8145925545187397E-4</v>
      </c>
    </row>
    <row r="55" spans="2:30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86">
        <f ca="1">IF(E54=1,1,'Probabilités de décès'!D62)</f>
        <v>0.64</v>
      </c>
      <c r="F55" s="86">
        <f t="shared" ca="1" si="0"/>
        <v>0.36</v>
      </c>
      <c r="G55" s="86">
        <f t="shared" ca="1" si="13"/>
        <v>6.4035308682362548E-6</v>
      </c>
      <c r="I55">
        <f t="shared" si="14"/>
        <v>110</v>
      </c>
      <c r="J55" s="86">
        <f ca="1">IF(J54=1,1,'Probabilités de décès'!H62)</f>
        <v>0.53</v>
      </c>
      <c r="K55" s="86">
        <f t="shared" ca="1" si="1"/>
        <v>0.47</v>
      </c>
      <c r="L55" s="86">
        <f t="shared" ca="1" si="15"/>
        <v>5.5144275271933789E-4</v>
      </c>
      <c r="N55" s="85">
        <f>N54*(1+IF('Autres hypothèses'!$C$5="Aucun",VLOOKUP(C55-1,'Autres hypothèses'!$H$18:$K$73,3,FALSE),VLOOKUP(C55-1,'Autres hypothèses'!$H$18:$K$73,4,FALSE)))</f>
        <v>2.5870703854994304</v>
      </c>
      <c r="O55" s="85">
        <f>IF(B55&lt;'Autres hypothèses'!$C$7,'Autres hypothèses'!$C$8*N55,IF(B55&lt;'Autres hypothèses'!$C$7+'Autres hypothèses'!$C$10,'Autres hypothèses'!$C$11*N55,0))</f>
        <v>0</v>
      </c>
      <c r="P55" s="85">
        <f t="shared" ca="1" si="2"/>
        <v>1.656638507184547E-5</v>
      </c>
      <c r="Q55" s="86">
        <f>Q54/(1+IF('Autres hypothèses'!$C$4="Taux constant",VLOOKUP(C55-1,'Autres hypothèses'!$B$18:$E$73,3,FALSE),VLOOKUP(C55-1,'Autres hypothèses'!$B$18:$E$73,4,FALSE)))</f>
        <v>0.15480951357191736</v>
      </c>
      <c r="R55" s="85">
        <f t="shared" ca="1" si="3"/>
        <v>2.5646340146174704E-6</v>
      </c>
      <c r="T55" s="86">
        <f t="shared" ca="1" si="4"/>
        <v>3.5311806891034522E-9</v>
      </c>
      <c r="U55" s="86">
        <f t="shared" ca="1" si="5"/>
        <v>6.399999687547151E-6</v>
      </c>
      <c r="V55" s="86">
        <f t="shared" ca="1" si="6"/>
        <v>5.5143922153864878E-4</v>
      </c>
      <c r="W55" s="86">
        <f t="shared" ca="1" si="7"/>
        <v>0.99944215724759311</v>
      </c>
      <c r="X55" s="85">
        <f>X54*(1+IF('Autres hypothèses'!$C$5="Aucun",VLOOKUP(C55-1,'Autres hypothèses'!$H$18:$K$73,3,FALSE),VLOOKUP(C55-1,'Autres hypothèses'!$H$18:$K$73,4,FALSE)))</f>
        <v>2.5870703854994304</v>
      </c>
      <c r="Y55" s="85">
        <f t="shared" si="8"/>
        <v>2.5870703854994304</v>
      </c>
      <c r="Z55" s="8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85">
        <f>IF(B55&lt;'Autres hypothèses'!$C$7,'Autres hypothèses'!$C$8*X55,IF(B55&lt;'Autres hypothèses'!$C$7+'Autres hypothèses'!$C$10,'Autres hypothèses'!$C$11*X55,0))</f>
        <v>0</v>
      </c>
      <c r="AB55" s="85">
        <f t="shared" ca="1" si="9"/>
        <v>8.7253363273914416E-4</v>
      </c>
      <c r="AC55" s="86">
        <f>AC54/(1+IF('Autres hypothèses'!$C$4="Taux constant",VLOOKUP(C55-1,'Autres hypothèses'!$B$18:$E$73,3,FALSE),VLOOKUP(C55-1,'Autres hypothèses'!$B$18:$E$73,4,FALSE)))</f>
        <v>0.15480951357191736</v>
      </c>
      <c r="AD55" s="85">
        <f t="shared" ca="1" si="16"/>
        <v>1.3507650725948488E-4</v>
      </c>
    </row>
    <row r="56" spans="2:30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86">
        <f ca="1">IF(E55=1,1,'Probabilités de décès'!D63)</f>
        <v>0.66</v>
      </c>
      <c r="F56" s="86">
        <f t="shared" ca="1" si="0"/>
        <v>0.33999999999999997</v>
      </c>
      <c r="G56" s="86">
        <f t="shared" ca="1" si="13"/>
        <v>2.3052711125650514E-6</v>
      </c>
      <c r="I56">
        <f t="shared" si="14"/>
        <v>111</v>
      </c>
      <c r="J56" s="86">
        <f ca="1">IF(J55=1,1,'Probabilités de décès'!H63)</f>
        <v>0.55000000000000004</v>
      </c>
      <c r="K56" s="86">
        <f t="shared" ca="1" si="1"/>
        <v>0.44999999999999996</v>
      </c>
      <c r="L56" s="86">
        <f t="shared" ca="1" si="15"/>
        <v>2.591780937780888E-4</v>
      </c>
      <c r="N56" s="85">
        <f>N55*(1+IF('Autres hypothèses'!$C$5="Aucun",VLOOKUP(C56-1,'Autres hypothèses'!$H$18:$K$73,3,FALSE),VLOOKUP(C56-1,'Autres hypothèses'!$H$18:$K$73,4,FALSE)))</f>
        <v>2.6388117932094191</v>
      </c>
      <c r="O56" s="85">
        <f>IF(B56&lt;'Autres hypothèses'!$C$7,'Autres hypothèses'!$C$8*N56,IF(B56&lt;'Autres hypothèses'!$C$7+'Autres hypothèses'!$C$10,'Autres hypothèses'!$C$11*N56,0))</f>
        <v>0</v>
      </c>
      <c r="P56" s="85">
        <f t="shared" ca="1" si="2"/>
        <v>6.0831765983816558E-6</v>
      </c>
      <c r="Q56" s="86">
        <f>Q55/(1+IF('Autres hypothèses'!$C$4="Taux constant",VLOOKUP(C56-1,'Autres hypothèses'!$B$18:$E$73,3,FALSE),VLOOKUP(C56-1,'Autres hypothèses'!$B$18:$E$73,4,FALSE)))</f>
        <v>0.14943003240532562</v>
      </c>
      <c r="R56" s="85">
        <f t="shared" ca="1" si="3"/>
        <v>9.090092762234893E-7</v>
      </c>
      <c r="T56" s="86">
        <f t="shared" ca="1" si="4"/>
        <v>5.9747577259630401E-10</v>
      </c>
      <c r="U56" s="86">
        <f t="shared" ca="1" si="5"/>
        <v>2.304673636792455E-6</v>
      </c>
      <c r="V56" s="86">
        <f t="shared" ca="1" si="6"/>
        <v>2.5917749630231622E-4</v>
      </c>
      <c r="W56" s="86">
        <f t="shared" ca="1" si="7"/>
        <v>0.99973851723258511</v>
      </c>
      <c r="X56" s="85">
        <f>X55*(1+IF('Autres hypothèses'!$C$5="Aucun",VLOOKUP(C56-1,'Autres hypothèses'!$H$18:$K$73,3,FALSE),VLOOKUP(C56-1,'Autres hypothèses'!$H$18:$K$73,4,FALSE)))</f>
        <v>2.6388117932094191</v>
      </c>
      <c r="Y56" s="85">
        <f t="shared" si="8"/>
        <v>2.6388117932094191</v>
      </c>
      <c r="Z56" s="8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85">
        <f>IF(B56&lt;'Autres hypothèses'!$C$7,'Autres hypothèses'!$C$8*X56,IF(B56&lt;'Autres hypothèses'!$C$7+'Autres hypothèses'!$C$10,'Autres hypothèses'!$C$11*X56,0))</f>
        <v>0</v>
      </c>
      <c r="AB56" s="85">
        <f t="shared" ca="1" si="9"/>
        <v>4.1643555686460721E-4</v>
      </c>
      <c r="AC56" s="86">
        <f>AC55/(1+IF('Autres hypothèses'!$C$4="Taux constant",VLOOKUP(C56-1,'Autres hypothèses'!$B$18:$E$73,3,FALSE),VLOOKUP(C56-1,'Autres hypothèses'!$B$18:$E$73,4,FALSE)))</f>
        <v>0.14943003240532562</v>
      </c>
      <c r="AD56" s="85">
        <f t="shared" ca="1" si="16"/>
        <v>6.2227978757008071E-5</v>
      </c>
    </row>
    <row r="57" spans="2:30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86">
        <f ca="1">IF(E56=1,1,'Probabilités de décès'!D64)</f>
        <v>1</v>
      </c>
      <c r="F57" s="86">
        <f t="shared" ca="1" si="0"/>
        <v>0</v>
      </c>
      <c r="G57" s="86">
        <f ca="1">G56*F56</f>
        <v>7.837921782721174E-7</v>
      </c>
      <c r="I57">
        <f t="shared" si="14"/>
        <v>112</v>
      </c>
      <c r="J57" s="86">
        <f ca="1">IF(J56=1,1,'Probabilités de décès'!H64)</f>
        <v>0.56999999999999995</v>
      </c>
      <c r="K57" s="86">
        <f t="shared" ca="1" si="1"/>
        <v>0.43000000000000005</v>
      </c>
      <c r="L57" s="86">
        <f t="shared" ca="1" si="15"/>
        <v>1.1663014220013995E-4</v>
      </c>
      <c r="N57" s="85">
        <f>N56*(1+IF('Autres hypothèses'!$C$5="Aucun",VLOOKUP(C57-1,'Autres hypothèses'!$H$18:$K$73,3,FALSE),VLOOKUP(C57-1,'Autres hypothèses'!$H$18:$K$73,4,FALSE)))</f>
        <v>2.6915880290736074</v>
      </c>
      <c r="O57" s="85">
        <f>IF(B57&lt;'Autres hypothèses'!$C$7,'Autres hypothèses'!$C$8*N57,IF(B57&lt;'Autres hypothèses'!$C$7+'Autres hypothèses'!$C$10,'Autres hypothèses'!$C$11*N57,0))</f>
        <v>0</v>
      </c>
      <c r="P57" s="85">
        <f t="shared" ca="1" si="2"/>
        <v>2.1096456443187581E-6</v>
      </c>
      <c r="Q57" s="86">
        <f>Q56/(1+IF('Autres hypothèses'!$C$4="Taux constant",VLOOKUP(C57-1,'Autres hypothèses'!$B$18:$E$73,3,FALSE),VLOOKUP(C57-1,'Autres hypothèses'!$B$18:$E$73,4,FALSE)))</f>
        <v>0.14423748301672357</v>
      </c>
      <c r="R57" s="85">
        <f t="shared" ca="1" si="3"/>
        <v>3.0428997779373171E-7</v>
      </c>
      <c r="T57" s="86">
        <f t="shared" ca="1" si="4"/>
        <v>9.1413793207234499E-11</v>
      </c>
      <c r="U57" s="86">
        <f t="shared" ca="1" si="5"/>
        <v>7.8370076447891023E-7</v>
      </c>
      <c r="V57" s="86">
        <f t="shared" ca="1" si="6"/>
        <v>1.1663005078634675E-4</v>
      </c>
      <c r="W57" s="86">
        <f t="shared" ca="1" si="7"/>
        <v>0.9998825861570354</v>
      </c>
      <c r="X57" s="85">
        <f>X56*(1+IF('Autres hypothèses'!$C$5="Aucun",VLOOKUP(C57-1,'Autres hypothèses'!$H$18:$K$73,3,FALSE),VLOOKUP(C57-1,'Autres hypothèses'!$H$18:$K$73,4,FALSE)))</f>
        <v>2.6915880290736074</v>
      </c>
      <c r="Y57" s="85">
        <f t="shared" si="8"/>
        <v>2.6915880290736074</v>
      </c>
      <c r="Z57" s="8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85">
        <f>IF(B57&lt;'Autres hypothèses'!$C$7,'Autres hypothèses'!$C$8*X57,IF(B57&lt;'Autres hypothèses'!$C$7+'Autres hypothèses'!$C$10,'Autres hypothèses'!$C$11*X57,0))</f>
        <v>0</v>
      </c>
      <c r="AB57" s="85">
        <f t="shared" ca="1" si="9"/>
        <v>1.904616747603854E-4</v>
      </c>
      <c r="AC57" s="86">
        <f>AC56/(1+IF('Autres hypothèses'!$C$4="Taux constant",VLOOKUP(C57-1,'Autres hypothèses'!$B$18:$E$73,3,FALSE),VLOOKUP(C57-1,'Autres hypothèses'!$B$18:$E$73,4,FALSE)))</f>
        <v>0.14423748301672357</v>
      </c>
      <c r="AD57" s="85">
        <f t="shared" ca="1" si="16"/>
        <v>2.7471712578587816E-5</v>
      </c>
    </row>
    <row r="58" spans="2:30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86">
        <f ca="1">IF(E57=1,1,'Probabilités de décès'!D65)</f>
        <v>1</v>
      </c>
      <c r="F58" s="86">
        <f t="shared" ca="1" si="0"/>
        <v>0</v>
      </c>
      <c r="G58" s="86">
        <f t="shared" ca="1" si="13"/>
        <v>0</v>
      </c>
      <c r="I58">
        <f t="shared" si="14"/>
        <v>113</v>
      </c>
      <c r="J58" s="86">
        <f ca="1">IF(J57=1,1,'Probabilités de décès'!H65)</f>
        <v>0.59</v>
      </c>
      <c r="K58" s="86">
        <f t="shared" ca="1" si="1"/>
        <v>0.41000000000000003</v>
      </c>
      <c r="L58" s="86">
        <f t="shared" ca="1" si="15"/>
        <v>5.0150961146060188E-5</v>
      </c>
      <c r="N58" s="85">
        <f>N57*(1+IF('Autres hypothèses'!$C$5="Aucun",VLOOKUP(C58-1,'Autres hypothèses'!$H$18:$K$73,3,FALSE),VLOOKUP(C58-1,'Autres hypothèses'!$H$18:$K$73,4,FALSE)))</f>
        <v>2.7454197896550796</v>
      </c>
      <c r="O58" s="85">
        <f>IF(B58&lt;'Autres hypothèses'!$C$7,'Autres hypothèses'!$C$8*N58,IF(B58&lt;'Autres hypothèses'!$C$7+'Autres hypothèses'!$C$10,'Autres hypothèses'!$C$11*N58,0))</f>
        <v>0</v>
      </c>
      <c r="P58" s="85">
        <f t="shared" ca="1" si="2"/>
        <v>0</v>
      </c>
      <c r="Q58" s="86">
        <f>Q57/(1+IF('Autres hypothèses'!$C$4="Taux constant",VLOOKUP(C58-1,'Autres hypothèses'!$B$18:$E$73,3,FALSE),VLOOKUP(C58-1,'Autres hypothèses'!$B$18:$E$73,4,FALSE)))</f>
        <v>0.13922536970726213</v>
      </c>
      <c r="R58" s="85">
        <f t="shared" ca="1" si="3"/>
        <v>0</v>
      </c>
      <c r="T58" s="86">
        <f t="shared" ca="1" si="4"/>
        <v>0</v>
      </c>
      <c r="U58" s="86">
        <f t="shared" ca="1" si="5"/>
        <v>0</v>
      </c>
      <c r="V58" s="86">
        <f t="shared" ca="1" si="6"/>
        <v>5.0150961146060188E-5</v>
      </c>
      <c r="W58" s="86">
        <f t="shared" ca="1" si="7"/>
        <v>0.99994984903885398</v>
      </c>
      <c r="X58" s="85">
        <f>X57*(1+IF('Autres hypothèses'!$C$5="Aucun",VLOOKUP(C58-1,'Autres hypothèses'!$H$18:$K$73,3,FALSE),VLOOKUP(C58-1,'Autres hypothèses'!$H$18:$K$73,4,FALSE)))</f>
        <v>2.7454197896550796</v>
      </c>
      <c r="Y58" s="85">
        <f t="shared" si="8"/>
        <v>2.7454197896550796</v>
      </c>
      <c r="Z58" s="8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85">
        <f>IF(B58&lt;'Autres hypothèses'!$C$7,'Autres hypothèses'!$C$8*X58,IF(B58&lt;'Autres hypothèses'!$C$7+'Autres hypothèses'!$C$10,'Autres hypothèses'!$C$11*X58,0))</f>
        <v>0</v>
      </c>
      <c r="AB58" s="85">
        <f t="shared" ca="1" si="9"/>
        <v>8.2611264720369973E-5</v>
      </c>
      <c r="AC58" s="86">
        <f>AC57/(1+IF('Autres hypothèses'!$C$4="Taux constant",VLOOKUP(C58-1,'Autres hypothèses'!$B$18:$E$73,3,FALSE),VLOOKUP(C58-1,'Autres hypothèses'!$B$18:$E$73,4,FALSE)))</f>
        <v>0.13922536970726213</v>
      </c>
      <c r="AD58" s="85">
        <f t="shared" ca="1" si="16"/>
        <v>1.150158387267801E-5</v>
      </c>
    </row>
    <row r="59" spans="2:30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86">
        <f ca="1">IF(E58=1,1,'Probabilités de décès'!D66)</f>
        <v>1</v>
      </c>
      <c r="F59" s="86">
        <f t="shared" ca="1" si="0"/>
        <v>0</v>
      </c>
      <c r="G59" s="86">
        <f t="shared" ca="1" si="13"/>
        <v>0</v>
      </c>
      <c r="I59">
        <f t="shared" si="14"/>
        <v>114</v>
      </c>
      <c r="J59" s="86">
        <f ca="1">IF(J58=1,1,'Probabilités de décès'!H66)</f>
        <v>0.61</v>
      </c>
      <c r="K59" s="86">
        <f t="shared" ca="1" si="1"/>
        <v>0.39</v>
      </c>
      <c r="L59" s="86">
        <f t="shared" ca="1" si="15"/>
        <v>2.0561894069884678E-5</v>
      </c>
      <c r="N59" s="85">
        <f>N58*(1+IF('Autres hypothèses'!$C$5="Aucun",VLOOKUP(C59-1,'Autres hypothèses'!$H$18:$K$73,3,FALSE),VLOOKUP(C59-1,'Autres hypothèses'!$H$18:$K$73,4,FALSE)))</f>
        <v>2.8003281854481812</v>
      </c>
      <c r="O59" s="85">
        <f>IF(B59&lt;'Autres hypothèses'!$C$7,'Autres hypothèses'!$C$8*N59,IF(B59&lt;'Autres hypothèses'!$C$7+'Autres hypothèses'!$C$10,'Autres hypothèses'!$C$11*N59,0))</f>
        <v>0</v>
      </c>
      <c r="P59" s="85">
        <f t="shared" ca="1" si="2"/>
        <v>0</v>
      </c>
      <c r="Q59" s="86">
        <f>Q58/(1+IF('Autres hypothèses'!$C$4="Taux constant",VLOOKUP(C59-1,'Autres hypothèses'!$B$18:$E$73,3,FALSE),VLOOKUP(C59-1,'Autres hypothèses'!$B$18:$E$73,4,FALSE)))</f>
        <v>0.13438742249735727</v>
      </c>
      <c r="R59" s="85">
        <f t="shared" ca="1" si="3"/>
        <v>0</v>
      </c>
      <c r="T59" s="86">
        <f t="shared" ca="1" si="4"/>
        <v>0</v>
      </c>
      <c r="U59" s="86">
        <f t="shared" ca="1" si="5"/>
        <v>0</v>
      </c>
      <c r="V59" s="86">
        <f t="shared" ca="1" si="6"/>
        <v>2.0561894069884678E-5</v>
      </c>
      <c r="W59" s="86">
        <f t="shared" ca="1" si="7"/>
        <v>0.99997943810593015</v>
      </c>
      <c r="X59" s="85">
        <f>X58*(1+IF('Autres hypothèses'!$C$5="Aucun",VLOOKUP(C59-1,'Autres hypothèses'!$H$18:$K$73,3,FALSE),VLOOKUP(C59-1,'Autres hypothèses'!$H$18:$K$73,4,FALSE)))</f>
        <v>2.8003281854481812</v>
      </c>
      <c r="Y59" s="85">
        <f t="shared" si="8"/>
        <v>2.8003281854481812</v>
      </c>
      <c r="Z59" s="8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85">
        <f>IF(B59&lt;'Autres hypothèses'!$C$7,'Autres hypothèses'!$C$8*X59,IF(B59&lt;'Autres hypothèses'!$C$7+'Autres hypothèses'!$C$10,'Autres hypothèses'!$C$11*X59,0))</f>
        <v>0</v>
      </c>
      <c r="AB59" s="85">
        <f t="shared" ca="1" si="9"/>
        <v>3.454803090605872E-5</v>
      </c>
      <c r="AC59" s="86">
        <f>AC58/(1+IF('Autres hypothèses'!$C$4="Taux constant",VLOOKUP(C59-1,'Autres hypothèses'!$B$18:$E$73,3,FALSE),VLOOKUP(C59-1,'Autres hypothèses'!$B$18:$E$73,4,FALSE)))</f>
        <v>0.13438742249735727</v>
      </c>
      <c r="AD59" s="85">
        <f t="shared" ca="1" si="16"/>
        <v>4.6428208258242701E-6</v>
      </c>
    </row>
    <row r="60" spans="2:30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86">
        <f ca="1">IF(E59=1,1,'Probabilités de décès'!D67)</f>
        <v>1</v>
      </c>
      <c r="F60" s="86">
        <f t="shared" ca="1" si="0"/>
        <v>0</v>
      </c>
      <c r="G60" s="86">
        <f t="shared" ca="1" si="13"/>
        <v>0</v>
      </c>
      <c r="I60">
        <f t="shared" si="14"/>
        <v>115</v>
      </c>
      <c r="J60" s="86">
        <f ca="1">IF(J59=1,1,'Probabilités de décès'!H67)</f>
        <v>1</v>
      </c>
      <c r="K60" s="86">
        <f t="shared" ca="1" si="1"/>
        <v>0</v>
      </c>
      <c r="L60" s="86">
        <f t="shared" ca="1" si="15"/>
        <v>8.019138687255025E-6</v>
      </c>
      <c r="N60" s="85">
        <f>N59*(1+IF('Autres hypothèses'!$C$5="Aucun",VLOOKUP(C60-1,'Autres hypothèses'!$H$18:$K$73,3,FALSE),VLOOKUP(C60-1,'Autres hypothèses'!$H$18:$K$73,4,FALSE)))</f>
        <v>2.8563347491571447</v>
      </c>
      <c r="O60" s="85">
        <f>IF(B60&lt;'Autres hypothèses'!$C$7,'Autres hypothèses'!$C$8*N60,IF(B60&lt;'Autres hypothèses'!$C$7+'Autres hypothèses'!$C$10,'Autres hypothèses'!$C$11*N60,0))</f>
        <v>0</v>
      </c>
      <c r="P60" s="85">
        <f t="shared" ca="1" si="2"/>
        <v>0</v>
      </c>
      <c r="Q60" s="86">
        <f>Q59/(1+IF('Autres hypothèses'!$C$4="Taux constant",VLOOKUP(C60-1,'Autres hypothèses'!$B$18:$E$73,3,FALSE),VLOOKUP(C60-1,'Autres hypothèses'!$B$18:$E$73,4,FALSE)))</f>
        <v>0.12971758928316338</v>
      </c>
      <c r="R60" s="85">
        <f t="shared" ca="1" si="3"/>
        <v>0</v>
      </c>
      <c r="T60" s="86">
        <f t="shared" ca="1" si="4"/>
        <v>0</v>
      </c>
      <c r="U60" s="86">
        <f t="shared" ca="1" si="5"/>
        <v>0</v>
      </c>
      <c r="V60" s="86">
        <f t="shared" ca="1" si="6"/>
        <v>8.019138687255025E-6</v>
      </c>
      <c r="W60" s="86">
        <f t="shared" ca="1" si="7"/>
        <v>0.99999198086131269</v>
      </c>
      <c r="X60" s="85">
        <f>X59*(1+IF('Autres hypothèses'!$C$5="Aucun",VLOOKUP(C60-1,'Autres hypothèses'!$H$18:$K$73,3,FALSE),VLOOKUP(C60-1,'Autres hypothèses'!$H$18:$K$73,4,FALSE)))</f>
        <v>2.8563347491571447</v>
      </c>
      <c r="Y60" s="85">
        <f t="shared" si="8"/>
        <v>2.8563347491571447</v>
      </c>
      <c r="Z60" s="8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85">
        <f>IF(B60&lt;'Autres hypothèses'!$C$7,'Autres hypothèses'!$C$8*X60,IF(B60&lt;'Autres hypothèses'!$C$7+'Autres hypothèses'!$C$10,'Autres hypothèses'!$C$11*X60,0))</f>
        <v>0</v>
      </c>
      <c r="AB60" s="85">
        <f t="shared" ca="1" si="9"/>
        <v>1.3743206694430161E-5</v>
      </c>
      <c r="AC60" s="86">
        <f>AC59/(1+IF('Autres hypothèses'!$C$4="Taux constant",VLOOKUP(C60-1,'Autres hypothèses'!$B$18:$E$73,3,FALSE),VLOOKUP(C60-1,'Autres hypothèses'!$B$18:$E$73,4,FALSE)))</f>
        <v>0.12971758928316338</v>
      </c>
      <c r="AD60" s="85">
        <f t="shared" ca="1" si="16"/>
        <v>1.782735641421713E-6</v>
      </c>
    </row>
    <row r="61" spans="2:30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86">
        <f ca="1">IF(E60=1,1,'Probabilités de décès'!D68)</f>
        <v>1</v>
      </c>
      <c r="F61" s="86">
        <f t="shared" ca="1" si="0"/>
        <v>0</v>
      </c>
      <c r="G61" s="86">
        <f t="shared" ca="1" si="13"/>
        <v>0</v>
      </c>
      <c r="I61">
        <f t="shared" si="14"/>
        <v>116</v>
      </c>
      <c r="J61" s="86">
        <f ca="1">IF(J60=1,1,'Probabilités de décès'!H68)</f>
        <v>1</v>
      </c>
      <c r="K61" s="86">
        <f t="shared" ca="1" si="1"/>
        <v>0</v>
      </c>
      <c r="L61" s="86">
        <f t="shared" ca="1" si="15"/>
        <v>0</v>
      </c>
      <c r="N61" s="85">
        <f>N60*(1+IF('Autres hypothèses'!$C$5="Aucun",VLOOKUP(C61-1,'Autres hypothèses'!$H$18:$K$73,3,FALSE),VLOOKUP(C61-1,'Autres hypothèses'!$H$18:$K$73,4,FALSE)))</f>
        <v>2.9134614441402875</v>
      </c>
      <c r="O61" s="85">
        <f>IF(B61&lt;'Autres hypothèses'!$C$7,'Autres hypothèses'!$C$8*N61,IF(B61&lt;'Autres hypothèses'!$C$7+'Autres hypothèses'!$C$10,'Autres hypothèses'!$C$11*N61,0))</f>
        <v>0</v>
      </c>
      <c r="P61" s="85">
        <f t="shared" ca="1" si="2"/>
        <v>0</v>
      </c>
      <c r="Q61" s="86">
        <f>Q60/(1+IF('Autres hypothèses'!$C$4="Taux constant",VLOOKUP(C61-1,'Autres hypothèses'!$B$18:$E$73,3,FALSE),VLOOKUP(C61-1,'Autres hypothèses'!$B$18:$E$73,4,FALSE)))</f>
        <v>0.12521002826560171</v>
      </c>
      <c r="R61" s="85">
        <f t="shared" ca="1" si="3"/>
        <v>0</v>
      </c>
      <c r="T61" s="86">
        <f t="shared" ca="1" si="4"/>
        <v>0</v>
      </c>
      <c r="U61" s="86">
        <f t="shared" ca="1" si="5"/>
        <v>0</v>
      </c>
      <c r="V61" s="86">
        <f t="shared" ca="1" si="6"/>
        <v>0</v>
      </c>
      <c r="W61" s="86">
        <f t="shared" ca="1" si="7"/>
        <v>1</v>
      </c>
      <c r="X61" s="85">
        <f>X60*(1+IF('Autres hypothèses'!$C$5="Aucun",VLOOKUP(C61-1,'Autres hypothèses'!$H$18:$K$73,3,FALSE),VLOOKUP(C61-1,'Autres hypothèses'!$H$18:$K$73,4,FALSE)))</f>
        <v>2.9134614441402875</v>
      </c>
      <c r="Y61" s="85">
        <f t="shared" si="8"/>
        <v>2.9134614441402875</v>
      </c>
      <c r="Z61" s="8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85">
        <f>IF(B61&lt;'Autres hypothèses'!$C$7,'Autres hypothèses'!$C$8*X61,IF(B61&lt;'Autres hypothèses'!$C$7+'Autres hypothèses'!$C$10,'Autres hypothèses'!$C$11*X61,0))</f>
        <v>0</v>
      </c>
      <c r="AB61" s="85">
        <f t="shared" ca="1" si="9"/>
        <v>0</v>
      </c>
      <c r="AC61" s="86">
        <f>AC60/(1+IF('Autres hypothèses'!$C$4="Taux constant",VLOOKUP(C61-1,'Autres hypothèses'!$B$18:$E$73,3,FALSE),VLOOKUP(C61-1,'Autres hypothèses'!$B$18:$E$73,4,FALSE)))</f>
        <v>0.12521002826560171</v>
      </c>
      <c r="AD61" s="85">
        <f t="shared" ca="1" si="16"/>
        <v>0</v>
      </c>
    </row>
    <row r="62" spans="2:30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86">
        <f ca="1">IF(E61=1,1,'Probabilités de décès'!D69)</f>
        <v>1</v>
      </c>
      <c r="F62" s="86">
        <f t="shared" ca="1" si="0"/>
        <v>0</v>
      </c>
      <c r="G62" s="86">
        <f t="shared" ca="1" si="13"/>
        <v>0</v>
      </c>
      <c r="I62">
        <f t="shared" si="14"/>
        <v>117</v>
      </c>
      <c r="J62" s="86">
        <f ca="1">IF(J61=1,1,'Probabilités de décès'!H69)</f>
        <v>1</v>
      </c>
      <c r="K62" s="86">
        <f t="shared" ca="1" si="1"/>
        <v>0</v>
      </c>
      <c r="L62" s="86">
        <f t="shared" ca="1" si="15"/>
        <v>0</v>
      </c>
      <c r="N62" s="85">
        <f>N61*(1+IF('Autres hypothèses'!$C$5="Aucun",VLOOKUP(C62-1,'Autres hypothèses'!$H$18:$K$73,3,FALSE),VLOOKUP(C62-1,'Autres hypothèses'!$H$18:$K$73,4,FALSE)))</f>
        <v>2.9717306730230932</v>
      </c>
      <c r="O62" s="85">
        <f>IF(B62&lt;'Autres hypothèses'!$C$7,'Autres hypothèses'!$C$8*N62,IF(B62&lt;'Autres hypothèses'!$C$7+'Autres hypothèses'!$C$10,'Autres hypothèses'!$C$11*N62,0))</f>
        <v>0</v>
      </c>
      <c r="P62" s="85">
        <f t="shared" ca="1" si="2"/>
        <v>0</v>
      </c>
      <c r="Q62" s="86">
        <f>Q61/(1+IF('Autres hypothèses'!$C$4="Taux constant",VLOOKUP(C62-1,'Autres hypothèses'!$B$18:$E$73,3,FALSE),VLOOKUP(C62-1,'Autres hypothèses'!$B$18:$E$73,4,FALSE)))</f>
        <v>0.12085910064247268</v>
      </c>
      <c r="R62" s="85">
        <f t="shared" ca="1" si="3"/>
        <v>0</v>
      </c>
      <c r="T62" s="86">
        <f t="shared" ca="1" si="4"/>
        <v>0</v>
      </c>
      <c r="U62" s="86">
        <f t="shared" ca="1" si="5"/>
        <v>0</v>
      </c>
      <c r="V62" s="86">
        <f t="shared" ca="1" si="6"/>
        <v>0</v>
      </c>
      <c r="W62" s="86">
        <f t="shared" ca="1" si="7"/>
        <v>1</v>
      </c>
      <c r="X62" s="85">
        <f>X61*(1+IF('Autres hypothèses'!$C$5="Aucun",VLOOKUP(C62-1,'Autres hypothèses'!$H$18:$K$73,3,FALSE),VLOOKUP(C62-1,'Autres hypothèses'!$H$18:$K$73,4,FALSE)))</f>
        <v>2.9717306730230932</v>
      </c>
      <c r="Y62" s="85">
        <f t="shared" si="8"/>
        <v>2.9717306730230932</v>
      </c>
      <c r="Z62" s="8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85">
        <f>IF(B62&lt;'Autres hypothèses'!$C$7,'Autres hypothèses'!$C$8*X62,IF(B62&lt;'Autres hypothèses'!$C$7+'Autres hypothèses'!$C$10,'Autres hypothèses'!$C$11*X62,0))</f>
        <v>0</v>
      </c>
      <c r="AB62" s="85">
        <f t="shared" ca="1" si="9"/>
        <v>0</v>
      </c>
      <c r="AC62" s="86">
        <f>AC61/(1+IF('Autres hypothèses'!$C$4="Taux constant",VLOOKUP(C62-1,'Autres hypothèses'!$B$18:$E$73,3,FALSE),VLOOKUP(C62-1,'Autres hypothèses'!$B$18:$E$73,4,FALSE)))</f>
        <v>0.12085910064247268</v>
      </c>
      <c r="AD62" s="85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zoomScale="117" zoomScaleNormal="80" workbookViewId="0">
      <selection activeCell="M14" sqref="A14:XFD14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228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12">
        <v>1</v>
      </c>
      <c r="B3" s="110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93">
        <v>13.446401820403056</v>
      </c>
      <c r="U3" s="75">
        <v>13.446401820403</v>
      </c>
      <c r="V3" s="114">
        <f>(T3-U3)/U3</f>
        <v>4.0953009404978019E-15</v>
      </c>
    </row>
    <row r="4" spans="1:22" x14ac:dyDescent="0.2">
      <c r="A4" s="112">
        <f>A3+1</f>
        <v>2</v>
      </c>
      <c r="B4" s="110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93">
        <v>12.534694530017987</v>
      </c>
      <c r="U4" s="13">
        <v>12.5346945300179</v>
      </c>
      <c r="V4" s="115">
        <f t="shared" ref="V4:V22" si="3">(T4-U4)/U4</f>
        <v>6.9440451797342665E-15</v>
      </c>
    </row>
    <row r="5" spans="1:22" x14ac:dyDescent="0.2">
      <c r="A5" s="112">
        <f t="shared" ref="A5:A22" si="4">A4+1</f>
        <v>3</v>
      </c>
      <c r="B5" s="110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93">
        <v>13.703782937459255</v>
      </c>
      <c r="U5" s="13">
        <v>13.703782937459099</v>
      </c>
      <c r="V5" s="115">
        <f t="shared" si="3"/>
        <v>1.1407025533068328E-14</v>
      </c>
    </row>
    <row r="6" spans="1:22" x14ac:dyDescent="0.2">
      <c r="A6" s="112">
        <f t="shared" si="4"/>
        <v>4</v>
      </c>
      <c r="B6" s="110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93">
        <v>13.938828776531542</v>
      </c>
      <c r="U6" s="13">
        <v>13.9388287765314</v>
      </c>
      <c r="V6" s="115">
        <f t="shared" si="3"/>
        <v>1.0195156955459995E-14</v>
      </c>
    </row>
    <row r="7" spans="1:22" x14ac:dyDescent="0.2">
      <c r="A7" s="112">
        <f t="shared" si="4"/>
        <v>5</v>
      </c>
      <c r="B7" s="110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93">
        <v>14.15337639300307</v>
      </c>
      <c r="U7" s="13">
        <v>14.153376393003001</v>
      </c>
      <c r="V7" s="115">
        <f t="shared" si="3"/>
        <v>4.8947978781132863E-15</v>
      </c>
    </row>
    <row r="8" spans="1:22" x14ac:dyDescent="0.2">
      <c r="A8" s="112">
        <f t="shared" si="4"/>
        <v>6</v>
      </c>
      <c r="B8" s="110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93">
        <v>13.167055605687006</v>
      </c>
      <c r="U8" s="13">
        <v>13.167055605686899</v>
      </c>
      <c r="V8" s="115">
        <f t="shared" si="3"/>
        <v>8.0945515501569023E-15</v>
      </c>
    </row>
    <row r="9" spans="1:22" x14ac:dyDescent="0.2">
      <c r="A9" s="112">
        <f t="shared" si="4"/>
        <v>7</v>
      </c>
      <c r="B9" s="110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93">
        <v>14.070019609964493</v>
      </c>
      <c r="U9" s="13">
        <v>14.070019609964399</v>
      </c>
      <c r="V9" s="115">
        <f t="shared" si="3"/>
        <v>6.6913135232262475E-15</v>
      </c>
    </row>
    <row r="10" spans="1:22" x14ac:dyDescent="0.2">
      <c r="A10" s="112">
        <f t="shared" si="4"/>
        <v>8</v>
      </c>
      <c r="B10" s="110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93">
        <v>14.948861800352319</v>
      </c>
      <c r="U10" s="13">
        <v>14.9488617999504</v>
      </c>
      <c r="V10" s="115">
        <f t="shared" si="3"/>
        <v>2.6886227450710275E-11</v>
      </c>
    </row>
    <row r="11" spans="1:22" x14ac:dyDescent="0.2">
      <c r="A11" s="112">
        <f t="shared" si="4"/>
        <v>9</v>
      </c>
      <c r="B11" s="110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93">
        <v>14.974881446738411</v>
      </c>
      <c r="U11" s="13">
        <v>14.9748814463365</v>
      </c>
      <c r="V11" s="115">
        <f t="shared" si="3"/>
        <v>2.6839036722635818E-11</v>
      </c>
    </row>
    <row r="12" spans="1:22" x14ac:dyDescent="0.2">
      <c r="A12" s="112">
        <f t="shared" si="4"/>
        <v>10</v>
      </c>
      <c r="B12" s="110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93">
        <v>14.969459854986209</v>
      </c>
      <c r="U12" s="13">
        <v>14.969459854584301</v>
      </c>
      <c r="V12" s="115">
        <f t="shared" si="3"/>
        <v>2.6848519869511698E-11</v>
      </c>
    </row>
    <row r="13" spans="1:22" x14ac:dyDescent="0.2">
      <c r="A13" s="112">
        <f t="shared" si="4"/>
        <v>11</v>
      </c>
      <c r="B13" s="110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93">
        <v>15.775222540342021</v>
      </c>
      <c r="U13" s="13">
        <v>15.775222539653299</v>
      </c>
      <c r="V13" s="115">
        <f t="shared" si="3"/>
        <v>4.3658462922707138E-11</v>
      </c>
    </row>
    <row r="14" spans="1:22" x14ac:dyDescent="0.2">
      <c r="A14" s="112">
        <f t="shared" si="4"/>
        <v>12</v>
      </c>
      <c r="B14" s="110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93">
        <v>14.516548113405078</v>
      </c>
      <c r="U14" s="117">
        <v>14.518023188092601</v>
      </c>
      <c r="V14" s="118">
        <f t="shared" si="3"/>
        <v>-1.0160299845317616E-4</v>
      </c>
    </row>
    <row r="15" spans="1:22" x14ac:dyDescent="0.2">
      <c r="A15" s="112">
        <f t="shared" si="4"/>
        <v>13</v>
      </c>
      <c r="B15" s="110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93">
        <v>15.316889207008687</v>
      </c>
      <c r="U15" s="117">
        <v>15.3193210844299</v>
      </c>
      <c r="V15" s="118">
        <f t="shared" si="3"/>
        <v>-1.5874576998613435E-4</v>
      </c>
    </row>
    <row r="16" spans="1:22" x14ac:dyDescent="0.2">
      <c r="A16" s="112">
        <f t="shared" si="4"/>
        <v>14</v>
      </c>
      <c r="B16" s="110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93">
        <v>19.984075565478676</v>
      </c>
      <c r="U16" s="117">
        <v>25.744033593044801</v>
      </c>
      <c r="V16" s="118">
        <f t="shared" si="3"/>
        <v>-0.2237395319870262</v>
      </c>
    </row>
    <row r="17" spans="1:22" x14ac:dyDescent="0.2">
      <c r="A17" s="112">
        <f t="shared" si="4"/>
        <v>15</v>
      </c>
      <c r="B17" s="110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93">
        <v>19.525742232145344</v>
      </c>
      <c r="U17" s="117">
        <v>24.889724649982501</v>
      </c>
      <c r="V17" s="118">
        <f t="shared" si="3"/>
        <v>-0.21550991396125904</v>
      </c>
    </row>
    <row r="18" spans="1:22" x14ac:dyDescent="0.2">
      <c r="A18" s="112">
        <f t="shared" si="4"/>
        <v>16</v>
      </c>
      <c r="B18" s="110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93">
        <v>15.089218284696976</v>
      </c>
      <c r="U18" s="117">
        <v>15.153004837680401</v>
      </c>
      <c r="V18" s="118">
        <f t="shared" si="3"/>
        <v>-4.209498622003283E-3</v>
      </c>
    </row>
    <row r="19" spans="1:22" x14ac:dyDescent="0.2">
      <c r="A19" s="112">
        <f t="shared" si="4"/>
        <v>17</v>
      </c>
      <c r="B19" s="110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93">
        <v>15.186256617858493</v>
      </c>
      <c r="U19" s="13"/>
      <c r="V19" s="115" t="e">
        <f t="shared" si="3"/>
        <v>#DIV/0!</v>
      </c>
    </row>
    <row r="20" spans="1:22" x14ac:dyDescent="0.2">
      <c r="A20" s="112">
        <f t="shared" si="4"/>
        <v>18</v>
      </c>
      <c r="B20" s="110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93">
        <v>15.023969661642258</v>
      </c>
      <c r="U20" s="13"/>
      <c r="V20" s="115" t="e">
        <f t="shared" si="3"/>
        <v>#DIV/0!</v>
      </c>
    </row>
    <row r="21" spans="1:22" x14ac:dyDescent="0.2">
      <c r="A21" s="112">
        <f t="shared" si="4"/>
        <v>19</v>
      </c>
      <c r="B21" s="110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93">
        <v>15.060660160218344</v>
      </c>
      <c r="U21" s="13"/>
      <c r="V21" s="115" t="e">
        <f>(T21-U21)/U21</f>
        <v>#DIV/0!</v>
      </c>
    </row>
    <row r="22" spans="1:22" ht="16" thickBot="1" x14ac:dyDescent="0.25">
      <c r="A22" s="113">
        <f t="shared" si="4"/>
        <v>20</v>
      </c>
      <c r="B22" s="111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92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94">
        <v>19.158187159224443</v>
      </c>
      <c r="U22" s="69"/>
      <c r="V22" s="116" t="e">
        <f t="shared" si="3"/>
        <v>#DIV/0!</v>
      </c>
    </row>
  </sheetData>
  <phoneticPr fontId="21" type="noConversion"/>
  <conditionalFormatting sqref="J3">
    <cfRule type="expression" dxfId="44" priority="51">
      <formula>H3=0</formula>
    </cfRule>
  </conditionalFormatting>
  <conditionalFormatting sqref="J4:J9">
    <cfRule type="expression" dxfId="43" priority="50">
      <formula>H4=0</formula>
    </cfRule>
  </conditionalFormatting>
  <conditionalFormatting sqref="J10">
    <cfRule type="expression" dxfId="42" priority="49">
      <formula>H10=0</formula>
    </cfRule>
  </conditionalFormatting>
  <conditionalFormatting sqref="J11">
    <cfRule type="expression" dxfId="41" priority="48">
      <formula>H11=0</formula>
    </cfRule>
  </conditionalFormatting>
  <conditionalFormatting sqref="I3">
    <cfRule type="expression" dxfId="40" priority="47">
      <formula>H3=0</formula>
    </cfRule>
  </conditionalFormatting>
  <conditionalFormatting sqref="I4:I14">
    <cfRule type="expression" dxfId="39" priority="46">
      <formula>H4=0</formula>
    </cfRule>
  </conditionalFormatting>
  <conditionalFormatting sqref="J12">
    <cfRule type="expression" dxfId="38" priority="45">
      <formula>H12=0</formula>
    </cfRule>
  </conditionalFormatting>
  <conditionalFormatting sqref="J13">
    <cfRule type="expression" dxfId="37" priority="43">
      <formula>H13=0</formula>
    </cfRule>
  </conditionalFormatting>
  <conditionalFormatting sqref="J14">
    <cfRule type="expression" dxfId="36" priority="41">
      <formula>H14=0</formula>
    </cfRule>
  </conditionalFormatting>
  <conditionalFormatting sqref="I15">
    <cfRule type="expression" dxfId="35" priority="39">
      <formula>H15=0</formula>
    </cfRule>
  </conditionalFormatting>
  <conditionalFormatting sqref="J15">
    <cfRule type="expression" dxfId="34" priority="38">
      <formula>H15=0</formula>
    </cfRule>
  </conditionalFormatting>
  <conditionalFormatting sqref="I16">
    <cfRule type="expression" dxfId="33" priority="37">
      <formula>H16=0</formula>
    </cfRule>
  </conditionalFormatting>
  <conditionalFormatting sqref="J16">
    <cfRule type="expression" dxfId="32" priority="36">
      <formula>H16=0</formula>
    </cfRule>
  </conditionalFormatting>
  <conditionalFormatting sqref="I17">
    <cfRule type="expression" dxfId="31" priority="35">
      <formula>H17=0</formula>
    </cfRule>
  </conditionalFormatting>
  <conditionalFormatting sqref="J17">
    <cfRule type="expression" dxfId="30" priority="34">
      <formula>H17=0</formula>
    </cfRule>
  </conditionalFormatting>
  <conditionalFormatting sqref="C4:H17">
    <cfRule type="expression" dxfId="29" priority="33">
      <formula>C4&lt;&gt;C$3</formula>
    </cfRule>
  </conditionalFormatting>
  <conditionalFormatting sqref="K22:O22 S22">
    <cfRule type="expression" dxfId="28" priority="12">
      <formula>K22&lt;&gt;K$3</formula>
    </cfRule>
  </conditionalFormatting>
  <conditionalFormatting sqref="K4:S17">
    <cfRule type="expression" dxfId="27" priority="32">
      <formula>K4&lt;&gt;K$3</formula>
    </cfRule>
  </conditionalFormatting>
  <conditionalFormatting sqref="I18">
    <cfRule type="expression" dxfId="26" priority="27">
      <formula>H18=0</formula>
    </cfRule>
  </conditionalFormatting>
  <conditionalFormatting sqref="J18">
    <cfRule type="expression" dxfId="25" priority="26">
      <formula>H18=0</formula>
    </cfRule>
  </conditionalFormatting>
  <conditionalFormatting sqref="C18:H18">
    <cfRule type="expression" dxfId="24" priority="25">
      <formula>C18&lt;&gt;C$3</formula>
    </cfRule>
  </conditionalFormatting>
  <conditionalFormatting sqref="K18:O18 S18">
    <cfRule type="expression" dxfId="23" priority="24">
      <formula>K18&lt;&gt;K$3</formula>
    </cfRule>
  </conditionalFormatting>
  <conditionalFormatting sqref="I19">
    <cfRule type="expression" dxfId="22" priority="23">
      <formula>H19=0</formula>
    </cfRule>
  </conditionalFormatting>
  <conditionalFormatting sqref="J19">
    <cfRule type="expression" dxfId="21" priority="22">
      <formula>H19=0</formula>
    </cfRule>
  </conditionalFormatting>
  <conditionalFormatting sqref="C19:H19">
    <cfRule type="expression" dxfId="20" priority="21">
      <formula>C19&lt;&gt;C$3</formula>
    </cfRule>
  </conditionalFormatting>
  <conditionalFormatting sqref="K19:O19 S19">
    <cfRule type="expression" dxfId="19" priority="20">
      <formula>K19&lt;&gt;K$3</formula>
    </cfRule>
  </conditionalFormatting>
  <conditionalFormatting sqref="I20:I21">
    <cfRule type="expression" dxfId="18" priority="19">
      <formula>H20=0</formula>
    </cfRule>
  </conditionalFormatting>
  <conditionalFormatting sqref="J20:J21">
    <cfRule type="expression" dxfId="17" priority="18">
      <formula>H20=0</formula>
    </cfRule>
  </conditionalFormatting>
  <conditionalFormatting sqref="C20:H21">
    <cfRule type="expression" dxfId="16" priority="17">
      <formula>C20&lt;&gt;C$3</formula>
    </cfRule>
  </conditionalFormatting>
  <conditionalFormatting sqref="K20:O20 K21:L21 N21:O21 S20:S21">
    <cfRule type="expression" dxfId="15" priority="16">
      <formula>K20&lt;&gt;K$3</formula>
    </cfRule>
  </conditionalFormatting>
  <conditionalFormatting sqref="I22">
    <cfRule type="expression" dxfId="14" priority="15">
      <formula>H22=0</formula>
    </cfRule>
  </conditionalFormatting>
  <conditionalFormatting sqref="J22">
    <cfRule type="expression" dxfId="13" priority="14">
      <formula>H22=0</formula>
    </cfRule>
  </conditionalFormatting>
  <conditionalFormatting sqref="C22:H22">
    <cfRule type="expression" dxfId="12" priority="13">
      <formula>C22&lt;&gt;C$3</formula>
    </cfRule>
  </conditionalFormatting>
  <conditionalFormatting sqref="M21">
    <cfRule type="expression" dxfId="11" priority="11">
      <formula>M21&lt;&gt;M$3</formula>
    </cfRule>
  </conditionalFormatting>
  <conditionalFormatting sqref="P18:R18">
    <cfRule type="expression" dxfId="10" priority="10">
      <formula>P18&lt;&gt;P$3</formula>
    </cfRule>
  </conditionalFormatting>
  <conditionalFormatting sqref="P19:R19">
    <cfRule type="expression" dxfId="9" priority="9">
      <formula>P19&lt;&gt;P$3</formula>
    </cfRule>
  </conditionalFormatting>
  <conditionalFormatting sqref="P20:R20">
    <cfRule type="expression" dxfId="8" priority="8">
      <formula>P20&lt;&gt;P$3</formula>
    </cfRule>
  </conditionalFormatting>
  <conditionalFormatting sqref="P21:R21">
    <cfRule type="expression" dxfId="7" priority="7">
      <formula>P21&lt;&gt;P$3</formula>
    </cfRule>
  </conditionalFormatting>
  <conditionalFormatting sqref="P22:R22">
    <cfRule type="expression" dxfId="6" priority="6">
      <formula>P22&lt;&gt;P$3</formula>
    </cfRule>
  </conditionalFormatting>
  <conditionalFormatting sqref="B4:B17">
    <cfRule type="expression" dxfId="5" priority="5">
      <formula>B4&lt;&gt;B$3</formula>
    </cfRule>
  </conditionalFormatting>
  <conditionalFormatting sqref="B18">
    <cfRule type="expression" dxfId="4" priority="4">
      <formula>B18&lt;&gt;B$3</formula>
    </cfRule>
  </conditionalFormatting>
  <conditionalFormatting sqref="B19">
    <cfRule type="expression" dxfId="3" priority="3">
      <formula>B19&lt;&gt;B$3</formula>
    </cfRule>
  </conditionalFormatting>
  <conditionalFormatting sqref="B20:B21">
    <cfRule type="expression" dxfId="2" priority="2">
      <formula>B20&lt;&gt;B$3</formula>
    </cfRule>
  </conditionalFormatting>
  <conditionalFormatting sqref="B22">
    <cfRule type="expression" dxfId="1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opLeftCell="A5" zoomScaleNormal="80" workbookViewId="0">
      <selection activeCell="G13" sqref="G13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1" t="s">
        <v>64</v>
      </c>
      <c r="Q14" s="121"/>
      <c r="R14" s="121"/>
      <c r="S14" s="38"/>
      <c r="T14" s="122" t="s">
        <v>65</v>
      </c>
      <c r="U14" s="122"/>
      <c r="V14" s="122"/>
      <c r="W14" s="122"/>
      <c r="X14" s="39" t="s">
        <v>66</v>
      </c>
      <c r="Y14" s="63" t="s">
        <v>67</v>
      </c>
      <c r="Z14" s="123" t="s">
        <v>68</v>
      </c>
      <c r="AA14" s="123"/>
      <c r="AB14" s="123"/>
      <c r="AC14" s="123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95" t="s">
        <v>200</v>
      </c>
    </row>
    <row r="2" spans="1:2" s="98" customFormat="1" x14ac:dyDescent="0.2">
      <c r="A2" s="97"/>
    </row>
    <row r="3" spans="1:2" s="98" customFormat="1" ht="19" x14ac:dyDescent="0.25">
      <c r="A3" s="96" t="s">
        <v>203</v>
      </c>
    </row>
    <row r="4" spans="1:2" s="98" customFormat="1" x14ac:dyDescent="0.2">
      <c r="A4" s="97" t="s">
        <v>204</v>
      </c>
      <c r="B4" s="99">
        <v>0.6</v>
      </c>
    </row>
    <row r="5" spans="1:2" s="98" customFormat="1" x14ac:dyDescent="0.2">
      <c r="A5" s="97" t="s">
        <v>205</v>
      </c>
      <c r="B5" s="99">
        <v>0.4</v>
      </c>
    </row>
    <row r="6" spans="1:2" s="98" customFormat="1" x14ac:dyDescent="0.2">
      <c r="A6" s="97"/>
    </row>
    <row r="7" spans="1:2" s="98" customFormat="1" ht="19" x14ac:dyDescent="0.25">
      <c r="A7" s="96" t="s">
        <v>206</v>
      </c>
    </row>
    <row r="8" spans="1:2" s="98" customFormat="1" x14ac:dyDescent="0.2">
      <c r="A8" s="97" t="s">
        <v>201</v>
      </c>
      <c r="B8" s="100">
        <v>0.8</v>
      </c>
    </row>
    <row r="9" spans="1:2" s="98" customFormat="1" x14ac:dyDescent="0.2">
      <c r="A9" s="97" t="s">
        <v>207</v>
      </c>
      <c r="B9" s="100">
        <v>0.2</v>
      </c>
    </row>
    <row r="10" spans="1:2" s="98" customFormat="1" x14ac:dyDescent="0.2">
      <c r="A10" s="97" t="s">
        <v>208</v>
      </c>
      <c r="B10" s="100">
        <v>0.7</v>
      </c>
    </row>
    <row r="11" spans="1:2" s="98" customFormat="1" x14ac:dyDescent="0.2">
      <c r="A11" s="97" t="s">
        <v>209</v>
      </c>
      <c r="B11" s="100">
        <v>0.3</v>
      </c>
    </row>
    <row r="12" spans="1:2" s="98" customFormat="1" x14ac:dyDescent="0.2">
      <c r="A12" s="97"/>
      <c r="B12" s="100"/>
    </row>
    <row r="13" spans="1:2" s="98" customFormat="1" ht="19" x14ac:dyDescent="0.25">
      <c r="A13" s="96" t="s">
        <v>214</v>
      </c>
      <c r="B13" s="100"/>
    </row>
    <row r="14" spans="1:2" s="98" customFormat="1" x14ac:dyDescent="0.2">
      <c r="A14" s="97" t="s">
        <v>210</v>
      </c>
      <c r="B14" s="99">
        <v>0.05</v>
      </c>
    </row>
    <row r="15" spans="1:2" s="98" customFormat="1" x14ac:dyDescent="0.2">
      <c r="A15" s="97" t="s">
        <v>211</v>
      </c>
      <c r="B15" s="99">
        <v>0.25</v>
      </c>
    </row>
    <row r="16" spans="1:2" s="98" customFormat="1" x14ac:dyDescent="0.2">
      <c r="A16" s="97" t="s">
        <v>212</v>
      </c>
      <c r="B16" s="99">
        <v>0.5</v>
      </c>
    </row>
    <row r="17" spans="1:2" s="98" customFormat="1" x14ac:dyDescent="0.2">
      <c r="A17" s="97" t="s">
        <v>213</v>
      </c>
      <c r="B17" s="99">
        <v>0.2</v>
      </c>
    </row>
    <row r="18" spans="1:2" s="98" customFormat="1" x14ac:dyDescent="0.2">
      <c r="A18" s="97"/>
      <c r="B18" s="100"/>
    </row>
    <row r="19" spans="1:2" s="98" customFormat="1" x14ac:dyDescent="0.2">
      <c r="A19" s="97"/>
      <c r="B19" s="100"/>
    </row>
    <row r="20" spans="1:2" s="98" customFormat="1" x14ac:dyDescent="0.2">
      <c r="A20" s="97"/>
    </row>
    <row r="21" spans="1:2" ht="20" thickBot="1" x14ac:dyDescent="0.3">
      <c r="A21" s="101" t="s">
        <v>202</v>
      </c>
    </row>
    <row r="22" spans="1:2" x14ac:dyDescent="0.2">
      <c r="A22" s="102" t="s">
        <v>215</v>
      </c>
      <c r="B22" s="103">
        <f>B4*B8*B14</f>
        <v>2.4E-2</v>
      </c>
    </row>
    <row r="23" spans="1:2" x14ac:dyDescent="0.2">
      <c r="A23" s="104" t="s">
        <v>216</v>
      </c>
      <c r="B23" s="105">
        <f>B5*B10*B14</f>
        <v>1.3999999999999999E-2</v>
      </c>
    </row>
    <row r="24" spans="1:2" x14ac:dyDescent="0.2">
      <c r="A24" s="104" t="s">
        <v>207</v>
      </c>
      <c r="B24" s="106">
        <f>B4*B9</f>
        <v>0.12</v>
      </c>
    </row>
    <row r="25" spans="1:2" x14ac:dyDescent="0.2">
      <c r="A25" s="104" t="s">
        <v>209</v>
      </c>
      <c r="B25" s="106">
        <f>B5*B11</f>
        <v>0.12</v>
      </c>
    </row>
    <row r="26" spans="1:2" x14ac:dyDescent="0.2">
      <c r="A26" s="104" t="s">
        <v>217</v>
      </c>
      <c r="B26" s="106">
        <f>B4*B8*B15</f>
        <v>0.12</v>
      </c>
    </row>
    <row r="27" spans="1:2" x14ac:dyDescent="0.2">
      <c r="A27" s="104" t="s">
        <v>219</v>
      </c>
      <c r="B27" s="106">
        <f>B5*B10*B15</f>
        <v>6.9999999999999993E-2</v>
      </c>
    </row>
    <row r="28" spans="1:2" x14ac:dyDescent="0.2">
      <c r="A28" s="104" t="s">
        <v>218</v>
      </c>
      <c r="B28" s="106">
        <f>B4*B8*B16</f>
        <v>0.24</v>
      </c>
    </row>
    <row r="29" spans="1:2" x14ac:dyDescent="0.2">
      <c r="A29" s="104" t="s">
        <v>220</v>
      </c>
      <c r="B29" s="106">
        <f>B5*B10*B16</f>
        <v>0.13999999999999999</v>
      </c>
    </row>
    <row r="30" spans="1:2" x14ac:dyDescent="0.2">
      <c r="A30" s="104" t="s">
        <v>221</v>
      </c>
      <c r="B30" s="106">
        <f>B4*B8*B17</f>
        <v>9.6000000000000002E-2</v>
      </c>
    </row>
    <row r="31" spans="1:2" ht="16" thickBot="1" x14ac:dyDescent="0.25">
      <c r="A31" s="107" t="s">
        <v>222</v>
      </c>
      <c r="B31" s="108">
        <f>B5*B10*B17</f>
        <v>5.5999999999999994E-2</v>
      </c>
    </row>
    <row r="34" spans="1:2" x14ac:dyDescent="0.2">
      <c r="A34" t="s">
        <v>223</v>
      </c>
      <c r="B34" s="109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Table de mortalité H</vt:lpstr>
      <vt:lpstr>Table de mortalité F</vt:lpstr>
      <vt:lpstr>Section 1</vt:lpstr>
      <vt:lpstr>Section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Probabilités de décès (2)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2021-11-09T13:20:24Z</dcterms:modified>
</cp:coreProperties>
</file>