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-5-A-2021\ACT-4101-Régimes-de-retraite\TP\TP-RR\"/>
    </mc:Choice>
  </mc:AlternateContent>
  <xr:revisionPtr revIDLastSave="0" documentId="13_ncr:1_{DEAACB6B-72B9-4E5D-979D-F4C39C8BE2DA}" xr6:coauthVersionLast="46" xr6:coauthVersionMax="47" xr10:uidLastSave="{00000000-0000-0000-0000-000000000000}"/>
  <bookViews>
    <workbookView xWindow="-108" yWindow="-108" windowWidth="23256" windowHeight="12576" tabRatio="734" firstSheet="19" activeTab="27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8" i="38" l="1"/>
  <c r="I68" i="38"/>
  <c r="P68" i="38"/>
  <c r="L68" i="38"/>
  <c r="E3" i="40"/>
  <c r="P22" i="39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P20" i="39"/>
  <c r="C20" i="54"/>
  <c r="C21" i="54" s="1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K19" i="54"/>
  <c r="D19" i="54"/>
  <c r="F19" i="54" s="1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P18" i="39"/>
  <c r="K18" i="39"/>
  <c r="P17" i="39"/>
  <c r="K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D19" i="48"/>
  <c r="B19" i="48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K68" i="38" l="1"/>
  <c r="O68" i="38"/>
  <c r="U68" i="38"/>
  <c r="Y68" i="38"/>
  <c r="AC68" i="38"/>
  <c r="K20" i="47"/>
  <c r="M68" i="38"/>
  <c r="Q68" i="38"/>
  <c r="W68" i="38"/>
  <c r="AA68" i="38"/>
  <c r="V68" i="38"/>
  <c r="Z68" i="38"/>
  <c r="AD68" i="38"/>
  <c r="N68" i="38"/>
  <c r="R68" i="38"/>
  <c r="X68" i="38"/>
  <c r="AB68" i="38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20" i="52" s="1"/>
  <c r="F19" i="52"/>
  <c r="K19" i="52"/>
  <c r="F19" i="51"/>
  <c r="K19" i="51"/>
  <c r="D20" i="51"/>
  <c r="D21" i="50"/>
  <c r="F21" i="50" s="1"/>
  <c r="K20" i="50"/>
  <c r="L20" i="50" s="1"/>
  <c r="F20" i="47"/>
  <c r="K15" i="39"/>
  <c r="K5" i="39"/>
  <c r="F19" i="45"/>
  <c r="K19" i="45"/>
  <c r="L19" i="45" s="1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F21" i="47"/>
  <c r="K21" i="47"/>
  <c r="L21" i="47" s="1"/>
  <c r="L20" i="47"/>
  <c r="M20" i="47" s="1"/>
  <c r="D20" i="46"/>
  <c r="F20" i="46" s="1"/>
  <c r="F19" i="46"/>
  <c r="K19" i="46"/>
  <c r="F21" i="45"/>
  <c r="K20" i="45"/>
  <c r="L20" i="45" s="1"/>
  <c r="F20" i="45"/>
  <c r="D21" i="45"/>
  <c r="F20" i="44"/>
  <c r="K20" i="44"/>
  <c r="L20" i="44" s="1"/>
  <c r="M20" i="44" s="1"/>
  <c r="D22" i="44"/>
  <c r="F22" i="44" s="1"/>
  <c r="F21" i="44"/>
  <c r="K21" i="44"/>
  <c r="L21" i="44" s="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D21" i="40"/>
  <c r="K21" i="40" s="1"/>
  <c r="L21" i="40" s="1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M19" i="45" l="1"/>
  <c r="F21" i="40"/>
  <c r="L19" i="55"/>
  <c r="M19" i="55" s="1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F21" i="51" s="1"/>
  <c r="K20" i="51"/>
  <c r="L20" i="51" s="1"/>
  <c r="L19" i="51"/>
  <c r="M19" i="51" s="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F22" i="47"/>
  <c r="D23" i="47"/>
  <c r="F23" i="47" s="1"/>
  <c r="K22" i="47"/>
  <c r="L22" i="47" s="1"/>
  <c r="K20" i="46"/>
  <c r="L20" i="46" s="1"/>
  <c r="D21" i="46"/>
  <c r="L19" i="46"/>
  <c r="M19" i="46" s="1"/>
  <c r="K21" i="45"/>
  <c r="L21" i="45" s="1"/>
  <c r="D22" i="45"/>
  <c r="M20" i="45"/>
  <c r="M21" i="44"/>
  <c r="D23" i="44"/>
  <c r="K22" i="44"/>
  <c r="L22" i="44" s="1"/>
  <c r="L19" i="41"/>
  <c r="M19" i="41" s="1"/>
  <c r="K20" i="41"/>
  <c r="L20" i="41" s="1"/>
  <c r="D21" i="41"/>
  <c r="F21" i="41" s="1"/>
  <c r="F20" i="41"/>
  <c r="D22" i="40"/>
  <c r="L19" i="40"/>
  <c r="M19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D18" i="35" l="1"/>
  <c r="K17" i="35"/>
  <c r="L17" i="35" s="1"/>
  <c r="D22" i="55"/>
  <c r="F22" i="55" s="1"/>
  <c r="K21" i="55"/>
  <c r="L21" i="55" s="1"/>
  <c r="M20" i="55"/>
  <c r="F21" i="55"/>
  <c r="K21" i="54"/>
  <c r="L21" i="54" s="1"/>
  <c r="D22" i="54"/>
  <c r="F21" i="54"/>
  <c r="M20" i="54"/>
  <c r="M20" i="52"/>
  <c r="K21" i="52"/>
  <c r="L21" i="52" s="1"/>
  <c r="D22" i="52"/>
  <c r="F22" i="52" s="1"/>
  <c r="F21" i="52"/>
  <c r="M20" i="51"/>
  <c r="D22" i="51"/>
  <c r="F22" i="51" s="1"/>
  <c r="K21" i="51"/>
  <c r="L21" i="51" s="1"/>
  <c r="D23" i="50"/>
  <c r="K22" i="50"/>
  <c r="L22" i="50" s="1"/>
  <c r="F22" i="50"/>
  <c r="M21" i="50"/>
  <c r="K21" i="49"/>
  <c r="L21" i="49" s="1"/>
  <c r="D22" i="49"/>
  <c r="M20" i="49"/>
  <c r="M20" i="48"/>
  <c r="K23" i="48"/>
  <c r="L23" i="48" s="1"/>
  <c r="D24" i="48"/>
  <c r="F24" i="48" s="1"/>
  <c r="F23" i="48"/>
  <c r="D24" i="47"/>
  <c r="K23" i="47"/>
  <c r="L23" i="47" s="1"/>
  <c r="M22" i="47"/>
  <c r="M20" i="46"/>
  <c r="D22" i="46"/>
  <c r="K21" i="46"/>
  <c r="L21" i="46" s="1"/>
  <c r="F21" i="46"/>
  <c r="F22" i="46"/>
  <c r="K22" i="45"/>
  <c r="L22" i="45" s="1"/>
  <c r="D23" i="45"/>
  <c r="M21" i="45"/>
  <c r="F22" i="45"/>
  <c r="M22" i="44"/>
  <c r="D24" i="44"/>
  <c r="K23" i="44"/>
  <c r="L23" i="44" s="1"/>
  <c r="F23" i="44"/>
  <c r="M20" i="41"/>
  <c r="K21" i="41"/>
  <c r="L21" i="41" s="1"/>
  <c r="D22" i="41"/>
  <c r="M20" i="40"/>
  <c r="K23" i="40"/>
  <c r="L23" i="40" s="1"/>
  <c r="D24" i="40"/>
  <c r="F23" i="40"/>
  <c r="F20" i="36"/>
  <c r="F21" i="36"/>
  <c r="N17" i="35"/>
  <c r="O17" i="35" s="1"/>
  <c r="P17" i="35" s="1"/>
  <c r="F19" i="37"/>
  <c r="D20" i="37"/>
  <c r="K20" i="37" s="1"/>
  <c r="L20" i="37" s="1"/>
  <c r="N18" i="35"/>
  <c r="O18" i="35" s="1"/>
  <c r="K19" i="37"/>
  <c r="L19" i="37" s="1"/>
  <c r="M19" i="37" s="1"/>
  <c r="D22" i="36"/>
  <c r="L21" i="36"/>
  <c r="K20" i="36"/>
  <c r="L20" i="36" s="1"/>
  <c r="F19" i="36"/>
  <c r="K19" i="36"/>
  <c r="L19" i="36" s="1"/>
  <c r="K18" i="35"/>
  <c r="L18" i="35" s="1"/>
  <c r="F17" i="35"/>
  <c r="F18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D19" i="35" l="1"/>
  <c r="M21" i="55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D23" i="49"/>
  <c r="K22" i="49"/>
  <c r="L22" i="49" s="1"/>
  <c r="F22" i="49"/>
  <c r="M21" i="49"/>
  <c r="F23" i="49"/>
  <c r="K24" i="48"/>
  <c r="L24" i="48" s="1"/>
  <c r="D25" i="48"/>
  <c r="M21" i="48"/>
  <c r="D25" i="47"/>
  <c r="F25" i="47" s="1"/>
  <c r="K24" i="47"/>
  <c r="L24" i="47" s="1"/>
  <c r="F24" i="47"/>
  <c r="M23" i="47"/>
  <c r="D23" i="46"/>
  <c r="K22" i="46"/>
  <c r="L22" i="46" s="1"/>
  <c r="M21" i="46"/>
  <c r="M22" i="45"/>
  <c r="K23" i="45"/>
  <c r="L23" i="45" s="1"/>
  <c r="D24" i="45"/>
  <c r="F24" i="45" s="1"/>
  <c r="F23" i="45"/>
  <c r="D25" i="44"/>
  <c r="K24" i="44"/>
  <c r="L24" i="44" s="1"/>
  <c r="F25" i="44"/>
  <c r="F24" i="44"/>
  <c r="M23" i="44"/>
  <c r="K22" i="41"/>
  <c r="L22" i="41" s="1"/>
  <c r="D23" i="41"/>
  <c r="F22" i="41"/>
  <c r="M21" i="41"/>
  <c r="K24" i="40"/>
  <c r="L24" i="40" s="1"/>
  <c r="D25" i="40"/>
  <c r="F24" i="40"/>
  <c r="F25" i="40"/>
  <c r="M21" i="40"/>
  <c r="F22" i="36"/>
  <c r="D21" i="37"/>
  <c r="F20" i="37"/>
  <c r="P18" i="35"/>
  <c r="M20" i="37"/>
  <c r="K22" i="36"/>
  <c r="L22" i="36" s="1"/>
  <c r="D23" i="36"/>
  <c r="M19" i="36"/>
  <c r="M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P14" i="33"/>
  <c r="D15" i="33"/>
  <c r="D14" i="33"/>
  <c r="D20" i="35" l="1"/>
  <c r="K19" i="35"/>
  <c r="L19" i="35" s="1"/>
  <c r="N19" i="35"/>
  <c r="O19" i="35" s="1"/>
  <c r="F19" i="35"/>
  <c r="F20" i="35"/>
  <c r="M22" i="55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M22" i="49"/>
  <c r="K23" i="49"/>
  <c r="L23" i="49" s="1"/>
  <c r="D24" i="49"/>
  <c r="F24" i="49" s="1"/>
  <c r="M22" i="48"/>
  <c r="K25" i="48"/>
  <c r="L25" i="48" s="1"/>
  <c r="D26" i="48"/>
  <c r="F25" i="48"/>
  <c r="M24" i="47"/>
  <c r="D26" i="47"/>
  <c r="F26" i="47" s="1"/>
  <c r="K25" i="47"/>
  <c r="L25" i="47" s="1"/>
  <c r="D24" i="46"/>
  <c r="K23" i="46"/>
  <c r="L23" i="46" s="1"/>
  <c r="M22" i="46"/>
  <c r="F23" i="46"/>
  <c r="K24" i="45"/>
  <c r="L24" i="45" s="1"/>
  <c r="D25" i="45"/>
  <c r="F25" i="45" s="1"/>
  <c r="M23" i="45"/>
  <c r="M24" i="44"/>
  <c r="D26" i="44"/>
  <c r="K25" i="44"/>
  <c r="L25" i="44" s="1"/>
  <c r="K23" i="41"/>
  <c r="L23" i="41" s="1"/>
  <c r="D24" i="41"/>
  <c r="F23" i="41"/>
  <c r="M22" i="41"/>
  <c r="D26" i="40"/>
  <c r="K25" i="40"/>
  <c r="L25" i="40" s="1"/>
  <c r="M22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D21" i="35" l="1"/>
  <c r="K20" i="35"/>
  <c r="L20" i="35" s="1"/>
  <c r="N20" i="35"/>
  <c r="O20" i="35" s="1"/>
  <c r="P19" i="35"/>
  <c r="K24" i="55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F25" i="51" s="1"/>
  <c r="M23" i="51"/>
  <c r="F24" i="51"/>
  <c r="M24" i="50"/>
  <c r="D26" i="50"/>
  <c r="K25" i="50"/>
  <c r="L25" i="50" s="1"/>
  <c r="F25" i="50"/>
  <c r="M23" i="49"/>
  <c r="D25" i="49"/>
  <c r="F25" i="49" s="1"/>
  <c r="K24" i="49"/>
  <c r="L24" i="49" s="1"/>
  <c r="F26" i="48"/>
  <c r="K26" i="48"/>
  <c r="L26" i="48" s="1"/>
  <c r="D27" i="48"/>
  <c r="F27" i="48" s="1"/>
  <c r="M23" i="48"/>
  <c r="D27" i="47"/>
  <c r="F27" i="47" s="1"/>
  <c r="K26" i="47"/>
  <c r="L26" i="47" s="1"/>
  <c r="M25" i="47"/>
  <c r="M23" i="46"/>
  <c r="D25" i="46"/>
  <c r="K24" i="46"/>
  <c r="L24" i="46" s="1"/>
  <c r="F24" i="46"/>
  <c r="M24" i="45"/>
  <c r="K25" i="45"/>
  <c r="L25" i="45" s="1"/>
  <c r="D26" i="45"/>
  <c r="F26" i="45" s="1"/>
  <c r="M25" i="44"/>
  <c r="D27" i="44"/>
  <c r="K26" i="44"/>
  <c r="L26" i="44" s="1"/>
  <c r="F26" i="44"/>
  <c r="M23" i="41"/>
  <c r="D25" i="41"/>
  <c r="K24" i="41"/>
  <c r="L24" i="41" s="1"/>
  <c r="F24" i="41"/>
  <c r="F25" i="41"/>
  <c r="M23" i="40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P20" i="35" l="1"/>
  <c r="W20" i="34"/>
  <c r="D22" i="35"/>
  <c r="N21" i="35"/>
  <c r="O21" i="35" s="1"/>
  <c r="K21" i="35"/>
  <c r="L21" i="35" s="1"/>
  <c r="F21" i="35"/>
  <c r="M24" i="55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D26" i="49"/>
  <c r="K25" i="49"/>
  <c r="L25" i="49" s="1"/>
  <c r="M24" i="49"/>
  <c r="F26" i="49"/>
  <c r="M24" i="48"/>
  <c r="K27" i="48"/>
  <c r="L27" i="48" s="1"/>
  <c r="D28" i="48"/>
  <c r="M26" i="47"/>
  <c r="D28" i="47"/>
  <c r="K27" i="47"/>
  <c r="L27" i="47" s="1"/>
  <c r="D26" i="46"/>
  <c r="K25" i="46"/>
  <c r="L25" i="46" s="1"/>
  <c r="F25" i="46"/>
  <c r="F26" i="46"/>
  <c r="M24" i="46"/>
  <c r="D27" i="45"/>
  <c r="K26" i="45"/>
  <c r="L26" i="45" s="1"/>
  <c r="M25" i="45"/>
  <c r="F28" i="44"/>
  <c r="M26" i="44"/>
  <c r="D28" i="44"/>
  <c r="K27" i="44"/>
  <c r="L27" i="44" s="1"/>
  <c r="F27" i="44"/>
  <c r="D26" i="41"/>
  <c r="K25" i="41"/>
  <c r="L25" i="41" s="1"/>
  <c r="M24" i="41"/>
  <c r="K27" i="40"/>
  <c r="L27" i="40" s="1"/>
  <c r="D28" i="40"/>
  <c r="F27" i="40"/>
  <c r="M24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7" i="33"/>
  <c r="D16" i="33"/>
  <c r="D23" i="35" l="1"/>
  <c r="K22" i="35"/>
  <c r="L22" i="35" s="1"/>
  <c r="N22" i="35"/>
  <c r="O22" i="35" s="1"/>
  <c r="F22" i="35"/>
  <c r="P21" i="35"/>
  <c r="P22" i="35" s="1"/>
  <c r="D27" i="55"/>
  <c r="K26" i="55"/>
  <c r="L26" i="55" s="1"/>
  <c r="M25" i="55"/>
  <c r="D27" i="54"/>
  <c r="F27" i="54" s="1"/>
  <c r="K26" i="54"/>
  <c r="L26" i="54" s="1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M25" i="49"/>
  <c r="K26" i="49"/>
  <c r="L26" i="49" s="1"/>
  <c r="D27" i="49"/>
  <c r="F27" i="49" s="1"/>
  <c r="K28" i="48"/>
  <c r="L28" i="48" s="1"/>
  <c r="D29" i="48"/>
  <c r="F28" i="48"/>
  <c r="M25" i="48"/>
  <c r="K28" i="47"/>
  <c r="L28" i="47" s="1"/>
  <c r="D29" i="47"/>
  <c r="F28" i="47"/>
  <c r="M27" i="47"/>
  <c r="M25" i="46"/>
  <c r="D27" i="46"/>
  <c r="F27" i="46" s="1"/>
  <c r="K26" i="46"/>
  <c r="L26" i="46" s="1"/>
  <c r="D28" i="45"/>
  <c r="F28" i="45" s="1"/>
  <c r="K27" i="45"/>
  <c r="L27" i="45" s="1"/>
  <c r="F27" i="45"/>
  <c r="M26" i="45"/>
  <c r="M27" i="44"/>
  <c r="D29" i="44"/>
  <c r="K28" i="44"/>
  <c r="L28" i="44" s="1"/>
  <c r="M25" i="41"/>
  <c r="D27" i="41"/>
  <c r="K26" i="41"/>
  <c r="L26" i="41" s="1"/>
  <c r="F26" i="41"/>
  <c r="M25" i="40"/>
  <c r="D29" i="40"/>
  <c r="K28" i="40"/>
  <c r="L28" i="40" s="1"/>
  <c r="F28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D24" i="35" l="1"/>
  <c r="K23" i="35"/>
  <c r="L23" i="35" s="1"/>
  <c r="N23" i="35"/>
  <c r="O23" i="35" s="1"/>
  <c r="F23" i="35"/>
  <c r="M26" i="55"/>
  <c r="K27" i="55"/>
  <c r="L27" i="55" s="1"/>
  <c r="D28" i="55"/>
  <c r="F28" i="55" s="1"/>
  <c r="F27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K27" i="49"/>
  <c r="L27" i="49" s="1"/>
  <c r="D28" i="49"/>
  <c r="M26" i="49"/>
  <c r="M26" i="48"/>
  <c r="K29" i="48"/>
  <c r="L29" i="48" s="1"/>
  <c r="D30" i="48"/>
  <c r="F29" i="48"/>
  <c r="K29" i="47"/>
  <c r="L29" i="47" s="1"/>
  <c r="D30" i="47"/>
  <c r="F29" i="47"/>
  <c r="M28" i="47"/>
  <c r="D28" i="46"/>
  <c r="K27" i="46"/>
  <c r="L27" i="46" s="1"/>
  <c r="M26" i="46"/>
  <c r="D29" i="45"/>
  <c r="K28" i="45"/>
  <c r="L28" i="45" s="1"/>
  <c r="M27" i="45"/>
  <c r="D30" i="44"/>
  <c r="K29" i="44"/>
  <c r="L29" i="44" s="1"/>
  <c r="F29" i="44"/>
  <c r="M28" i="44"/>
  <c r="D28" i="41"/>
  <c r="K27" i="41"/>
  <c r="L27" i="41" s="1"/>
  <c r="F27" i="41"/>
  <c r="F28" i="41"/>
  <c r="M26" i="41"/>
  <c r="D30" i="40"/>
  <c r="K29" i="40"/>
  <c r="L29" i="40" s="1"/>
  <c r="F29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D25" i="35" l="1"/>
  <c r="N24" i="35"/>
  <c r="O24" i="35" s="1"/>
  <c r="K24" i="35"/>
  <c r="L24" i="35" s="1"/>
  <c r="F24" i="35"/>
  <c r="P23" i="35"/>
  <c r="P24" i="35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M27" i="49"/>
  <c r="D29" i="49"/>
  <c r="K28" i="49"/>
  <c r="L28" i="49" s="1"/>
  <c r="F28" i="49"/>
  <c r="K30" i="48"/>
  <c r="L30" i="48" s="1"/>
  <c r="D31" i="48"/>
  <c r="F30" i="48"/>
  <c r="M27" i="48"/>
  <c r="M29" i="47"/>
  <c r="K30" i="47"/>
  <c r="L30" i="47" s="1"/>
  <c r="D31" i="47"/>
  <c r="F31" i="47" s="1"/>
  <c r="F30" i="47"/>
  <c r="K28" i="46"/>
  <c r="L28" i="46" s="1"/>
  <c r="D29" i="46"/>
  <c r="F28" i="46"/>
  <c r="M27" i="46"/>
  <c r="M28" i="45"/>
  <c r="D30" i="45"/>
  <c r="F30" i="45" s="1"/>
  <c r="K29" i="45"/>
  <c r="L29" i="45" s="1"/>
  <c r="F29" i="45"/>
  <c r="D31" i="44"/>
  <c r="K30" i="44"/>
  <c r="L30" i="44" s="1"/>
  <c r="M29" i="44"/>
  <c r="F30" i="44"/>
  <c r="M27" i="41"/>
  <c r="D29" i="41"/>
  <c r="K28" i="41"/>
  <c r="L28" i="41" s="1"/>
  <c r="M27" i="40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M23" i="35"/>
  <c r="Q22" i="35"/>
  <c r="U25" i="32"/>
  <c r="F26" i="37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D26" i="35" l="1"/>
  <c r="K25" i="35"/>
  <c r="L25" i="35" s="1"/>
  <c r="N25" i="35"/>
  <c r="O25" i="35" s="1"/>
  <c r="F25" i="35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AD26" i="32"/>
  <c r="D30" i="49"/>
  <c r="K29" i="49"/>
  <c r="L29" i="49" s="1"/>
  <c r="M28" i="49"/>
  <c r="F29" i="49"/>
  <c r="K31" i="48"/>
  <c r="L31" i="48" s="1"/>
  <c r="D32" i="48"/>
  <c r="M28" i="48"/>
  <c r="F31" i="48"/>
  <c r="M30" i="47"/>
  <c r="K31" i="47"/>
  <c r="L31" i="47" s="1"/>
  <c r="D32" i="47"/>
  <c r="M28" i="46"/>
  <c r="D30" i="46"/>
  <c r="K29" i="46"/>
  <c r="L29" i="46" s="1"/>
  <c r="F29" i="46"/>
  <c r="D31" i="45"/>
  <c r="K30" i="45"/>
  <c r="L30" i="45" s="1"/>
  <c r="M29" i="45"/>
  <c r="M30" i="44"/>
  <c r="D32" i="44"/>
  <c r="K31" i="44"/>
  <c r="L31" i="44" s="1"/>
  <c r="F31" i="44"/>
  <c r="D30" i="41"/>
  <c r="F30" i="41" s="1"/>
  <c r="K29" i="41"/>
  <c r="L29" i="41" s="1"/>
  <c r="F29" i="41"/>
  <c r="M28" i="41"/>
  <c r="M28" i="40"/>
  <c r="K31" i="40"/>
  <c r="L31" i="40" s="1"/>
  <c r="D32" i="40"/>
  <c r="F31" i="40"/>
  <c r="M26" i="37"/>
  <c r="M24" i="35"/>
  <c r="Q23" i="35"/>
  <c r="W25" i="32"/>
  <c r="K27" i="37"/>
  <c r="L27" i="37" s="1"/>
  <c r="D28" i="37"/>
  <c r="F28" i="37" s="1"/>
  <c r="F27" i="37"/>
  <c r="M27" i="37"/>
  <c r="M26" i="36"/>
  <c r="K29" i="36"/>
  <c r="L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D27" i="35" l="1"/>
  <c r="N26" i="35"/>
  <c r="O26" i="35" s="1"/>
  <c r="K26" i="35"/>
  <c r="L26" i="35" s="1"/>
  <c r="F26" i="35"/>
  <c r="P25" i="35"/>
  <c r="P26" i="35" s="1"/>
  <c r="M29" i="55"/>
  <c r="D31" i="55"/>
  <c r="K30" i="55"/>
  <c r="L30" i="55" s="1"/>
  <c r="D31" i="54"/>
  <c r="F31" i="54" s="1"/>
  <c r="K30" i="54"/>
  <c r="L30" i="54" s="1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M29" i="49"/>
  <c r="K30" i="49"/>
  <c r="L30" i="49" s="1"/>
  <c r="D31" i="49"/>
  <c r="F30" i="49"/>
  <c r="M29" i="48"/>
  <c r="K32" i="48"/>
  <c r="L32" i="48" s="1"/>
  <c r="D33" i="48"/>
  <c r="F33" i="48" s="1"/>
  <c r="F32" i="48"/>
  <c r="M31" i="47"/>
  <c r="K32" i="47"/>
  <c r="L32" i="47" s="1"/>
  <c r="D33" i="47"/>
  <c r="F33" i="47"/>
  <c r="F32" i="47"/>
  <c r="D31" i="46"/>
  <c r="K30" i="46"/>
  <c r="L30" i="46" s="1"/>
  <c r="F30" i="46"/>
  <c r="F31" i="46"/>
  <c r="M29" i="46"/>
  <c r="M30" i="45"/>
  <c r="D32" i="45"/>
  <c r="K31" i="45"/>
  <c r="L31" i="45" s="1"/>
  <c r="F31" i="45"/>
  <c r="M31" i="44"/>
  <c r="D33" i="44"/>
  <c r="F33" i="44" s="1"/>
  <c r="K32" i="44"/>
  <c r="L32" i="44" s="1"/>
  <c r="F32" i="44"/>
  <c r="M29" i="41"/>
  <c r="D31" i="41"/>
  <c r="K30" i="41"/>
  <c r="L30" i="41" s="1"/>
  <c r="K32" i="40"/>
  <c r="L32" i="40" s="1"/>
  <c r="D33" i="40"/>
  <c r="F32" i="40"/>
  <c r="M29" i="40"/>
  <c r="P27" i="32"/>
  <c r="Y27" i="32" s="1"/>
  <c r="U27" i="32"/>
  <c r="T27" i="32"/>
  <c r="W27" i="32" s="1"/>
  <c r="AD27" i="32"/>
  <c r="D29" i="37"/>
  <c r="F29" i="37" s="1"/>
  <c r="K28" i="37"/>
  <c r="L28" i="37" s="1"/>
  <c r="M25" i="35"/>
  <c r="Q24" i="35"/>
  <c r="M27" i="36"/>
  <c r="K30" i="36"/>
  <c r="L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AD28" i="32" l="1"/>
  <c r="D28" i="35"/>
  <c r="N27" i="35"/>
  <c r="O27" i="35" s="1"/>
  <c r="K27" i="35"/>
  <c r="L27" i="35" s="1"/>
  <c r="F27" i="35"/>
  <c r="M30" i="55"/>
  <c r="K31" i="55"/>
  <c r="L31" i="55" s="1"/>
  <c r="D32" i="55"/>
  <c r="F31" i="55"/>
  <c r="M30" i="54"/>
  <c r="D32" i="54"/>
  <c r="F32" i="54" s="1"/>
  <c r="K31" i="54"/>
  <c r="L31" i="54" s="1"/>
  <c r="D32" i="52"/>
  <c r="F32" i="52" s="1"/>
  <c r="K31" i="52"/>
  <c r="L31" i="52" s="1"/>
  <c r="F31" i="52"/>
  <c r="M30" i="52"/>
  <c r="M30" i="51"/>
  <c r="K31" i="51"/>
  <c r="L31" i="51" s="1"/>
  <c r="D32" i="51"/>
  <c r="F32" i="51"/>
  <c r="M31" i="50"/>
  <c r="D33" i="50"/>
  <c r="K32" i="50"/>
  <c r="L32" i="50" s="1"/>
  <c r="F32" i="50"/>
  <c r="K31" i="49"/>
  <c r="L31" i="49" s="1"/>
  <c r="D32" i="49"/>
  <c r="F32" i="49" s="1"/>
  <c r="M30" i="49"/>
  <c r="F31" i="49"/>
  <c r="K33" i="48"/>
  <c r="L33" i="48" s="1"/>
  <c r="D34" i="48"/>
  <c r="M30" i="48"/>
  <c r="M32" i="47"/>
  <c r="K33" i="47"/>
  <c r="L33" i="47" s="1"/>
  <c r="D34" i="47"/>
  <c r="D32" i="46"/>
  <c r="K31" i="46"/>
  <c r="L31" i="46" s="1"/>
  <c r="M30" i="46"/>
  <c r="D33" i="45"/>
  <c r="K32" i="45"/>
  <c r="L32" i="45" s="1"/>
  <c r="F32" i="45"/>
  <c r="M31" i="45"/>
  <c r="M32" i="44"/>
  <c r="D34" i="44"/>
  <c r="K33" i="44"/>
  <c r="L33" i="44" s="1"/>
  <c r="D32" i="41"/>
  <c r="K31" i="41"/>
  <c r="L31" i="41" s="1"/>
  <c r="F31" i="41"/>
  <c r="M30" i="41"/>
  <c r="M30" i="40"/>
  <c r="D34" i="40"/>
  <c r="K33" i="40"/>
  <c r="L33" i="40" s="1"/>
  <c r="F33" i="40"/>
  <c r="M28" i="37"/>
  <c r="M26" i="35"/>
  <c r="Q25" i="35"/>
  <c r="K29" i="37"/>
  <c r="L29" i="37" s="1"/>
  <c r="D30" i="37"/>
  <c r="F30" i="37" s="1"/>
  <c r="D32" i="36"/>
  <c r="K31" i="36"/>
  <c r="L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D29" i="35" l="1"/>
  <c r="N28" i="35"/>
  <c r="O28" i="35" s="1"/>
  <c r="K28" i="35"/>
  <c r="L28" i="35" s="1"/>
  <c r="F28" i="35"/>
  <c r="F29" i="35"/>
  <c r="P27" i="35"/>
  <c r="P28" i="35" s="1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AD29" i="32"/>
  <c r="M31" i="49"/>
  <c r="D33" i="49"/>
  <c r="K32" i="49"/>
  <c r="L32" i="49" s="1"/>
  <c r="K34" i="48"/>
  <c r="L34" i="48" s="1"/>
  <c r="D35" i="48"/>
  <c r="F35" i="48" s="1"/>
  <c r="F34" i="48"/>
  <c r="M31" i="48"/>
  <c r="M33" i="47"/>
  <c r="K34" i="47"/>
  <c r="L34" i="47" s="1"/>
  <c r="D35" i="47"/>
  <c r="F34" i="47"/>
  <c r="M31" i="46"/>
  <c r="D33" i="46"/>
  <c r="K32" i="46"/>
  <c r="L32" i="46" s="1"/>
  <c r="F32" i="46"/>
  <c r="M32" i="45"/>
  <c r="D34" i="45"/>
  <c r="K33" i="45"/>
  <c r="L33" i="45" s="1"/>
  <c r="F33" i="45"/>
  <c r="F34" i="45"/>
  <c r="D35" i="44"/>
  <c r="K34" i="44"/>
  <c r="L34" i="44" s="1"/>
  <c r="F34" i="44"/>
  <c r="M33" i="44"/>
  <c r="M31" i="41"/>
  <c r="D33" i="41"/>
  <c r="K32" i="41"/>
  <c r="L32" i="41" s="1"/>
  <c r="F32" i="41"/>
  <c r="D35" i="40"/>
  <c r="F35" i="40" s="1"/>
  <c r="K34" i="40"/>
  <c r="L34" i="40" s="1"/>
  <c r="F34" i="40"/>
  <c r="M31" i="40"/>
  <c r="U29" i="32"/>
  <c r="T29" i="32"/>
  <c r="M27" i="35"/>
  <c r="Q26" i="35"/>
  <c r="P28" i="34"/>
  <c r="Y28" i="34" s="1"/>
  <c r="M29" i="37"/>
  <c r="K30" i="37"/>
  <c r="L30" i="37" s="1"/>
  <c r="D31" i="37"/>
  <c r="F31" i="37" s="1"/>
  <c r="M29" i="36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D30" i="35" l="1"/>
  <c r="N29" i="35"/>
  <c r="O29" i="35" s="1"/>
  <c r="K29" i="35"/>
  <c r="L29" i="35" s="1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M32" i="49"/>
  <c r="D34" i="49"/>
  <c r="K33" i="49"/>
  <c r="L33" i="49" s="1"/>
  <c r="F33" i="49"/>
  <c r="M32" i="48"/>
  <c r="K35" i="48"/>
  <c r="L35" i="48" s="1"/>
  <c r="D36" i="48"/>
  <c r="M34" i="47"/>
  <c r="K35" i="47"/>
  <c r="L35" i="47" s="1"/>
  <c r="D36" i="47"/>
  <c r="F35" i="47"/>
  <c r="D34" i="46"/>
  <c r="K33" i="46"/>
  <c r="L33" i="46" s="1"/>
  <c r="F33" i="46"/>
  <c r="M32" i="46"/>
  <c r="M33" i="45"/>
  <c r="D35" i="45"/>
  <c r="F35" i="45" s="1"/>
  <c r="K34" i="45"/>
  <c r="L34" i="45" s="1"/>
  <c r="M34" i="44"/>
  <c r="D36" i="44"/>
  <c r="K35" i="44"/>
  <c r="L35" i="44" s="1"/>
  <c r="F35" i="44"/>
  <c r="D34" i="41"/>
  <c r="K33" i="41"/>
  <c r="L33" i="41" s="1"/>
  <c r="F33" i="41"/>
  <c r="M32" i="41"/>
  <c r="M32" i="40"/>
  <c r="D36" i="40"/>
  <c r="F36" i="40" s="1"/>
  <c r="K35" i="40"/>
  <c r="L35" i="40" s="1"/>
  <c r="M30" i="37"/>
  <c r="W28" i="34"/>
  <c r="W29" i="32"/>
  <c r="U30" i="32"/>
  <c r="T30" i="32"/>
  <c r="T29" i="34"/>
  <c r="K31" i="37"/>
  <c r="L31" i="37" s="1"/>
  <c r="D32" i="37"/>
  <c r="P30" i="32"/>
  <c r="Y30" i="32" s="1"/>
  <c r="M28" i="35"/>
  <c r="Q27" i="35"/>
  <c r="M31" i="37"/>
  <c r="M30" i="36"/>
  <c r="K33" i="36"/>
  <c r="L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D31" i="35" l="1"/>
  <c r="N30" i="35"/>
  <c r="O30" i="35" s="1"/>
  <c r="K30" i="35"/>
  <c r="L30" i="35" s="1"/>
  <c r="F30" i="35"/>
  <c r="F31" i="35"/>
  <c r="P29" i="35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D35" i="49"/>
  <c r="K34" i="49"/>
  <c r="L34" i="49" s="1"/>
  <c r="F34" i="49"/>
  <c r="M33" i="49"/>
  <c r="K36" i="48"/>
  <c r="L36" i="48" s="1"/>
  <c r="D37" i="48"/>
  <c r="F36" i="48"/>
  <c r="M33" i="48"/>
  <c r="M35" i="47"/>
  <c r="K36" i="47"/>
  <c r="L36" i="47" s="1"/>
  <c r="D37" i="47"/>
  <c r="F36" i="47"/>
  <c r="M33" i="46"/>
  <c r="D35" i="46"/>
  <c r="K34" i="46"/>
  <c r="L34" i="46" s="1"/>
  <c r="F34" i="46"/>
  <c r="D36" i="45"/>
  <c r="F36" i="45" s="1"/>
  <c r="K35" i="45"/>
  <c r="L35" i="45" s="1"/>
  <c r="M34" i="45"/>
  <c r="D37" i="44"/>
  <c r="F37" i="44" s="1"/>
  <c r="K36" i="44"/>
  <c r="L36" i="44" s="1"/>
  <c r="F36" i="44"/>
  <c r="M35" i="44"/>
  <c r="M33" i="41"/>
  <c r="D35" i="41"/>
  <c r="K34" i="41"/>
  <c r="L34" i="41" s="1"/>
  <c r="F34" i="41"/>
  <c r="D37" i="40"/>
  <c r="F37" i="40" s="1"/>
  <c r="K36" i="40"/>
  <c r="L36" i="40" s="1"/>
  <c r="M33" i="40"/>
  <c r="K32" i="37"/>
  <c r="L32" i="37" s="1"/>
  <c r="D33" i="37"/>
  <c r="F32" i="37"/>
  <c r="W29" i="34"/>
  <c r="T30" i="34"/>
  <c r="M29" i="35"/>
  <c r="Q28" i="35"/>
  <c r="W30" i="32"/>
  <c r="M31" i="36"/>
  <c r="K34" i="36"/>
  <c r="L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P30" i="35" l="1"/>
  <c r="D32" i="35"/>
  <c r="N31" i="35"/>
  <c r="O31" i="35" s="1"/>
  <c r="K31" i="35"/>
  <c r="L31" i="35" s="1"/>
  <c r="D36" i="55"/>
  <c r="K35" i="55"/>
  <c r="L35" i="55" s="1"/>
  <c r="F35" i="55"/>
  <c r="M34" i="55"/>
  <c r="D36" i="54"/>
  <c r="K35" i="54"/>
  <c r="L35" i="54" s="1"/>
  <c r="M34" i="54"/>
  <c r="F35" i="54"/>
  <c r="D36" i="52"/>
  <c r="F36" i="52" s="1"/>
  <c r="K35" i="52"/>
  <c r="L35" i="52" s="1"/>
  <c r="F35" i="52"/>
  <c r="M34" i="52"/>
  <c r="K35" i="51"/>
  <c r="L35" i="51" s="1"/>
  <c r="D36" i="51"/>
  <c r="F36" i="51"/>
  <c r="F35" i="51"/>
  <c r="M34" i="51"/>
  <c r="M35" i="50"/>
  <c r="K36" i="50"/>
  <c r="L36" i="50" s="1"/>
  <c r="D37" i="50"/>
  <c r="M32" i="37"/>
  <c r="M34" i="49"/>
  <c r="D36" i="49"/>
  <c r="K35" i="49"/>
  <c r="L35" i="49" s="1"/>
  <c r="F35" i="49"/>
  <c r="D38" i="48"/>
  <c r="K37" i="48"/>
  <c r="L37" i="48" s="1"/>
  <c r="F38" i="48"/>
  <c r="F37" i="48"/>
  <c r="M34" i="48"/>
  <c r="M36" i="47"/>
  <c r="K37" i="47"/>
  <c r="L37" i="47" s="1"/>
  <c r="D38" i="47"/>
  <c r="F37" i="47"/>
  <c r="D36" i="46"/>
  <c r="K35" i="46"/>
  <c r="L35" i="46" s="1"/>
  <c r="F35" i="46"/>
  <c r="M34" i="46"/>
  <c r="M35" i="45"/>
  <c r="D37" i="45"/>
  <c r="K36" i="45"/>
  <c r="L36" i="45" s="1"/>
  <c r="D38" i="44"/>
  <c r="K37" i="44"/>
  <c r="L37" i="44" s="1"/>
  <c r="M36" i="44"/>
  <c r="M34" i="41"/>
  <c r="D36" i="41"/>
  <c r="K35" i="41"/>
  <c r="L35" i="41" s="1"/>
  <c r="F35" i="41"/>
  <c r="M34" i="40"/>
  <c r="D38" i="40"/>
  <c r="K37" i="40"/>
  <c r="L37" i="40" s="1"/>
  <c r="T31" i="34"/>
  <c r="AD31" i="34"/>
  <c r="M30" i="35"/>
  <c r="Q29" i="35"/>
  <c r="K33" i="37"/>
  <c r="L33" i="37" s="1"/>
  <c r="D34" i="37"/>
  <c r="F34" i="37" s="1"/>
  <c r="F33" i="37"/>
  <c r="P32" i="32"/>
  <c r="Y32" i="32" s="1"/>
  <c r="W31" i="32"/>
  <c r="U31" i="34"/>
  <c r="D36" i="36"/>
  <c r="F36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D33" i="35" l="1"/>
  <c r="N32" i="35"/>
  <c r="O32" i="35" s="1"/>
  <c r="K32" i="35"/>
  <c r="L32" i="35" s="1"/>
  <c r="F32" i="35"/>
  <c r="F33" i="35"/>
  <c r="P31" i="35"/>
  <c r="P32" i="35" s="1"/>
  <c r="K36" i="55"/>
  <c r="L36" i="55" s="1"/>
  <c r="D37" i="55"/>
  <c r="F37" i="55" s="1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M35" i="49"/>
  <c r="K36" i="49"/>
  <c r="L36" i="49" s="1"/>
  <c r="D37" i="49"/>
  <c r="F36" i="49"/>
  <c r="M35" i="48"/>
  <c r="D39" i="48"/>
  <c r="K38" i="48"/>
  <c r="L38" i="48" s="1"/>
  <c r="K38" i="47"/>
  <c r="L38" i="47" s="1"/>
  <c r="D39" i="47"/>
  <c r="F39" i="47" s="1"/>
  <c r="F38" i="47"/>
  <c r="M37" i="47"/>
  <c r="M35" i="46"/>
  <c r="D37" i="46"/>
  <c r="K36" i="46"/>
  <c r="L36" i="46" s="1"/>
  <c r="F36" i="46"/>
  <c r="D38" i="45"/>
  <c r="F38" i="45" s="1"/>
  <c r="K37" i="45"/>
  <c r="L37" i="45" s="1"/>
  <c r="F37" i="45"/>
  <c r="M36" i="45"/>
  <c r="M37" i="44"/>
  <c r="D39" i="44"/>
  <c r="K38" i="44"/>
  <c r="L38" i="44" s="1"/>
  <c r="F38" i="44"/>
  <c r="D37" i="41"/>
  <c r="F37" i="41" s="1"/>
  <c r="K36" i="41"/>
  <c r="L36" i="41" s="1"/>
  <c r="M35" i="41"/>
  <c r="F36" i="41"/>
  <c r="M35" i="40"/>
  <c r="K38" i="40"/>
  <c r="L38" i="40" s="1"/>
  <c r="D39" i="40"/>
  <c r="F39" i="40" s="1"/>
  <c r="F38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1" i="35"/>
  <c r="Q30" i="35"/>
  <c r="M33" i="36"/>
  <c r="K36" i="36"/>
  <c r="L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M34" i="37" l="1"/>
  <c r="D34" i="35"/>
  <c r="K33" i="35"/>
  <c r="L33" i="35" s="1"/>
  <c r="N33" i="35"/>
  <c r="O33" i="35" s="1"/>
  <c r="M36" i="55"/>
  <c r="D38" i="55"/>
  <c r="K37" i="55"/>
  <c r="L37" i="55" s="1"/>
  <c r="K37" i="54"/>
  <c r="L37" i="54" s="1"/>
  <c r="D38" i="54"/>
  <c r="M36" i="54"/>
  <c r="D38" i="52"/>
  <c r="F38" i="52" s="1"/>
  <c r="K37" i="52"/>
  <c r="L37" i="52" s="1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P34" i="32"/>
  <c r="Y34" i="32" s="1"/>
  <c r="K37" i="49"/>
  <c r="L37" i="49" s="1"/>
  <c r="D38" i="49"/>
  <c r="F37" i="49"/>
  <c r="M36" i="49"/>
  <c r="D40" i="48"/>
  <c r="F40" i="48" s="1"/>
  <c r="K39" i="48"/>
  <c r="L39" i="48" s="1"/>
  <c r="F39" i="48"/>
  <c r="M36" i="48"/>
  <c r="K39" i="47"/>
  <c r="L39" i="47" s="1"/>
  <c r="D40" i="47"/>
  <c r="F40" i="47" s="1"/>
  <c r="M38" i="47"/>
  <c r="D38" i="46"/>
  <c r="K37" i="46"/>
  <c r="L37" i="46" s="1"/>
  <c r="F37" i="46"/>
  <c r="M36" i="46"/>
  <c r="M37" i="45"/>
  <c r="D39" i="45"/>
  <c r="K38" i="45"/>
  <c r="L38" i="45" s="1"/>
  <c r="M38" i="44"/>
  <c r="D40" i="44"/>
  <c r="K39" i="44"/>
  <c r="L39" i="44" s="1"/>
  <c r="F39" i="44"/>
  <c r="M36" i="41"/>
  <c r="D38" i="41"/>
  <c r="K37" i="41"/>
  <c r="L37" i="41" s="1"/>
  <c r="D40" i="40"/>
  <c r="K39" i="40"/>
  <c r="L39" i="40" s="1"/>
  <c r="M36" i="40"/>
  <c r="W33" i="32"/>
  <c r="P33" i="34"/>
  <c r="Y33" i="34" s="1"/>
  <c r="D36" i="37"/>
  <c r="K35" i="37"/>
  <c r="L35" i="37" s="1"/>
  <c r="F35" i="37"/>
  <c r="F36" i="37"/>
  <c r="M32" i="35"/>
  <c r="Q31" i="35"/>
  <c r="U34" i="32"/>
  <c r="U33" i="34"/>
  <c r="T33" i="34"/>
  <c r="AD33" i="34"/>
  <c r="K37" i="36"/>
  <c r="L37" i="36" s="1"/>
  <c r="D38" i="36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D35" i="35" l="1"/>
  <c r="K34" i="35"/>
  <c r="L34" i="35" s="1"/>
  <c r="N34" i="35"/>
  <c r="O34" i="35" s="1"/>
  <c r="F34" i="35"/>
  <c r="P33" i="35"/>
  <c r="P34" i="35" s="1"/>
  <c r="M37" i="55"/>
  <c r="D39" i="55"/>
  <c r="F39" i="55" s="1"/>
  <c r="K38" i="55"/>
  <c r="L38" i="55" s="1"/>
  <c r="F38" i="55"/>
  <c r="M37" i="54"/>
  <c r="D39" i="54"/>
  <c r="K38" i="54"/>
  <c r="L38" i="54" s="1"/>
  <c r="F38" i="54"/>
  <c r="D39" i="52"/>
  <c r="F39" i="52" s="1"/>
  <c r="K38" i="52"/>
  <c r="L38" i="52" s="1"/>
  <c r="M37" i="52"/>
  <c r="M37" i="51"/>
  <c r="D39" i="51"/>
  <c r="K38" i="51"/>
  <c r="L38" i="51" s="1"/>
  <c r="D40" i="50"/>
  <c r="F40" i="50" s="1"/>
  <c r="K39" i="50"/>
  <c r="L39" i="50" s="1"/>
  <c r="M38" i="50"/>
  <c r="W33" i="34"/>
  <c r="M37" i="49"/>
  <c r="D39" i="49"/>
  <c r="K38" i="49"/>
  <c r="L38" i="49" s="1"/>
  <c r="F38" i="49"/>
  <c r="M37" i="48"/>
  <c r="D41" i="48"/>
  <c r="K40" i="48"/>
  <c r="L40" i="48" s="1"/>
  <c r="M39" i="47"/>
  <c r="K40" i="47"/>
  <c r="L40" i="47" s="1"/>
  <c r="D41" i="47"/>
  <c r="F41" i="47" s="1"/>
  <c r="D39" i="46"/>
  <c r="K38" i="46"/>
  <c r="L38" i="46" s="1"/>
  <c r="M37" i="46"/>
  <c r="F38" i="46"/>
  <c r="D40" i="45"/>
  <c r="K39" i="45"/>
  <c r="L39" i="45" s="1"/>
  <c r="F39" i="45"/>
  <c r="M38" i="45"/>
  <c r="D41" i="44"/>
  <c r="F41" i="44" s="1"/>
  <c r="K40" i="44"/>
  <c r="L40" i="44" s="1"/>
  <c r="F40" i="44"/>
  <c r="M39" i="44"/>
  <c r="D39" i="41"/>
  <c r="K38" i="41"/>
  <c r="L38" i="41" s="1"/>
  <c r="F38" i="41"/>
  <c r="M37" i="41"/>
  <c r="D41" i="40"/>
  <c r="F41" i="40" s="1"/>
  <c r="K40" i="40"/>
  <c r="L40" i="40" s="1"/>
  <c r="F40" i="40"/>
  <c r="M37" i="40"/>
  <c r="P35" i="32"/>
  <c r="Y35" i="32" s="1"/>
  <c r="W34" i="32"/>
  <c r="M35" i="37"/>
  <c r="U34" i="34"/>
  <c r="T34" i="34"/>
  <c r="M33" i="35"/>
  <c r="Q32" i="35"/>
  <c r="U35" i="32"/>
  <c r="T35" i="32"/>
  <c r="AD35" i="32"/>
  <c r="AD34" i="34"/>
  <c r="K36" i="37"/>
  <c r="L36" i="37" s="1"/>
  <c r="D37" i="37"/>
  <c r="M36" i="37"/>
  <c r="F38" i="36"/>
  <c r="D39" i="36"/>
  <c r="K38" i="36"/>
  <c r="L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F36" i="32"/>
  <c r="V36" i="32" s="1"/>
  <c r="Q25" i="33"/>
  <c r="R25" i="33"/>
  <c r="P26" i="33"/>
  <c r="W34" i="34" l="1"/>
  <c r="T36" i="32"/>
  <c r="D36" i="35"/>
  <c r="K35" i="35"/>
  <c r="L35" i="35" s="1"/>
  <c r="N35" i="35"/>
  <c r="O35" i="35" s="1"/>
  <c r="F35" i="35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D40" i="49"/>
  <c r="K39" i="49"/>
  <c r="L39" i="49" s="1"/>
  <c r="F39" i="49"/>
  <c r="M38" i="49"/>
  <c r="D42" i="48"/>
  <c r="F42" i="48" s="1"/>
  <c r="K41" i="48"/>
  <c r="L41" i="48" s="1"/>
  <c r="F41" i="48"/>
  <c r="M38" i="48"/>
  <c r="K41" i="47"/>
  <c r="L41" i="47" s="1"/>
  <c r="D42" i="47"/>
  <c r="F42" i="47" s="1"/>
  <c r="M40" i="47"/>
  <c r="M38" i="46"/>
  <c r="K39" i="46"/>
  <c r="L39" i="46" s="1"/>
  <c r="D40" i="46"/>
  <c r="F40" i="46" s="1"/>
  <c r="F39" i="46"/>
  <c r="F40" i="45"/>
  <c r="M39" i="45"/>
  <c r="D41" i="45"/>
  <c r="K40" i="45"/>
  <c r="L40" i="45" s="1"/>
  <c r="D42" i="44"/>
  <c r="K41" i="44"/>
  <c r="L41" i="44" s="1"/>
  <c r="M40" i="44"/>
  <c r="D40" i="41"/>
  <c r="K39" i="41"/>
  <c r="L39" i="41" s="1"/>
  <c r="M38" i="41"/>
  <c r="F39" i="41"/>
  <c r="M38" i="40"/>
  <c r="D42" i="40"/>
  <c r="K41" i="40"/>
  <c r="L41" i="40" s="1"/>
  <c r="W35" i="32"/>
  <c r="D38" i="37"/>
  <c r="K37" i="37"/>
  <c r="L37" i="37" s="1"/>
  <c r="F37" i="37"/>
  <c r="F38" i="37"/>
  <c r="M34" i="35"/>
  <c r="Q33" i="35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5" i="35" l="1"/>
  <c r="D37" i="35"/>
  <c r="K36" i="35"/>
  <c r="L36" i="35" s="1"/>
  <c r="N36" i="35"/>
  <c r="O36" i="35" s="1"/>
  <c r="F36" i="35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K42" i="47"/>
  <c r="L42" i="47" s="1"/>
  <c r="D43" i="47"/>
  <c r="D41" i="46"/>
  <c r="K40" i="46"/>
  <c r="L40" i="46" s="1"/>
  <c r="M39" i="46"/>
  <c r="D42" i="45"/>
  <c r="K41" i="45"/>
  <c r="L41" i="45" s="1"/>
  <c r="M40" i="45"/>
  <c r="F41" i="45"/>
  <c r="M41" i="44"/>
  <c r="K42" i="44"/>
  <c r="L42" i="44" s="1"/>
  <c r="D43" i="44"/>
  <c r="F42" i="44"/>
  <c r="D41" i="41"/>
  <c r="K40" i="41"/>
  <c r="L40" i="41" s="1"/>
  <c r="F40" i="41"/>
  <c r="F41" i="41"/>
  <c r="M39" i="41"/>
  <c r="M39" i="40"/>
  <c r="K42" i="40"/>
  <c r="L42" i="40" s="1"/>
  <c r="D43" i="40"/>
  <c r="F43" i="40" s="1"/>
  <c r="F42" i="40"/>
  <c r="T37" i="32"/>
  <c r="W35" i="34"/>
  <c r="M37" i="37"/>
  <c r="AD37" i="32"/>
  <c r="M35" i="35"/>
  <c r="Q34" i="35"/>
  <c r="K38" i="37"/>
  <c r="L38" i="37" s="1"/>
  <c r="D39" i="37"/>
  <c r="M37" i="36"/>
  <c r="K40" i="36"/>
  <c r="L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D38" i="35" l="1"/>
  <c r="N37" i="35"/>
  <c r="O37" i="35" s="1"/>
  <c r="K37" i="35"/>
  <c r="L37" i="35" s="1"/>
  <c r="P36" i="35"/>
  <c r="F37" i="35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F42" i="51" s="1"/>
  <c r="K41" i="51"/>
  <c r="L41" i="51" s="1"/>
  <c r="F41" i="51"/>
  <c r="M40" i="51"/>
  <c r="M41" i="50"/>
  <c r="D43" i="50"/>
  <c r="K42" i="50"/>
  <c r="L42" i="50" s="1"/>
  <c r="M40" i="49"/>
  <c r="K41" i="49"/>
  <c r="L41" i="49" s="1"/>
  <c r="D42" i="49"/>
  <c r="F42" i="49"/>
  <c r="D44" i="48"/>
  <c r="K43" i="48"/>
  <c r="L43" i="48" s="1"/>
  <c r="F43" i="48"/>
  <c r="F44" i="48"/>
  <c r="M40" i="48"/>
  <c r="K43" i="47"/>
  <c r="L43" i="47" s="1"/>
  <c r="D44" i="47"/>
  <c r="F43" i="47"/>
  <c r="M42" i="47"/>
  <c r="D42" i="46"/>
  <c r="F42" i="46" s="1"/>
  <c r="K41" i="46"/>
  <c r="L41" i="46" s="1"/>
  <c r="F41" i="46"/>
  <c r="M40" i="46"/>
  <c r="D43" i="45"/>
  <c r="F43" i="45" s="1"/>
  <c r="K42" i="45"/>
  <c r="L42" i="45" s="1"/>
  <c r="F42" i="45"/>
  <c r="M41" i="45"/>
  <c r="K43" i="44"/>
  <c r="L43" i="44" s="1"/>
  <c r="D44" i="44"/>
  <c r="M42" i="44"/>
  <c r="F43" i="44"/>
  <c r="D42" i="41"/>
  <c r="K41" i="41"/>
  <c r="L41" i="41" s="1"/>
  <c r="M40" i="41"/>
  <c r="F42" i="41"/>
  <c r="K43" i="40"/>
  <c r="L43" i="40" s="1"/>
  <c r="D44" i="40"/>
  <c r="M40" i="40"/>
  <c r="W36" i="34"/>
  <c r="M38" i="37"/>
  <c r="T38" i="32"/>
  <c r="AD38" i="32"/>
  <c r="D40" i="37"/>
  <c r="F40" i="37" s="1"/>
  <c r="K39" i="37"/>
  <c r="L39" i="37" s="1"/>
  <c r="F39" i="37"/>
  <c r="M36" i="35"/>
  <c r="Q35" i="35"/>
  <c r="T37" i="34"/>
  <c r="K41" i="36"/>
  <c r="L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T38" i="34" l="1"/>
  <c r="P37" i="35"/>
  <c r="D39" i="35"/>
  <c r="K38" i="35"/>
  <c r="L38" i="35" s="1"/>
  <c r="N38" i="35"/>
  <c r="O38" i="35" s="1"/>
  <c r="F38" i="35"/>
  <c r="M41" i="55"/>
  <c r="K42" i="55"/>
  <c r="L42" i="55" s="1"/>
  <c r="D43" i="55"/>
  <c r="F43" i="55" s="1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D43" i="49"/>
  <c r="K42" i="49"/>
  <c r="L42" i="49" s="1"/>
  <c r="M41" i="49"/>
  <c r="M41" i="48"/>
  <c r="D45" i="48"/>
  <c r="K44" i="48"/>
  <c r="L44" i="48" s="1"/>
  <c r="M43" i="47"/>
  <c r="K44" i="47"/>
  <c r="L44" i="47" s="1"/>
  <c r="D45" i="47"/>
  <c r="F44" i="47"/>
  <c r="M41" i="46"/>
  <c r="D43" i="46"/>
  <c r="K42" i="46"/>
  <c r="L42" i="46" s="1"/>
  <c r="M42" i="45"/>
  <c r="D44" i="45"/>
  <c r="K43" i="45"/>
  <c r="L43" i="45" s="1"/>
  <c r="K44" i="44"/>
  <c r="L44" i="44" s="1"/>
  <c r="D45" i="44"/>
  <c r="F45" i="44" s="1"/>
  <c r="M43" i="44"/>
  <c r="F44" i="44"/>
  <c r="D43" i="41"/>
  <c r="K42" i="41"/>
  <c r="L42" i="41" s="1"/>
  <c r="M41" i="41"/>
  <c r="M41" i="40"/>
  <c r="D45" i="40"/>
  <c r="K44" i="40"/>
  <c r="L44" i="40" s="1"/>
  <c r="F44" i="40"/>
  <c r="M37" i="35"/>
  <c r="Q36" i="35"/>
  <c r="W38" i="32"/>
  <c r="M39" i="37"/>
  <c r="K40" i="37"/>
  <c r="L40" i="37" s="1"/>
  <c r="D41" i="37"/>
  <c r="D43" i="36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M40" i="37" l="1"/>
  <c r="D40" i="35"/>
  <c r="N39" i="35"/>
  <c r="O39" i="35" s="1"/>
  <c r="K39" i="35"/>
  <c r="L39" i="35" s="1"/>
  <c r="F40" i="35"/>
  <c r="F39" i="35"/>
  <c r="P38" i="35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D44" i="49"/>
  <c r="K43" i="49"/>
  <c r="L43" i="49" s="1"/>
  <c r="F43" i="49"/>
  <c r="M42" i="49"/>
  <c r="D46" i="48"/>
  <c r="F46" i="48" s="1"/>
  <c r="K45" i="48"/>
  <c r="L45" i="48" s="1"/>
  <c r="F45" i="48"/>
  <c r="M42" i="48"/>
  <c r="K45" i="47"/>
  <c r="L45" i="47" s="1"/>
  <c r="D46" i="47"/>
  <c r="F45" i="47"/>
  <c r="M44" i="47"/>
  <c r="K43" i="46"/>
  <c r="L43" i="46" s="1"/>
  <c r="D44" i="46"/>
  <c r="F43" i="46"/>
  <c r="M42" i="46"/>
  <c r="M43" i="45"/>
  <c r="D45" i="45"/>
  <c r="F45" i="45" s="1"/>
  <c r="K44" i="45"/>
  <c r="L44" i="45" s="1"/>
  <c r="F44" i="45"/>
  <c r="K45" i="44"/>
  <c r="L45" i="44" s="1"/>
  <c r="D46" i="44"/>
  <c r="M44" i="44"/>
  <c r="M42" i="41"/>
  <c r="K43" i="41"/>
  <c r="L43" i="41" s="1"/>
  <c r="D44" i="41"/>
  <c r="F43" i="41"/>
  <c r="D46" i="40"/>
  <c r="K45" i="40"/>
  <c r="L45" i="40" s="1"/>
  <c r="F45" i="40"/>
  <c r="M42" i="40"/>
  <c r="W39" i="32"/>
  <c r="T40" i="32"/>
  <c r="K41" i="37"/>
  <c r="L41" i="37" s="1"/>
  <c r="D42" i="37"/>
  <c r="F42" i="37" s="1"/>
  <c r="P40" i="32"/>
  <c r="Y40" i="32" s="1"/>
  <c r="F41" i="37"/>
  <c r="M38" i="35"/>
  <c r="Q37" i="35"/>
  <c r="P39" i="34"/>
  <c r="Y39" i="34" s="1"/>
  <c r="U40" i="32"/>
  <c r="M40" i="36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9" i="35" l="1"/>
  <c r="D41" i="35"/>
  <c r="N40" i="35"/>
  <c r="O40" i="35" s="1"/>
  <c r="K40" i="35"/>
  <c r="L40" i="35" s="1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W40" i="32"/>
  <c r="M43" i="49"/>
  <c r="K44" i="49"/>
  <c r="L44" i="49" s="1"/>
  <c r="D45" i="49"/>
  <c r="F44" i="49"/>
  <c r="M43" i="48"/>
  <c r="D47" i="48"/>
  <c r="K46" i="48"/>
  <c r="L46" i="48" s="1"/>
  <c r="M45" i="47"/>
  <c r="K46" i="47"/>
  <c r="L46" i="47" s="1"/>
  <c r="D47" i="47"/>
  <c r="F46" i="47"/>
  <c r="D45" i="46"/>
  <c r="K44" i="46"/>
  <c r="L44" i="46" s="1"/>
  <c r="F44" i="46"/>
  <c r="M43" i="46"/>
  <c r="M44" i="45"/>
  <c r="D46" i="45"/>
  <c r="K45" i="45"/>
  <c r="L45" i="45" s="1"/>
  <c r="M45" i="44"/>
  <c r="K46" i="44"/>
  <c r="L46" i="44" s="1"/>
  <c r="D47" i="44"/>
  <c r="F46" i="44"/>
  <c r="K44" i="41"/>
  <c r="L44" i="41" s="1"/>
  <c r="D45" i="41"/>
  <c r="F45" i="41" s="1"/>
  <c r="F44" i="41"/>
  <c r="M43" i="41"/>
  <c r="K46" i="40"/>
  <c r="L46" i="40" s="1"/>
  <c r="D47" i="40"/>
  <c r="F46" i="40"/>
  <c r="M43" i="40"/>
  <c r="M41" i="37"/>
  <c r="M42" i="37" s="1"/>
  <c r="T40" i="34"/>
  <c r="M39" i="35"/>
  <c r="Q38" i="35"/>
  <c r="U40" i="34"/>
  <c r="W40" i="34"/>
  <c r="D43" i="37"/>
  <c r="F43" i="37" s="1"/>
  <c r="K42" i="37"/>
  <c r="L42" i="37" s="1"/>
  <c r="M41" i="36"/>
  <c r="K44" i="36"/>
  <c r="L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D42" i="35" l="1"/>
  <c r="N41" i="35"/>
  <c r="O41" i="35" s="1"/>
  <c r="K41" i="35"/>
  <c r="L41" i="35" s="1"/>
  <c r="F42" i="35"/>
  <c r="F41" i="35"/>
  <c r="P40" i="35"/>
  <c r="P41" i="35" s="1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 s="1"/>
  <c r="F45" i="51"/>
  <c r="M45" i="50"/>
  <c r="K46" i="50"/>
  <c r="L46" i="50" s="1"/>
  <c r="D47" i="50"/>
  <c r="F46" i="50"/>
  <c r="K45" i="49"/>
  <c r="L45" i="49" s="1"/>
  <c r="D46" i="49"/>
  <c r="F45" i="49"/>
  <c r="M44" i="49"/>
  <c r="D48" i="48"/>
  <c r="K47" i="48"/>
  <c r="L47" i="48" s="1"/>
  <c r="F47" i="48"/>
  <c r="M44" i="48"/>
  <c r="K47" i="47"/>
  <c r="L47" i="47" s="1"/>
  <c r="D48" i="47"/>
  <c r="F47" i="47"/>
  <c r="M46" i="47"/>
  <c r="M44" i="46"/>
  <c r="K45" i="46"/>
  <c r="L45" i="46" s="1"/>
  <c r="D46" i="46"/>
  <c r="F46" i="46" s="1"/>
  <c r="F45" i="46"/>
  <c r="D47" i="45"/>
  <c r="K46" i="45"/>
  <c r="L46" i="45" s="1"/>
  <c r="F46" i="45"/>
  <c r="M45" i="45"/>
  <c r="K47" i="44"/>
  <c r="L47" i="44" s="1"/>
  <c r="D48" i="44"/>
  <c r="M46" i="44"/>
  <c r="F47" i="44"/>
  <c r="M44" i="41"/>
  <c r="K45" i="41"/>
  <c r="L45" i="41" s="1"/>
  <c r="D46" i="41"/>
  <c r="F46" i="41"/>
  <c r="K47" i="40"/>
  <c r="L47" i="40" s="1"/>
  <c r="D48" i="40"/>
  <c r="F48" i="40" s="1"/>
  <c r="F47" i="40"/>
  <c r="M44" i="40"/>
  <c r="W41" i="32"/>
  <c r="T41" i="34"/>
  <c r="AD41" i="34"/>
  <c r="D44" i="37"/>
  <c r="F44" i="37" s="1"/>
  <c r="K43" i="37"/>
  <c r="L43" i="37" s="1"/>
  <c r="M40" i="35"/>
  <c r="Q39" i="35"/>
  <c r="U41" i="34"/>
  <c r="K45" i="36"/>
  <c r="L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D43" i="35" l="1"/>
  <c r="N42" i="35"/>
  <c r="O42" i="35" s="1"/>
  <c r="K42" i="35"/>
  <c r="L42" i="35" s="1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 s="1"/>
  <c r="F46" i="52"/>
  <c r="M45" i="51"/>
  <c r="K46" i="51"/>
  <c r="L46" i="51" s="1"/>
  <c r="D47" i="51"/>
  <c r="K47" i="50"/>
  <c r="L47" i="50" s="1"/>
  <c r="D48" i="50"/>
  <c r="F47" i="50"/>
  <c r="M46" i="50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K48" i="47"/>
  <c r="L48" i="47" s="1"/>
  <c r="D49" i="47"/>
  <c r="F48" i="47"/>
  <c r="K46" i="46"/>
  <c r="L46" i="46" s="1"/>
  <c r="D47" i="46"/>
  <c r="M45" i="46"/>
  <c r="M46" i="45"/>
  <c r="D48" i="45"/>
  <c r="K47" i="45"/>
  <c r="L47" i="45" s="1"/>
  <c r="F47" i="45"/>
  <c r="M47" i="44"/>
  <c r="K48" i="44"/>
  <c r="L48" i="44" s="1"/>
  <c r="D49" i="44"/>
  <c r="F49" i="44" s="1"/>
  <c r="F48" i="44"/>
  <c r="K46" i="41"/>
  <c r="L46" i="41" s="1"/>
  <c r="D47" i="41"/>
  <c r="M45" i="41"/>
  <c r="M45" i="40"/>
  <c r="D49" i="40"/>
  <c r="F49" i="40" s="1"/>
  <c r="K48" i="40"/>
  <c r="L48" i="40" s="1"/>
  <c r="P43" i="32"/>
  <c r="Y43" i="32" s="1"/>
  <c r="W41" i="34"/>
  <c r="M43" i="37"/>
  <c r="W42" i="32"/>
  <c r="AD42" i="34"/>
  <c r="T42" i="34"/>
  <c r="K44" i="37"/>
  <c r="L44" i="37" s="1"/>
  <c r="M44" i="37" s="1"/>
  <c r="D45" i="37"/>
  <c r="M41" i="35"/>
  <c r="Q40" i="35"/>
  <c r="M43" i="36"/>
  <c r="D47" i="36"/>
  <c r="K46" i="36"/>
  <c r="L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E43" i="34"/>
  <c r="AE43" i="34" s="1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D44" i="35" l="1"/>
  <c r="N43" i="35"/>
  <c r="O43" i="35" s="1"/>
  <c r="K43" i="35"/>
  <c r="L43" i="35" s="1"/>
  <c r="F43" i="35"/>
  <c r="P42" i="35"/>
  <c r="P43" i="35" s="1"/>
  <c r="K47" i="55"/>
  <c r="L47" i="55" s="1"/>
  <c r="D48" i="55"/>
  <c r="F47" i="55"/>
  <c r="M46" i="55"/>
  <c r="D48" i="54"/>
  <c r="F48" i="54" s="1"/>
  <c r="K47" i="54"/>
  <c r="L47" i="54" s="1"/>
  <c r="M46" i="54"/>
  <c r="M46" i="52"/>
  <c r="K47" i="52"/>
  <c r="L47" i="52" s="1"/>
  <c r="D48" i="52"/>
  <c r="M46" i="51"/>
  <c r="K47" i="51"/>
  <c r="L47" i="51" s="1"/>
  <c r="D48" i="51"/>
  <c r="F48" i="51" s="1"/>
  <c r="F47" i="51"/>
  <c r="M47" i="50"/>
  <c r="K48" i="50"/>
  <c r="L48" i="50" s="1"/>
  <c r="D49" i="50"/>
  <c r="F49" i="50"/>
  <c r="F48" i="50"/>
  <c r="E8" i="48"/>
  <c r="H15" i="39"/>
  <c r="M46" i="49"/>
  <c r="D48" i="49"/>
  <c r="K47" i="49"/>
  <c r="L47" i="49" s="1"/>
  <c r="F47" i="49"/>
  <c r="D50" i="48"/>
  <c r="F50" i="48" s="1"/>
  <c r="K49" i="48"/>
  <c r="L49" i="48" s="1"/>
  <c r="F49" i="48"/>
  <c r="M46" i="48"/>
  <c r="K49" i="47"/>
  <c r="L49" i="47" s="1"/>
  <c r="D50" i="47"/>
  <c r="F50" i="47" s="1"/>
  <c r="F49" i="47"/>
  <c r="M48" i="47"/>
  <c r="M46" i="46"/>
  <c r="K47" i="46"/>
  <c r="L47" i="46" s="1"/>
  <c r="D48" i="46"/>
  <c r="F48" i="46" s="1"/>
  <c r="F47" i="46"/>
  <c r="D49" i="45"/>
  <c r="K48" i="45"/>
  <c r="L48" i="45" s="1"/>
  <c r="F48" i="45"/>
  <c r="F49" i="45"/>
  <c r="M47" i="45"/>
  <c r="K49" i="44"/>
  <c r="L49" i="44" s="1"/>
  <c r="D50" i="44"/>
  <c r="M48" i="44"/>
  <c r="K47" i="41"/>
  <c r="L47" i="41" s="1"/>
  <c r="D48" i="41"/>
  <c r="F47" i="41"/>
  <c r="M46" i="41"/>
  <c r="M46" i="40"/>
  <c r="D50" i="40"/>
  <c r="K49" i="40"/>
  <c r="L49" i="40" s="1"/>
  <c r="F50" i="40"/>
  <c r="M42" i="35"/>
  <c r="Q41" i="35"/>
  <c r="K45" i="37"/>
  <c r="L45" i="37" s="1"/>
  <c r="D46" i="37"/>
  <c r="P44" i="32"/>
  <c r="Y44" i="32" s="1"/>
  <c r="W42" i="34"/>
  <c r="F45" i="37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D45" i="35" l="1"/>
  <c r="N44" i="35"/>
  <c r="O44" i="35" s="1"/>
  <c r="K44" i="35"/>
  <c r="L44" i="35" s="1"/>
  <c r="F44" i="35"/>
  <c r="M47" i="55"/>
  <c r="D49" i="55"/>
  <c r="F49" i="55" s="1"/>
  <c r="K48" i="55"/>
  <c r="L48" i="55" s="1"/>
  <c r="F48" i="55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D51" i="47"/>
  <c r="M49" i="47"/>
  <c r="M47" i="46"/>
  <c r="K48" i="46"/>
  <c r="L48" i="46" s="1"/>
  <c r="D49" i="46"/>
  <c r="M48" i="45"/>
  <c r="D50" i="45"/>
  <c r="K49" i="45"/>
  <c r="L49" i="45" s="1"/>
  <c r="K50" i="44"/>
  <c r="L50" i="44" s="1"/>
  <c r="D51" i="44"/>
  <c r="F51" i="44" s="1"/>
  <c r="F50" i="44"/>
  <c r="M49" i="44"/>
  <c r="M47" i="41"/>
  <c r="K48" i="41"/>
  <c r="L48" i="41" s="1"/>
  <c r="D49" i="41"/>
  <c r="F48" i="41"/>
  <c r="K50" i="40"/>
  <c r="L50" i="40" s="1"/>
  <c r="D51" i="40"/>
  <c r="M47" i="40"/>
  <c r="P45" i="32"/>
  <c r="Y45" i="32" s="1"/>
  <c r="AD45" i="32"/>
  <c r="W43" i="34"/>
  <c r="M45" i="37"/>
  <c r="W44" i="32"/>
  <c r="T45" i="32"/>
  <c r="K46" i="37"/>
  <c r="L46" i="37" s="1"/>
  <c r="D47" i="37"/>
  <c r="F46" i="37"/>
  <c r="M43" i="35"/>
  <c r="Q42" i="35"/>
  <c r="M46" i="37"/>
  <c r="M45" i="36"/>
  <c r="K48" i="36"/>
  <c r="L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P33" i="33"/>
  <c r="D34" i="33"/>
  <c r="D46" i="35" l="1"/>
  <c r="K45" i="35"/>
  <c r="L45" i="35" s="1"/>
  <c r="N45" i="35"/>
  <c r="O45" i="35" s="1"/>
  <c r="F45" i="35"/>
  <c r="F46" i="35"/>
  <c r="P44" i="35"/>
  <c r="P45" i="35" s="1"/>
  <c r="D50" i="55"/>
  <c r="K49" i="55"/>
  <c r="L49" i="55" s="1"/>
  <c r="M48" i="55"/>
  <c r="D50" i="54"/>
  <c r="K49" i="54"/>
  <c r="L49" i="54" s="1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1" i="50" s="1"/>
  <c r="F50" i="50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K51" i="47"/>
  <c r="L51" i="47" s="1"/>
  <c r="D52" i="47"/>
  <c r="F52" i="47"/>
  <c r="M50" i="47"/>
  <c r="F51" i="47"/>
  <c r="M48" i="46"/>
  <c r="K49" i="46"/>
  <c r="L49" i="46" s="1"/>
  <c r="D50" i="46"/>
  <c r="F49" i="46"/>
  <c r="M49" i="45"/>
  <c r="D51" i="45"/>
  <c r="K50" i="45"/>
  <c r="L50" i="45" s="1"/>
  <c r="F51" i="45"/>
  <c r="F50" i="45"/>
  <c r="M50" i="44"/>
  <c r="K51" i="44"/>
  <c r="L51" i="44" s="1"/>
  <c r="D52" i="44"/>
  <c r="K49" i="41"/>
  <c r="L49" i="41" s="1"/>
  <c r="D50" i="41"/>
  <c r="F49" i="41"/>
  <c r="M48" i="41"/>
  <c r="M48" i="40"/>
  <c r="D52" i="40"/>
  <c r="K51" i="40"/>
  <c r="L51" i="40" s="1"/>
  <c r="F51" i="40"/>
  <c r="W44" i="34"/>
  <c r="U45" i="34"/>
  <c r="M44" i="35"/>
  <c r="Q43" i="35"/>
  <c r="D48" i="37"/>
  <c r="K47" i="37"/>
  <c r="L47" i="37" s="1"/>
  <c r="P46" i="32"/>
  <c r="Y46" i="32" s="1"/>
  <c r="AD45" i="34"/>
  <c r="F47" i="37"/>
  <c r="F49" i="36"/>
  <c r="M46" i="36"/>
  <c r="K49" i="36"/>
  <c r="L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D47" i="35" l="1"/>
  <c r="N46" i="35"/>
  <c r="O46" i="35" s="1"/>
  <c r="K46" i="35"/>
  <c r="L46" i="35" s="1"/>
  <c r="L15" i="39"/>
  <c r="E10" i="48"/>
  <c r="K50" i="55"/>
  <c r="L50" i="55" s="1"/>
  <c r="D51" i="55"/>
  <c r="F50" i="55"/>
  <c r="M49" i="55"/>
  <c r="F50" i="54"/>
  <c r="M49" i="54"/>
  <c r="D51" i="54"/>
  <c r="K50" i="54"/>
  <c r="L50" i="54" s="1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D51" i="49"/>
  <c r="F51" i="49" s="1"/>
  <c r="K50" i="49"/>
  <c r="L50" i="49" s="1"/>
  <c r="M49" i="49"/>
  <c r="F50" i="49"/>
  <c r="M49" i="48"/>
  <c r="D53" i="48"/>
  <c r="K52" i="48"/>
  <c r="L52" i="48" s="1"/>
  <c r="M51" i="47"/>
  <c r="K52" i="47"/>
  <c r="L52" i="47" s="1"/>
  <c r="D53" i="47"/>
  <c r="M49" i="46"/>
  <c r="K50" i="46"/>
  <c r="L50" i="46" s="1"/>
  <c r="D51" i="46"/>
  <c r="F50" i="46"/>
  <c r="D52" i="45"/>
  <c r="K51" i="45"/>
  <c r="L51" i="45" s="1"/>
  <c r="M50" i="45"/>
  <c r="K52" i="44"/>
  <c r="L52" i="44" s="1"/>
  <c r="D53" i="44"/>
  <c r="F53" i="44" s="1"/>
  <c r="M51" i="44"/>
  <c r="F52" i="44"/>
  <c r="K50" i="41"/>
  <c r="L50" i="41" s="1"/>
  <c r="D51" i="41"/>
  <c r="F50" i="41"/>
  <c r="M49" i="41"/>
  <c r="D53" i="40"/>
  <c r="G3" i="39" s="1"/>
  <c r="K52" i="40"/>
  <c r="L52" i="40" s="1"/>
  <c r="F52" i="40"/>
  <c r="F53" i="40"/>
  <c r="M49" i="40"/>
  <c r="M47" i="37"/>
  <c r="W46" i="32"/>
  <c r="K48" i="37"/>
  <c r="L48" i="37" s="1"/>
  <c r="D49" i="37"/>
  <c r="U47" i="32"/>
  <c r="M45" i="35"/>
  <c r="Q44" i="35"/>
  <c r="F48" i="37"/>
  <c r="M48" i="37"/>
  <c r="M47" i="36"/>
  <c r="D51" i="36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R34" i="33"/>
  <c r="Q34" i="33"/>
  <c r="F34" i="33"/>
  <c r="E34" i="33"/>
  <c r="O36" i="33"/>
  <c r="C36" i="33"/>
  <c r="P35" i="33"/>
  <c r="W47" i="32" l="1"/>
  <c r="D48" i="35"/>
  <c r="N47" i="35"/>
  <c r="O47" i="35" s="1"/>
  <c r="K47" i="35"/>
  <c r="L47" i="35" s="1"/>
  <c r="F47" i="35"/>
  <c r="P46" i="35"/>
  <c r="P47" i="35" s="1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K51" i="55"/>
  <c r="L51" i="55" s="1"/>
  <c r="D52" i="55"/>
  <c r="M50" i="55"/>
  <c r="F52" i="55"/>
  <c r="F51" i="55"/>
  <c r="K51" i="54"/>
  <c r="L51" i="54" s="1"/>
  <c r="D52" i="54"/>
  <c r="F52" i="54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M50" i="49"/>
  <c r="K51" i="49"/>
  <c r="L51" i="49" s="1"/>
  <c r="D52" i="49"/>
  <c r="D54" i="48"/>
  <c r="K53" i="48"/>
  <c r="L53" i="48" s="1"/>
  <c r="N53" i="48"/>
  <c r="O53" i="48" s="1"/>
  <c r="F53" i="48"/>
  <c r="M50" i="48"/>
  <c r="K53" i="47"/>
  <c r="L53" i="47" s="1"/>
  <c r="D54" i="47"/>
  <c r="F53" i="47"/>
  <c r="M52" i="47"/>
  <c r="K51" i="46"/>
  <c r="L51" i="46" s="1"/>
  <c r="D52" i="46"/>
  <c r="F51" i="46"/>
  <c r="M50" i="46"/>
  <c r="F52" i="46"/>
  <c r="D53" i="45"/>
  <c r="G9" i="39" s="1"/>
  <c r="K52" i="45"/>
  <c r="L52" i="45" s="1"/>
  <c r="F52" i="45"/>
  <c r="M51" i="45"/>
  <c r="K53" i="44"/>
  <c r="L53" i="44" s="1"/>
  <c r="D54" i="44"/>
  <c r="M52" i="44"/>
  <c r="K51" i="41"/>
  <c r="L51" i="41" s="1"/>
  <c r="D52" i="41"/>
  <c r="M50" i="41"/>
  <c r="F51" i="41"/>
  <c r="E8" i="40"/>
  <c r="H3" i="39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D54" i="40"/>
  <c r="K53" i="40"/>
  <c r="L53" i="40" s="1"/>
  <c r="W46" i="34"/>
  <c r="K49" i="37"/>
  <c r="L49" i="37" s="1"/>
  <c r="D50" i="37"/>
  <c r="T47" i="34"/>
  <c r="P48" i="32"/>
  <c r="Y48" i="32" s="1"/>
  <c r="M46" i="35"/>
  <c r="Q45" i="35"/>
  <c r="AD47" i="34"/>
  <c r="F49" i="37"/>
  <c r="M48" i="36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H48" i="40" l="1"/>
  <c r="I48" i="40" s="1"/>
  <c r="H53" i="40"/>
  <c r="T63" i="40" s="1"/>
  <c r="D49" i="35"/>
  <c r="K48" i="35"/>
  <c r="L48" i="35" s="1"/>
  <c r="N48" i="35"/>
  <c r="O48" i="35" s="1"/>
  <c r="F48" i="35"/>
  <c r="P48" i="35"/>
  <c r="P20" i="48"/>
  <c r="Q19" i="48"/>
  <c r="M51" i="55"/>
  <c r="D53" i="55"/>
  <c r="G22" i="39" s="1"/>
  <c r="K52" i="55"/>
  <c r="L52" i="55" s="1"/>
  <c r="F53" i="55"/>
  <c r="K52" i="54"/>
  <c r="L52" i="54" s="1"/>
  <c r="D53" i="54"/>
  <c r="F53" i="54" s="1"/>
  <c r="M51" i="54"/>
  <c r="F53" i="50"/>
  <c r="K52" i="52"/>
  <c r="L52" i="52" s="1"/>
  <c r="D53" i="52"/>
  <c r="G19" i="39" s="1"/>
  <c r="F52" i="52"/>
  <c r="F53" i="52"/>
  <c r="M51" i="52"/>
  <c r="M51" i="51"/>
  <c r="K52" i="51"/>
  <c r="L52" i="51" s="1"/>
  <c r="D53" i="51"/>
  <c r="F52" i="51"/>
  <c r="K53" i="50"/>
  <c r="L53" i="50" s="1"/>
  <c r="D54" i="50"/>
  <c r="F54" i="50" s="1"/>
  <c r="M52" i="50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F54" i="47"/>
  <c r="M53" i="47"/>
  <c r="K54" i="47"/>
  <c r="L54" i="47" s="1"/>
  <c r="D55" i="47"/>
  <c r="K52" i="46"/>
  <c r="L52" i="46" s="1"/>
  <c r="D53" i="46"/>
  <c r="G10" i="39" s="1"/>
  <c r="M51" i="46"/>
  <c r="M52" i="45"/>
  <c r="D54" i="45"/>
  <c r="K53" i="45"/>
  <c r="L53" i="45" s="1"/>
  <c r="F53" i="45"/>
  <c r="G7" i="39"/>
  <c r="G8" i="39"/>
  <c r="K54" i="44"/>
  <c r="L54" i="44" s="1"/>
  <c r="D55" i="44"/>
  <c r="F55" i="44" s="1"/>
  <c r="F54" i="44"/>
  <c r="M53" i="44"/>
  <c r="M51" i="41"/>
  <c r="K52" i="41"/>
  <c r="L52" i="41" s="1"/>
  <c r="D53" i="41"/>
  <c r="G4" i="39" s="1"/>
  <c r="F52" i="41"/>
  <c r="F53" i="41"/>
  <c r="I53" i="40"/>
  <c r="J3" i="39" s="1"/>
  <c r="I3" i="39"/>
  <c r="D55" i="40"/>
  <c r="I54" i="40"/>
  <c r="K54" i="40"/>
  <c r="L54" i="40" s="1"/>
  <c r="F55" i="40"/>
  <c r="F54" i="40"/>
  <c r="M51" i="40"/>
  <c r="W48" i="32"/>
  <c r="P49" i="32"/>
  <c r="Y49" i="32" s="1"/>
  <c r="P48" i="34"/>
  <c r="Y48" i="34" s="1"/>
  <c r="M49" i="37"/>
  <c r="U48" i="34"/>
  <c r="T48" i="34"/>
  <c r="D51" i="37"/>
  <c r="K50" i="37"/>
  <c r="L50" i="37" s="1"/>
  <c r="F50" i="37"/>
  <c r="M47" i="35"/>
  <c r="Q46" i="35"/>
  <c r="U49" i="32"/>
  <c r="AD48" i="34"/>
  <c r="M49" i="36"/>
  <c r="K52" i="36"/>
  <c r="L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E8" i="54" l="1"/>
  <c r="H20" i="39"/>
  <c r="G20" i="39"/>
  <c r="F53" i="51"/>
  <c r="G18" i="39"/>
  <c r="H17" i="39"/>
  <c r="E8" i="50"/>
  <c r="H33" i="50" s="1"/>
  <c r="I33" i="50" s="1"/>
  <c r="D50" i="35"/>
  <c r="K49" i="35"/>
  <c r="L49" i="35" s="1"/>
  <c r="N49" i="35"/>
  <c r="O49" i="35" s="1"/>
  <c r="F49" i="35"/>
  <c r="E8" i="55"/>
  <c r="H22" i="39"/>
  <c r="H19" i="39"/>
  <c r="E8" i="52"/>
  <c r="G50" i="52" s="1"/>
  <c r="P49" i="35"/>
  <c r="P21" i="48"/>
  <c r="Q20" i="48"/>
  <c r="D54" i="55"/>
  <c r="F54" i="55" s="1"/>
  <c r="K53" i="55"/>
  <c r="L53" i="55" s="1"/>
  <c r="M52" i="55"/>
  <c r="M52" i="54"/>
  <c r="D54" i="54"/>
  <c r="K53" i="54"/>
  <c r="L53" i="54" s="1"/>
  <c r="G22" i="50"/>
  <c r="H45" i="50"/>
  <c r="I45" i="50" s="1"/>
  <c r="G23" i="50"/>
  <c r="H21" i="50"/>
  <c r="I21" i="50" s="1"/>
  <c r="H26" i="50"/>
  <c r="I26" i="50" s="1"/>
  <c r="G32" i="50"/>
  <c r="G38" i="50"/>
  <c r="G46" i="50"/>
  <c r="G51" i="50"/>
  <c r="H20" i="50"/>
  <c r="I20" i="50" s="1"/>
  <c r="H25" i="50"/>
  <c r="I25" i="50" s="1"/>
  <c r="G36" i="50"/>
  <c r="G42" i="50"/>
  <c r="G30" i="50"/>
  <c r="G19" i="50"/>
  <c r="H40" i="50"/>
  <c r="I40" i="50" s="1"/>
  <c r="H22" i="50"/>
  <c r="I22" i="50" s="1"/>
  <c r="H51" i="50"/>
  <c r="I51" i="50" s="1"/>
  <c r="G34" i="50"/>
  <c r="G50" i="50"/>
  <c r="G29" i="50"/>
  <c r="G26" i="50"/>
  <c r="H30" i="50"/>
  <c r="I30" i="50" s="1"/>
  <c r="H23" i="50"/>
  <c r="I23" i="50" s="1"/>
  <c r="H27" i="50"/>
  <c r="I27" i="50" s="1"/>
  <c r="H52" i="50"/>
  <c r="I52" i="50" s="1"/>
  <c r="G33" i="50"/>
  <c r="G45" i="50"/>
  <c r="G49" i="50"/>
  <c r="G52" i="52"/>
  <c r="G51" i="52"/>
  <c r="G48" i="52"/>
  <c r="G47" i="52"/>
  <c r="G44" i="52"/>
  <c r="G43" i="52"/>
  <c r="G40" i="52"/>
  <c r="G39" i="52"/>
  <c r="H52" i="52"/>
  <c r="I52" i="52" s="1"/>
  <c r="H51" i="52"/>
  <c r="I51" i="52" s="1"/>
  <c r="H48" i="52"/>
  <c r="I48" i="52" s="1"/>
  <c r="H47" i="52"/>
  <c r="I47" i="52" s="1"/>
  <c r="H44" i="52"/>
  <c r="I44" i="52" s="1"/>
  <c r="H43" i="52"/>
  <c r="I43" i="52" s="1"/>
  <c r="H40" i="52"/>
  <c r="I40" i="52" s="1"/>
  <c r="H39" i="52"/>
  <c r="I39" i="52" s="1"/>
  <c r="H36" i="52"/>
  <c r="I36" i="52" s="1"/>
  <c r="H35" i="52"/>
  <c r="I35" i="52" s="1"/>
  <c r="H32" i="52"/>
  <c r="I32" i="52" s="1"/>
  <c r="H31" i="52"/>
  <c r="I31" i="52" s="1"/>
  <c r="H28" i="52"/>
  <c r="I28" i="52" s="1"/>
  <c r="H24" i="52"/>
  <c r="I24" i="52" s="1"/>
  <c r="H21" i="52"/>
  <c r="I21" i="52" s="1"/>
  <c r="H20" i="52"/>
  <c r="I20" i="52" s="1"/>
  <c r="G23" i="52"/>
  <c r="G22" i="52"/>
  <c r="G19" i="52"/>
  <c r="G37" i="52"/>
  <c r="G34" i="52"/>
  <c r="G33" i="52"/>
  <c r="G30" i="52"/>
  <c r="G29" i="52"/>
  <c r="H26" i="52"/>
  <c r="I26" i="52" s="1"/>
  <c r="H25" i="52"/>
  <c r="I25" i="52" s="1"/>
  <c r="G25" i="52"/>
  <c r="K53" i="52"/>
  <c r="L53" i="52" s="1"/>
  <c r="D54" i="52"/>
  <c r="M52" i="52"/>
  <c r="F54" i="52"/>
  <c r="M52" i="51"/>
  <c r="K53" i="51"/>
  <c r="L53" i="51" s="1"/>
  <c r="D54" i="51"/>
  <c r="M53" i="50"/>
  <c r="M17" i="39" s="1"/>
  <c r="D55" i="50"/>
  <c r="I54" i="50"/>
  <c r="K54" i="50"/>
  <c r="L54" i="50" s="1"/>
  <c r="E9" i="47"/>
  <c r="H54" i="47" s="1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I55" i="47"/>
  <c r="F56" i="47"/>
  <c r="M54" i="47"/>
  <c r="F55" i="47"/>
  <c r="H53" i="47"/>
  <c r="I53" i="47" s="1"/>
  <c r="H50" i="47"/>
  <c r="I50" i="47" s="1"/>
  <c r="H49" i="47"/>
  <c r="I49" i="47" s="1"/>
  <c r="H46" i="47"/>
  <c r="I46" i="47" s="1"/>
  <c r="H45" i="47"/>
  <c r="I45" i="47" s="1"/>
  <c r="H42" i="47"/>
  <c r="I42" i="47" s="1"/>
  <c r="H41" i="47"/>
  <c r="I41" i="47" s="1"/>
  <c r="G54" i="47"/>
  <c r="G53" i="47"/>
  <c r="G50" i="47"/>
  <c r="G49" i="47"/>
  <c r="G46" i="47"/>
  <c r="G45" i="47"/>
  <c r="G42" i="47"/>
  <c r="G41" i="47"/>
  <c r="H38" i="47"/>
  <c r="I38" i="47" s="1"/>
  <c r="H37" i="47"/>
  <c r="I37" i="47" s="1"/>
  <c r="H34" i="47"/>
  <c r="I34" i="47" s="1"/>
  <c r="H33" i="47"/>
  <c r="I33" i="47" s="1"/>
  <c r="H30" i="47"/>
  <c r="I30" i="47" s="1"/>
  <c r="H29" i="47"/>
  <c r="I29" i="47" s="1"/>
  <c r="G22" i="47"/>
  <c r="G26" i="47"/>
  <c r="G36" i="47"/>
  <c r="G35" i="47"/>
  <c r="G32" i="47"/>
  <c r="G31" i="47"/>
  <c r="G28" i="47"/>
  <c r="H24" i="47"/>
  <c r="I24" i="47" s="1"/>
  <c r="H21" i="47"/>
  <c r="I21" i="47" s="1"/>
  <c r="H20" i="47"/>
  <c r="I20" i="47" s="1"/>
  <c r="G24" i="47"/>
  <c r="G23" i="47"/>
  <c r="G27" i="47"/>
  <c r="G25" i="47"/>
  <c r="M52" i="46"/>
  <c r="K53" i="46"/>
  <c r="L53" i="46" s="1"/>
  <c r="D54" i="46"/>
  <c r="F53" i="46"/>
  <c r="F54" i="46"/>
  <c r="D55" i="45"/>
  <c r="I54" i="45"/>
  <c r="K54" i="45"/>
  <c r="L54" i="45" s="1"/>
  <c r="F55" i="45"/>
  <c r="M53" i="45"/>
  <c r="G51" i="45"/>
  <c r="G43" i="45"/>
  <c r="H51" i="45"/>
  <c r="I51" i="45" s="1"/>
  <c r="H43" i="45"/>
  <c r="I43" i="45" s="1"/>
  <c r="H35" i="45"/>
  <c r="I35" i="45" s="1"/>
  <c r="H31" i="45"/>
  <c r="I31" i="45" s="1"/>
  <c r="H27" i="45"/>
  <c r="I27" i="45" s="1"/>
  <c r="G34" i="45"/>
  <c r="G30" i="45"/>
  <c r="H26" i="45"/>
  <c r="I26" i="45" s="1"/>
  <c r="H22" i="45"/>
  <c r="I22" i="45" s="1"/>
  <c r="G19" i="45"/>
  <c r="G23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54" i="44"/>
  <c r="U64" i="44" s="1"/>
  <c r="L8" i="39" s="1"/>
  <c r="H53" i="44"/>
  <c r="I53" i="44" s="1"/>
  <c r="H52" i="44"/>
  <c r="I52" i="44" s="1"/>
  <c r="H49" i="44"/>
  <c r="I49" i="44" s="1"/>
  <c r="H48" i="44"/>
  <c r="I48" i="44" s="1"/>
  <c r="H46" i="44"/>
  <c r="I46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M52" i="41"/>
  <c r="K53" i="41"/>
  <c r="L53" i="41" s="1"/>
  <c r="D54" i="41"/>
  <c r="F54" i="41" s="1"/>
  <c r="K55" i="40"/>
  <c r="L55" i="40" s="1"/>
  <c r="D56" i="40"/>
  <c r="I55" i="40"/>
  <c r="M52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M48" i="35"/>
  <c r="Q47" i="35"/>
  <c r="F51" i="37"/>
  <c r="K53" i="36"/>
  <c r="L53" i="36" s="1"/>
  <c r="D54" i="36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I49" i="34"/>
  <c r="J49" i="34" s="1"/>
  <c r="AC33" i="32"/>
  <c r="X34" i="32"/>
  <c r="Z34" i="32" s="1"/>
  <c r="T50" i="32"/>
  <c r="W50" i="32" s="1"/>
  <c r="I50" i="32"/>
  <c r="J50" i="32" s="1"/>
  <c r="U50" i="32"/>
  <c r="G51" i="32"/>
  <c r="H51" i="32" s="1"/>
  <c r="F51" i="32"/>
  <c r="V51" i="32" s="1"/>
  <c r="E51" i="32"/>
  <c r="AE51" i="32" s="1"/>
  <c r="A53" i="32"/>
  <c r="D52" i="32"/>
  <c r="R47" i="32"/>
  <c r="Q48" i="32"/>
  <c r="R36" i="33"/>
  <c r="Q36" i="33"/>
  <c r="F36" i="33"/>
  <c r="E36" i="33"/>
  <c r="O38" i="33"/>
  <c r="C38" i="33"/>
  <c r="D37" i="33"/>
  <c r="G53" i="45" l="1"/>
  <c r="G49" i="45"/>
  <c r="G45" i="45"/>
  <c r="G41" i="45"/>
  <c r="H53" i="45"/>
  <c r="H49" i="45"/>
  <c r="I49" i="45" s="1"/>
  <c r="H45" i="45"/>
  <c r="I45" i="45" s="1"/>
  <c r="H41" i="45"/>
  <c r="I41" i="45" s="1"/>
  <c r="H37" i="45"/>
  <c r="I37" i="45" s="1"/>
  <c r="G52" i="45"/>
  <c r="G48" i="45"/>
  <c r="G44" i="45"/>
  <c r="G40" i="45"/>
  <c r="H52" i="45"/>
  <c r="I52" i="45" s="1"/>
  <c r="H48" i="45"/>
  <c r="I48" i="45" s="1"/>
  <c r="H44" i="45"/>
  <c r="I44" i="45" s="1"/>
  <c r="H40" i="45"/>
  <c r="I40" i="45" s="1"/>
  <c r="H36" i="45"/>
  <c r="I36" i="45" s="1"/>
  <c r="D51" i="35"/>
  <c r="K50" i="35"/>
  <c r="L50" i="35" s="1"/>
  <c r="N50" i="35"/>
  <c r="O50" i="35" s="1"/>
  <c r="F50" i="35"/>
  <c r="E8" i="51"/>
  <c r="H18" i="39"/>
  <c r="W49" i="34"/>
  <c r="G20" i="45"/>
  <c r="G24" i="45"/>
  <c r="H19" i="45"/>
  <c r="I19" i="45" s="1"/>
  <c r="H23" i="45"/>
  <c r="I23" i="45" s="1"/>
  <c r="G27" i="45"/>
  <c r="G31" i="45"/>
  <c r="G35" i="45"/>
  <c r="H28" i="45"/>
  <c r="I28" i="45" s="1"/>
  <c r="H32" i="45"/>
  <c r="I32" i="45" s="1"/>
  <c r="H38" i="45"/>
  <c r="I38" i="45" s="1"/>
  <c r="H46" i="45"/>
  <c r="I46" i="45" s="1"/>
  <c r="G38" i="45"/>
  <c r="G46" i="45"/>
  <c r="M9" i="39"/>
  <c r="F51" i="35"/>
  <c r="E8" i="35" s="1"/>
  <c r="H45" i="44"/>
  <c r="I45" i="44" s="1"/>
  <c r="H50" i="44"/>
  <c r="I50" i="44" s="1"/>
  <c r="H39" i="44"/>
  <c r="I39" i="44" s="1"/>
  <c r="G21" i="45"/>
  <c r="G25" i="45"/>
  <c r="H20" i="45"/>
  <c r="I20" i="45" s="1"/>
  <c r="H24" i="45"/>
  <c r="I24" i="45" s="1"/>
  <c r="G28" i="45"/>
  <c r="G32" i="45"/>
  <c r="G36" i="45"/>
  <c r="H29" i="45"/>
  <c r="I29" i="45" s="1"/>
  <c r="H33" i="45"/>
  <c r="I33" i="45" s="1"/>
  <c r="H39" i="45"/>
  <c r="I39" i="45" s="1"/>
  <c r="H47" i="45"/>
  <c r="I47" i="45" s="1"/>
  <c r="G39" i="45"/>
  <c r="G47" i="45"/>
  <c r="G22" i="45"/>
  <c r="G26" i="45"/>
  <c r="H21" i="45"/>
  <c r="I21" i="45" s="1"/>
  <c r="H25" i="45"/>
  <c r="I25" i="45" s="1"/>
  <c r="G29" i="45"/>
  <c r="G33" i="45"/>
  <c r="G37" i="45"/>
  <c r="H30" i="45"/>
  <c r="I30" i="45" s="1"/>
  <c r="H34" i="45"/>
  <c r="I34" i="45" s="1"/>
  <c r="H42" i="45"/>
  <c r="I42" i="45" s="1"/>
  <c r="H50" i="45"/>
  <c r="I50" i="45" s="1"/>
  <c r="G42" i="45"/>
  <c r="G50" i="45"/>
  <c r="H52" i="47"/>
  <c r="I52" i="47" s="1"/>
  <c r="H48" i="47"/>
  <c r="I48" i="47" s="1"/>
  <c r="H44" i="47"/>
  <c r="I44" i="47" s="1"/>
  <c r="H40" i="47"/>
  <c r="I40" i="47" s="1"/>
  <c r="G52" i="47"/>
  <c r="G48" i="47"/>
  <c r="G44" i="47"/>
  <c r="G40" i="47"/>
  <c r="H36" i="47"/>
  <c r="I36" i="47" s="1"/>
  <c r="H32" i="47"/>
  <c r="I32" i="47" s="1"/>
  <c r="H28" i="47"/>
  <c r="I28" i="47" s="1"/>
  <c r="G38" i="47"/>
  <c r="G34" i="47"/>
  <c r="G30" i="47"/>
  <c r="H23" i="47"/>
  <c r="I23" i="47" s="1"/>
  <c r="H27" i="47"/>
  <c r="I27" i="47" s="1"/>
  <c r="G21" i="47"/>
  <c r="H51" i="47"/>
  <c r="I51" i="47" s="1"/>
  <c r="H47" i="47"/>
  <c r="I47" i="47" s="1"/>
  <c r="H43" i="47"/>
  <c r="I43" i="47" s="1"/>
  <c r="H39" i="47"/>
  <c r="I39" i="47" s="1"/>
  <c r="G51" i="47"/>
  <c r="G47" i="47"/>
  <c r="G43" i="47"/>
  <c r="G39" i="47"/>
  <c r="H35" i="47"/>
  <c r="I35" i="47" s="1"/>
  <c r="H31" i="47"/>
  <c r="I31" i="47" s="1"/>
  <c r="H26" i="47"/>
  <c r="I26" i="47" s="1"/>
  <c r="G37" i="47"/>
  <c r="G33" i="47"/>
  <c r="G29" i="47"/>
  <c r="H22" i="47"/>
  <c r="I22" i="47" s="1"/>
  <c r="H25" i="47"/>
  <c r="I25" i="47" s="1"/>
  <c r="G20" i="47"/>
  <c r="P50" i="35"/>
  <c r="H53" i="55"/>
  <c r="H48" i="55"/>
  <c r="I48" i="55" s="1"/>
  <c r="H40" i="55"/>
  <c r="I40" i="55" s="1"/>
  <c r="H45" i="55"/>
  <c r="I45" i="55" s="1"/>
  <c r="H37" i="55"/>
  <c r="I37" i="55" s="1"/>
  <c r="G49" i="55"/>
  <c r="G41" i="55"/>
  <c r="G46" i="55"/>
  <c r="G32" i="55"/>
  <c r="G24" i="55"/>
  <c r="H34" i="55"/>
  <c r="I34" i="55" s="1"/>
  <c r="H26" i="55"/>
  <c r="I26" i="55" s="1"/>
  <c r="H35" i="55"/>
  <c r="I35" i="55" s="1"/>
  <c r="H27" i="55"/>
  <c r="I27" i="55" s="1"/>
  <c r="H28" i="55"/>
  <c r="I28" i="55" s="1"/>
  <c r="H24" i="55"/>
  <c r="I24" i="55" s="1"/>
  <c r="G31" i="55"/>
  <c r="G35" i="55"/>
  <c r="G47" i="55"/>
  <c r="G52" i="55"/>
  <c r="G44" i="55"/>
  <c r="G36" i="55"/>
  <c r="H46" i="55"/>
  <c r="I46" i="55" s="1"/>
  <c r="H38" i="55"/>
  <c r="I38" i="55" s="1"/>
  <c r="H39" i="55"/>
  <c r="I39" i="55" s="1"/>
  <c r="H29" i="55"/>
  <c r="I29" i="55" s="1"/>
  <c r="H51" i="55"/>
  <c r="I51" i="55" s="1"/>
  <c r="G33" i="55"/>
  <c r="G25" i="55"/>
  <c r="G34" i="55"/>
  <c r="G26" i="55"/>
  <c r="G27" i="55"/>
  <c r="H19" i="55"/>
  <c r="I19" i="55" s="1"/>
  <c r="H21" i="55"/>
  <c r="I21" i="55" s="1"/>
  <c r="H36" i="55"/>
  <c r="I36" i="55" s="1"/>
  <c r="H52" i="55"/>
  <c r="I52" i="55" s="1"/>
  <c r="H44" i="55"/>
  <c r="I44" i="55" s="1"/>
  <c r="H49" i="55"/>
  <c r="I49" i="55" s="1"/>
  <c r="H41" i="55"/>
  <c r="I41" i="55" s="1"/>
  <c r="G53" i="55"/>
  <c r="G45" i="55"/>
  <c r="G37" i="55"/>
  <c r="G38" i="55"/>
  <c r="G28" i="55"/>
  <c r="G50" i="55"/>
  <c r="H30" i="55"/>
  <c r="I30" i="55" s="1"/>
  <c r="H22" i="55"/>
  <c r="I22" i="55" s="1"/>
  <c r="H31" i="55"/>
  <c r="I31" i="55" s="1"/>
  <c r="H23" i="55"/>
  <c r="I23" i="55" s="1"/>
  <c r="H20" i="55"/>
  <c r="I20" i="55" s="1"/>
  <c r="H43" i="55"/>
  <c r="I43" i="55" s="1"/>
  <c r="G20" i="55"/>
  <c r="G23" i="55"/>
  <c r="G51" i="55"/>
  <c r="G43" i="55"/>
  <c r="G48" i="55"/>
  <c r="G40" i="55"/>
  <c r="H50" i="55"/>
  <c r="I50" i="55" s="1"/>
  <c r="H42" i="55"/>
  <c r="I42" i="55" s="1"/>
  <c r="H47" i="55"/>
  <c r="I47" i="55" s="1"/>
  <c r="H33" i="55"/>
  <c r="I33" i="55" s="1"/>
  <c r="H25" i="55"/>
  <c r="I25" i="55" s="1"/>
  <c r="G39" i="55"/>
  <c r="G29" i="55"/>
  <c r="G21" i="55"/>
  <c r="G30" i="55"/>
  <c r="G22" i="55"/>
  <c r="G19" i="55"/>
  <c r="H32" i="55"/>
  <c r="I32" i="55" s="1"/>
  <c r="G42" i="55"/>
  <c r="G26" i="52"/>
  <c r="H27" i="52"/>
  <c r="I27" i="52" s="1"/>
  <c r="G31" i="52"/>
  <c r="G35" i="52"/>
  <c r="G20" i="52"/>
  <c r="G24" i="52"/>
  <c r="H22" i="52"/>
  <c r="I22" i="52" s="1"/>
  <c r="H29" i="52"/>
  <c r="I29" i="52" s="1"/>
  <c r="H33" i="52"/>
  <c r="I33" i="52" s="1"/>
  <c r="H37" i="52"/>
  <c r="I37" i="52" s="1"/>
  <c r="H41" i="52"/>
  <c r="I41" i="52" s="1"/>
  <c r="H45" i="52"/>
  <c r="I45" i="52" s="1"/>
  <c r="H49" i="52"/>
  <c r="I49" i="52" s="1"/>
  <c r="H53" i="52"/>
  <c r="I19" i="39" s="1"/>
  <c r="G41" i="52"/>
  <c r="G45" i="52"/>
  <c r="G49" i="52"/>
  <c r="G53" i="52"/>
  <c r="G41" i="50"/>
  <c r="H48" i="50"/>
  <c r="I48" i="50" s="1"/>
  <c r="H19" i="50"/>
  <c r="I19" i="50" s="1"/>
  <c r="G21" i="50"/>
  <c r="G44" i="50"/>
  <c r="H46" i="50"/>
  <c r="I46" i="50" s="1"/>
  <c r="H31" i="50"/>
  <c r="I31" i="50" s="1"/>
  <c r="G52" i="50"/>
  <c r="G31" i="50"/>
  <c r="G28" i="50"/>
  <c r="G48" i="50"/>
  <c r="H50" i="50"/>
  <c r="I50" i="50" s="1"/>
  <c r="H35" i="50"/>
  <c r="I35" i="50" s="1"/>
  <c r="H43" i="50"/>
  <c r="I43" i="50" s="1"/>
  <c r="G27" i="52"/>
  <c r="G28" i="52"/>
  <c r="G32" i="52"/>
  <c r="G36" i="52"/>
  <c r="G21" i="52"/>
  <c r="H19" i="52"/>
  <c r="I19" i="52" s="1"/>
  <c r="H23" i="52"/>
  <c r="I23" i="52" s="1"/>
  <c r="H30" i="52"/>
  <c r="I30" i="52" s="1"/>
  <c r="H34" i="52"/>
  <c r="I34" i="52" s="1"/>
  <c r="H38" i="52"/>
  <c r="I38" i="52" s="1"/>
  <c r="H42" i="52"/>
  <c r="I42" i="52" s="1"/>
  <c r="H46" i="52"/>
  <c r="I46" i="52" s="1"/>
  <c r="H50" i="52"/>
  <c r="I50" i="52" s="1"/>
  <c r="G38" i="52"/>
  <c r="G42" i="52"/>
  <c r="G46" i="52"/>
  <c r="G53" i="50"/>
  <c r="G37" i="50"/>
  <c r="H38" i="50"/>
  <c r="I38" i="50" s="1"/>
  <c r="H34" i="50"/>
  <c r="I34" i="50" s="1"/>
  <c r="H41" i="50"/>
  <c r="I41" i="50" s="1"/>
  <c r="G39" i="50"/>
  <c r="H28" i="50"/>
  <c r="I28" i="50" s="1"/>
  <c r="G25" i="50"/>
  <c r="G47" i="50"/>
  <c r="H49" i="50"/>
  <c r="I49" i="50" s="1"/>
  <c r="H37" i="50"/>
  <c r="I37" i="50" s="1"/>
  <c r="G43" i="50"/>
  <c r="H42" i="50"/>
  <c r="I42" i="50" s="1"/>
  <c r="H29" i="50"/>
  <c r="I29" i="50" s="1"/>
  <c r="H52" i="54"/>
  <c r="I52" i="54" s="1"/>
  <c r="H50" i="54"/>
  <c r="I50" i="54" s="1"/>
  <c r="G53" i="54"/>
  <c r="H51" i="54"/>
  <c r="I51" i="54" s="1"/>
  <c r="G49" i="54"/>
  <c r="G50" i="54"/>
  <c r="H49" i="54"/>
  <c r="I49" i="54" s="1"/>
  <c r="H53" i="54"/>
  <c r="G51" i="54"/>
  <c r="G52" i="54"/>
  <c r="G41" i="54"/>
  <c r="G46" i="54"/>
  <c r="G38" i="54"/>
  <c r="H44" i="54"/>
  <c r="I44" i="54" s="1"/>
  <c r="H41" i="54"/>
  <c r="I41" i="54" s="1"/>
  <c r="H34" i="54"/>
  <c r="I34" i="54" s="1"/>
  <c r="H26" i="54"/>
  <c r="I26" i="54" s="1"/>
  <c r="H45" i="54"/>
  <c r="I45" i="54" s="1"/>
  <c r="G30" i="54"/>
  <c r="G22" i="54"/>
  <c r="G31" i="54"/>
  <c r="G23" i="54"/>
  <c r="G24" i="54"/>
  <c r="H33" i="54"/>
  <c r="I33" i="54" s="1"/>
  <c r="G20" i="54"/>
  <c r="H46" i="54"/>
  <c r="I46" i="54" s="1"/>
  <c r="H38" i="54"/>
  <c r="I38" i="54" s="1"/>
  <c r="H43" i="54"/>
  <c r="I43" i="54" s="1"/>
  <c r="H35" i="54"/>
  <c r="I35" i="54" s="1"/>
  <c r="G43" i="54"/>
  <c r="G40" i="54"/>
  <c r="G33" i="54"/>
  <c r="G25" i="54"/>
  <c r="G44" i="54"/>
  <c r="H27" i="54"/>
  <c r="I27" i="54" s="1"/>
  <c r="H19" i="54"/>
  <c r="I19" i="54" s="1"/>
  <c r="H28" i="54"/>
  <c r="I28" i="54" s="1"/>
  <c r="H20" i="54"/>
  <c r="I20" i="54" s="1"/>
  <c r="H36" i="54"/>
  <c r="I36" i="54" s="1"/>
  <c r="G32" i="54"/>
  <c r="G45" i="54"/>
  <c r="G37" i="54"/>
  <c r="G42" i="54"/>
  <c r="H48" i="54"/>
  <c r="I48" i="54" s="1"/>
  <c r="H40" i="54"/>
  <c r="I40" i="54" s="1"/>
  <c r="H37" i="54"/>
  <c r="I37" i="54" s="1"/>
  <c r="H30" i="54"/>
  <c r="I30" i="54" s="1"/>
  <c r="H22" i="54"/>
  <c r="I22" i="54" s="1"/>
  <c r="G34" i="54"/>
  <c r="G26" i="54"/>
  <c r="G48" i="54"/>
  <c r="G27" i="54"/>
  <c r="G19" i="54"/>
  <c r="H29" i="54"/>
  <c r="I29" i="54" s="1"/>
  <c r="G35" i="54"/>
  <c r="H42" i="54"/>
  <c r="I42" i="54" s="1"/>
  <c r="H47" i="54"/>
  <c r="I47" i="54" s="1"/>
  <c r="H39" i="54"/>
  <c r="I39" i="54" s="1"/>
  <c r="G47" i="54"/>
  <c r="G39" i="54"/>
  <c r="G36" i="54"/>
  <c r="G29" i="54"/>
  <c r="G21" i="54"/>
  <c r="H31" i="54"/>
  <c r="I31" i="54" s="1"/>
  <c r="H23" i="54"/>
  <c r="I23" i="54" s="1"/>
  <c r="H32" i="54"/>
  <c r="I32" i="54" s="1"/>
  <c r="H24" i="54"/>
  <c r="I24" i="54" s="1"/>
  <c r="H25" i="54"/>
  <c r="I25" i="54" s="1"/>
  <c r="G28" i="54"/>
  <c r="H21" i="54"/>
  <c r="I21" i="54" s="1"/>
  <c r="P22" i="48"/>
  <c r="Q21" i="48"/>
  <c r="M53" i="55"/>
  <c r="D55" i="55"/>
  <c r="K54" i="55"/>
  <c r="L54" i="55" s="1"/>
  <c r="I54" i="55"/>
  <c r="M53" i="54"/>
  <c r="M20" i="39" s="1"/>
  <c r="D55" i="54"/>
  <c r="K54" i="54"/>
  <c r="L54" i="54" s="1"/>
  <c r="I54" i="54"/>
  <c r="F54" i="54"/>
  <c r="F55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M19" i="39" s="1"/>
  <c r="D55" i="52"/>
  <c r="I54" i="52"/>
  <c r="K54" i="52"/>
  <c r="L54" i="52" s="1"/>
  <c r="D55" i="51"/>
  <c r="F55" i="51" s="1"/>
  <c r="I54" i="51"/>
  <c r="K54" i="51"/>
  <c r="L54" i="51" s="1"/>
  <c r="M53" i="51"/>
  <c r="M18" i="39" s="1"/>
  <c r="F54" i="51"/>
  <c r="K55" i="50"/>
  <c r="L55" i="50" s="1"/>
  <c r="D56" i="50"/>
  <c r="I55" i="50"/>
  <c r="M54" i="50"/>
  <c r="F55" i="50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T63" i="41"/>
  <c r="L4" i="39" s="1"/>
  <c r="I4" i="39"/>
  <c r="E8" i="46"/>
  <c r="H10" i="39"/>
  <c r="M13" i="39"/>
  <c r="M12" i="39"/>
  <c r="M11" i="39"/>
  <c r="M14" i="39"/>
  <c r="D55" i="49"/>
  <c r="F55" i="49" s="1"/>
  <c r="K54" i="49"/>
  <c r="L54" i="49" s="1"/>
  <c r="F54" i="49"/>
  <c r="M53" i="49"/>
  <c r="M53" i="48"/>
  <c r="D57" i="48"/>
  <c r="N56" i="48"/>
  <c r="O56" i="48" s="1"/>
  <c r="I56" i="48"/>
  <c r="K56" i="48"/>
  <c r="L56" i="48" s="1"/>
  <c r="F57" i="48"/>
  <c r="M55" i="47"/>
  <c r="I54" i="47"/>
  <c r="D57" i="47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M53" i="46"/>
  <c r="D55" i="46"/>
  <c r="I54" i="46"/>
  <c r="K54" i="46"/>
  <c r="L54" i="46" s="1"/>
  <c r="F55" i="46"/>
  <c r="E12" i="45"/>
  <c r="E10" i="45" s="1"/>
  <c r="I53" i="45"/>
  <c r="J9" i="39" s="1"/>
  <c r="M54" i="45"/>
  <c r="D56" i="45"/>
  <c r="I55" i="45"/>
  <c r="K55" i="45"/>
  <c r="L55" i="45" s="1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F57" i="44" s="1"/>
  <c r="I56" i="44"/>
  <c r="F56" i="44"/>
  <c r="T64" i="44"/>
  <c r="I54" i="44"/>
  <c r="M55" i="44"/>
  <c r="D55" i="41"/>
  <c r="I54" i="41"/>
  <c r="K54" i="41"/>
  <c r="L54" i="41" s="1"/>
  <c r="F55" i="41"/>
  <c r="M53" i="41"/>
  <c r="E12" i="41"/>
  <c r="I53" i="41"/>
  <c r="J4" i="39" s="1"/>
  <c r="K56" i="40"/>
  <c r="L56" i="40" s="1"/>
  <c r="D57" i="40"/>
  <c r="I56" i="40"/>
  <c r="F56" i="40"/>
  <c r="F57" i="40"/>
  <c r="M53" i="40"/>
  <c r="M51" i="37"/>
  <c r="AD51" i="32"/>
  <c r="M49" i="35"/>
  <c r="Q48" i="35"/>
  <c r="D53" i="37"/>
  <c r="K52" i="37"/>
  <c r="L52" i="37" s="1"/>
  <c r="F52" i="37"/>
  <c r="T51" i="32"/>
  <c r="T50" i="34"/>
  <c r="D55" i="36"/>
  <c r="K54" i="36"/>
  <c r="L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Q9" i="39" l="1"/>
  <c r="R9" i="39" s="1"/>
  <c r="N19" i="45"/>
  <c r="O19" i="45" s="1"/>
  <c r="P19" i="45" s="1"/>
  <c r="N20" i="45"/>
  <c r="O20" i="45" s="1"/>
  <c r="N21" i="45"/>
  <c r="O21" i="45" s="1"/>
  <c r="N22" i="45"/>
  <c r="O22" i="45" s="1"/>
  <c r="N23" i="45"/>
  <c r="O23" i="45" s="1"/>
  <c r="N24" i="45"/>
  <c r="O24" i="45" s="1"/>
  <c r="N25" i="45"/>
  <c r="O25" i="45" s="1"/>
  <c r="N26" i="45"/>
  <c r="O26" i="45" s="1"/>
  <c r="N27" i="45"/>
  <c r="O27" i="45" s="1"/>
  <c r="N28" i="45"/>
  <c r="O28" i="45" s="1"/>
  <c r="N29" i="45"/>
  <c r="O29" i="45" s="1"/>
  <c r="N30" i="45"/>
  <c r="O30" i="45" s="1"/>
  <c r="N31" i="45"/>
  <c r="O31" i="45" s="1"/>
  <c r="N32" i="45"/>
  <c r="O32" i="45" s="1"/>
  <c r="N33" i="45"/>
  <c r="O33" i="45" s="1"/>
  <c r="N34" i="45"/>
  <c r="O34" i="45" s="1"/>
  <c r="N35" i="45"/>
  <c r="O35" i="45" s="1"/>
  <c r="N36" i="45"/>
  <c r="O36" i="45" s="1"/>
  <c r="N37" i="45"/>
  <c r="O37" i="45" s="1"/>
  <c r="N38" i="45"/>
  <c r="O38" i="45" s="1"/>
  <c r="N39" i="45"/>
  <c r="O39" i="45" s="1"/>
  <c r="N40" i="45"/>
  <c r="O40" i="45" s="1"/>
  <c r="N41" i="45"/>
  <c r="O41" i="45" s="1"/>
  <c r="N42" i="45"/>
  <c r="O42" i="45" s="1"/>
  <c r="N43" i="45"/>
  <c r="O43" i="45" s="1"/>
  <c r="N44" i="45"/>
  <c r="O44" i="45" s="1"/>
  <c r="N45" i="45"/>
  <c r="O45" i="45" s="1"/>
  <c r="N46" i="45"/>
  <c r="O46" i="45" s="1"/>
  <c r="N47" i="45"/>
  <c r="O47" i="45" s="1"/>
  <c r="N48" i="45"/>
  <c r="O48" i="45" s="1"/>
  <c r="N49" i="45"/>
  <c r="O49" i="45" s="1"/>
  <c r="N50" i="45"/>
  <c r="O50" i="45" s="1"/>
  <c r="N51" i="45"/>
  <c r="O51" i="45" s="1"/>
  <c r="N52" i="45"/>
  <c r="O52" i="45" s="1"/>
  <c r="N53" i="45"/>
  <c r="O53" i="45" s="1"/>
  <c r="N54" i="45"/>
  <c r="O54" i="45" s="1"/>
  <c r="N55" i="45"/>
  <c r="O55" i="45" s="1"/>
  <c r="H53" i="36"/>
  <c r="I53" i="36" s="1"/>
  <c r="E12" i="54"/>
  <c r="I20" i="39"/>
  <c r="I53" i="54"/>
  <c r="J20" i="39" s="1"/>
  <c r="M4" i="39"/>
  <c r="E10" i="41"/>
  <c r="G53" i="46"/>
  <c r="H50" i="46"/>
  <c r="I50" i="46" s="1"/>
  <c r="I53" i="52"/>
  <c r="J19" i="39" s="1"/>
  <c r="T63" i="50"/>
  <c r="L17" i="39" s="1"/>
  <c r="I17" i="39"/>
  <c r="M22" i="39"/>
  <c r="H17" i="35"/>
  <c r="I17" i="35" s="1"/>
  <c r="H51" i="35"/>
  <c r="G24" i="35"/>
  <c r="G51" i="35"/>
  <c r="H18" i="35"/>
  <c r="I18" i="35" s="1"/>
  <c r="H28" i="35"/>
  <c r="I28" i="35" s="1"/>
  <c r="H22" i="35"/>
  <c r="I22" i="35" s="1"/>
  <c r="G50" i="35"/>
  <c r="G18" i="35"/>
  <c r="H24" i="35"/>
  <c r="I24" i="35" s="1"/>
  <c r="H34" i="35"/>
  <c r="I34" i="35" s="1"/>
  <c r="G23" i="35"/>
  <c r="G17" i="35"/>
  <c r="H36" i="35"/>
  <c r="I36" i="35" s="1"/>
  <c r="H46" i="35"/>
  <c r="I46" i="35" s="1"/>
  <c r="G49" i="35"/>
  <c r="G26" i="35"/>
  <c r="H48" i="35"/>
  <c r="I48" i="35" s="1"/>
  <c r="H42" i="35"/>
  <c r="I42" i="35" s="1"/>
  <c r="G47" i="35"/>
  <c r="G22" i="35"/>
  <c r="G42" i="35"/>
  <c r="H41" i="35"/>
  <c r="I41" i="35" s="1"/>
  <c r="H47" i="35"/>
  <c r="I47" i="35" s="1"/>
  <c r="G40" i="35"/>
  <c r="G34" i="35"/>
  <c r="H37" i="35"/>
  <c r="I37" i="35" s="1"/>
  <c r="H43" i="35"/>
  <c r="I43" i="35" s="1"/>
  <c r="G36" i="35"/>
  <c r="G46" i="35"/>
  <c r="G25" i="35"/>
  <c r="H20" i="35"/>
  <c r="I20" i="35" s="1"/>
  <c r="H30" i="35"/>
  <c r="I30" i="35" s="1"/>
  <c r="G35" i="35"/>
  <c r="G33" i="35"/>
  <c r="H32" i="35"/>
  <c r="I32" i="35" s="1"/>
  <c r="H26" i="35"/>
  <c r="I26" i="35" s="1"/>
  <c r="G31" i="35"/>
  <c r="G29" i="35"/>
  <c r="H23" i="35"/>
  <c r="I23" i="35" s="1"/>
  <c r="H25" i="35"/>
  <c r="I25" i="35" s="1"/>
  <c r="H31" i="35"/>
  <c r="I31" i="35" s="1"/>
  <c r="G43" i="35"/>
  <c r="G41" i="35"/>
  <c r="H21" i="35"/>
  <c r="I21" i="35" s="1"/>
  <c r="H27" i="35"/>
  <c r="I27" i="35" s="1"/>
  <c r="G20" i="35"/>
  <c r="G30" i="35"/>
  <c r="H49" i="35"/>
  <c r="I49" i="35" s="1"/>
  <c r="H39" i="35"/>
  <c r="I39" i="35" s="1"/>
  <c r="G48" i="35"/>
  <c r="G19" i="35"/>
  <c r="H45" i="35"/>
  <c r="I45" i="35" s="1"/>
  <c r="H35" i="35"/>
  <c r="I35" i="35" s="1"/>
  <c r="G44" i="35"/>
  <c r="G45" i="35"/>
  <c r="H44" i="35"/>
  <c r="I44" i="35" s="1"/>
  <c r="H38" i="35"/>
  <c r="I38" i="35" s="1"/>
  <c r="G27" i="35"/>
  <c r="G21" i="35"/>
  <c r="H40" i="35"/>
  <c r="I40" i="35" s="1"/>
  <c r="H50" i="35"/>
  <c r="I50" i="35" s="1"/>
  <c r="G39" i="35"/>
  <c r="G37" i="35"/>
  <c r="H33" i="35"/>
  <c r="I33" i="35" s="1"/>
  <c r="G32" i="35"/>
  <c r="H29" i="35"/>
  <c r="I29" i="35" s="1"/>
  <c r="H19" i="35"/>
  <c r="I19" i="35" s="1"/>
  <c r="G28" i="35"/>
  <c r="G38" i="35"/>
  <c r="N51" i="35"/>
  <c r="O51" i="35" s="1"/>
  <c r="D52" i="35"/>
  <c r="K51" i="35"/>
  <c r="L51" i="35" s="1"/>
  <c r="M3" i="39"/>
  <c r="E10" i="40"/>
  <c r="F52" i="35"/>
  <c r="M10" i="39"/>
  <c r="I22" i="39"/>
  <c r="I53" i="55"/>
  <c r="J22" i="39" s="1"/>
  <c r="G53" i="51"/>
  <c r="G49" i="51"/>
  <c r="G45" i="51"/>
  <c r="G41" i="51"/>
  <c r="G37" i="51"/>
  <c r="G33" i="51"/>
  <c r="G29" i="51"/>
  <c r="G25" i="51"/>
  <c r="G21" i="51"/>
  <c r="H48" i="51"/>
  <c r="I48" i="51" s="1"/>
  <c r="H21" i="51"/>
  <c r="I21" i="51" s="1"/>
  <c r="H51" i="51"/>
  <c r="I51" i="51" s="1"/>
  <c r="H43" i="51"/>
  <c r="I43" i="51" s="1"/>
  <c r="H39" i="51"/>
  <c r="I39" i="51" s="1"/>
  <c r="H36" i="51"/>
  <c r="I36" i="51" s="1"/>
  <c r="H32" i="51"/>
  <c r="I32" i="51" s="1"/>
  <c r="H28" i="51"/>
  <c r="I28" i="51" s="1"/>
  <c r="H24" i="51"/>
  <c r="I24" i="51" s="1"/>
  <c r="G52" i="51"/>
  <c r="G48" i="51"/>
  <c r="G44" i="51"/>
  <c r="G40" i="51"/>
  <c r="G36" i="51"/>
  <c r="G32" i="51"/>
  <c r="G28" i="51"/>
  <c r="G24" i="51"/>
  <c r="G20" i="51"/>
  <c r="H46" i="51"/>
  <c r="I46" i="51" s="1"/>
  <c r="H20" i="51"/>
  <c r="I20" i="51" s="1"/>
  <c r="H49" i="51"/>
  <c r="I49" i="51" s="1"/>
  <c r="H42" i="51"/>
  <c r="I42" i="51" s="1"/>
  <c r="H38" i="51"/>
  <c r="I38" i="51" s="1"/>
  <c r="H35" i="51"/>
  <c r="I35" i="51" s="1"/>
  <c r="H31" i="51"/>
  <c r="I31" i="51" s="1"/>
  <c r="H27" i="51"/>
  <c r="I27" i="51" s="1"/>
  <c r="H23" i="51"/>
  <c r="I23" i="51" s="1"/>
  <c r="G50" i="51"/>
  <c r="G42" i="51"/>
  <c r="G34" i="51"/>
  <c r="G26" i="51"/>
  <c r="H50" i="51"/>
  <c r="I50" i="51" s="1"/>
  <c r="H53" i="51"/>
  <c r="H40" i="51"/>
  <c r="I40" i="51" s="1"/>
  <c r="H33" i="51"/>
  <c r="I33" i="51" s="1"/>
  <c r="H25" i="51"/>
  <c r="I25" i="51" s="1"/>
  <c r="G47" i="51"/>
  <c r="G39" i="51"/>
  <c r="G31" i="51"/>
  <c r="G23" i="51"/>
  <c r="H44" i="51"/>
  <c r="I44" i="51" s="1"/>
  <c r="H47" i="51"/>
  <c r="I47" i="51" s="1"/>
  <c r="G19" i="51"/>
  <c r="H30" i="51"/>
  <c r="I30" i="51" s="1"/>
  <c r="G46" i="51"/>
  <c r="G38" i="51"/>
  <c r="G30" i="51"/>
  <c r="G22" i="51"/>
  <c r="H22" i="51"/>
  <c r="I22" i="51" s="1"/>
  <c r="H45" i="51"/>
  <c r="I45" i="51" s="1"/>
  <c r="H37" i="51"/>
  <c r="I37" i="51" s="1"/>
  <c r="H29" i="51"/>
  <c r="I29" i="51" s="1"/>
  <c r="G51" i="51"/>
  <c r="G43" i="51"/>
  <c r="G35" i="51"/>
  <c r="G27" i="51"/>
  <c r="H52" i="51"/>
  <c r="I52" i="51" s="1"/>
  <c r="H19" i="51"/>
  <c r="I19" i="51" s="1"/>
  <c r="H41" i="51"/>
  <c r="I41" i="51" s="1"/>
  <c r="H34" i="51"/>
  <c r="I34" i="51" s="1"/>
  <c r="H26" i="51"/>
  <c r="I26" i="51" s="1"/>
  <c r="P23" i="48"/>
  <c r="Q22" i="48"/>
  <c r="K55" i="55"/>
  <c r="L55" i="55" s="1"/>
  <c r="I55" i="55"/>
  <c r="D56" i="55"/>
  <c r="F55" i="55"/>
  <c r="M54" i="55"/>
  <c r="M54" i="54"/>
  <c r="K55" i="54"/>
  <c r="L55" i="54" s="1"/>
  <c r="I55" i="54"/>
  <c r="D56" i="54"/>
  <c r="E12" i="50"/>
  <c r="I53" i="50"/>
  <c r="J17" i="39" s="1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I56" i="50"/>
  <c r="K56" i="50"/>
  <c r="L56" i="50" s="1"/>
  <c r="F56" i="50"/>
  <c r="M55" i="50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E11" i="47" s="1"/>
  <c r="L14" i="39"/>
  <c r="H45" i="46"/>
  <c r="I45" i="46" s="1"/>
  <c r="H49" i="46"/>
  <c r="I49" i="46" s="1"/>
  <c r="H53" i="46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M54" i="46"/>
  <c r="K55" i="46"/>
  <c r="L55" i="46" s="1"/>
  <c r="D56" i="46"/>
  <c r="F56" i="46" s="1"/>
  <c r="I55" i="46"/>
  <c r="I53" i="46"/>
  <c r="J10" i="39" s="1"/>
  <c r="M55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M54" i="41"/>
  <c r="K55" i="41"/>
  <c r="L55" i="41" s="1"/>
  <c r="D56" i="41"/>
  <c r="N55" i="41"/>
  <c r="O55" i="41" s="1"/>
  <c r="I55" i="41"/>
  <c r="M54" i="40"/>
  <c r="N57" i="40"/>
  <c r="O57" i="40" s="1"/>
  <c r="I57" i="40"/>
  <c r="D58" i="40"/>
  <c r="F58" i="40" s="1"/>
  <c r="K57" i="40"/>
  <c r="L57" i="40" s="1"/>
  <c r="P51" i="34"/>
  <c r="Y51" i="34" s="1"/>
  <c r="M52" i="37"/>
  <c r="M50" i="35"/>
  <c r="M51" i="35" s="1"/>
  <c r="Q49" i="35"/>
  <c r="K53" i="37"/>
  <c r="L53" i="37" s="1"/>
  <c r="D54" i="37"/>
  <c r="F54" i="37" s="1"/>
  <c r="M52" i="36"/>
  <c r="D56" i="36"/>
  <c r="K55" i="36"/>
  <c r="L55" i="36" s="1"/>
  <c r="A53" i="35"/>
  <c r="AC34" i="34"/>
  <c r="X35" i="34"/>
  <c r="Z35" i="34" s="1"/>
  <c r="R49" i="34"/>
  <c r="Q50" i="34"/>
  <c r="U51" i="34"/>
  <c r="T51" i="34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I51" i="35" l="1"/>
  <c r="B40" i="38"/>
  <c r="I5" i="39"/>
  <c r="I18" i="39"/>
  <c r="I53" i="51"/>
  <c r="J18" i="39" s="1"/>
  <c r="I10" i="39"/>
  <c r="T63" i="46"/>
  <c r="N21" i="47"/>
  <c r="O21" i="47" s="1"/>
  <c r="N20" i="47"/>
  <c r="O20" i="47" s="1"/>
  <c r="P20" i="47" s="1"/>
  <c r="N22" i="47"/>
  <c r="O22" i="47" s="1"/>
  <c r="N23" i="47"/>
  <c r="O23" i="47" s="1"/>
  <c r="N24" i="47"/>
  <c r="O24" i="47" s="1"/>
  <c r="N25" i="47"/>
  <c r="O25" i="47" s="1"/>
  <c r="N26" i="47"/>
  <c r="O26" i="47" s="1"/>
  <c r="N27" i="47"/>
  <c r="O27" i="47" s="1"/>
  <c r="N28" i="47"/>
  <c r="O28" i="47" s="1"/>
  <c r="N29" i="47"/>
  <c r="O29" i="47" s="1"/>
  <c r="N30" i="47"/>
  <c r="O30" i="47" s="1"/>
  <c r="N31" i="47"/>
  <c r="O31" i="47" s="1"/>
  <c r="N32" i="47"/>
  <c r="O32" i="47" s="1"/>
  <c r="N33" i="47"/>
  <c r="O33" i="47" s="1"/>
  <c r="N34" i="47"/>
  <c r="O34" i="47" s="1"/>
  <c r="N35" i="47"/>
  <c r="O35" i="47" s="1"/>
  <c r="N36" i="47"/>
  <c r="O36" i="47" s="1"/>
  <c r="N37" i="47"/>
  <c r="O37" i="47" s="1"/>
  <c r="N38" i="47"/>
  <c r="O38" i="47" s="1"/>
  <c r="N39" i="47"/>
  <c r="O39" i="47" s="1"/>
  <c r="N40" i="47"/>
  <c r="O40" i="47" s="1"/>
  <c r="N41" i="47"/>
  <c r="O41" i="47" s="1"/>
  <c r="N42" i="47"/>
  <c r="O42" i="47" s="1"/>
  <c r="N43" i="47"/>
  <c r="O43" i="47" s="1"/>
  <c r="N44" i="47"/>
  <c r="O44" i="47" s="1"/>
  <c r="N45" i="47"/>
  <c r="O45" i="47" s="1"/>
  <c r="N46" i="47"/>
  <c r="O46" i="47" s="1"/>
  <c r="N47" i="47"/>
  <c r="O47" i="47" s="1"/>
  <c r="N48" i="47"/>
  <c r="O48" i="47" s="1"/>
  <c r="N49" i="47"/>
  <c r="O49" i="47" s="1"/>
  <c r="N50" i="47"/>
  <c r="O50" i="47" s="1"/>
  <c r="N51" i="47"/>
  <c r="O51" i="47" s="1"/>
  <c r="N52" i="47"/>
  <c r="O52" i="47" s="1"/>
  <c r="N53" i="47"/>
  <c r="O53" i="47" s="1"/>
  <c r="N54" i="47"/>
  <c r="O54" i="47" s="1"/>
  <c r="N55" i="47"/>
  <c r="O55" i="47" s="1"/>
  <c r="N56" i="47"/>
  <c r="O56" i="47" s="1"/>
  <c r="Q4" i="39"/>
  <c r="R4" i="39" s="1"/>
  <c r="N19" i="41"/>
  <c r="O19" i="41" s="1"/>
  <c r="P19" i="41" s="1"/>
  <c r="N20" i="41"/>
  <c r="O20" i="41" s="1"/>
  <c r="N21" i="41"/>
  <c r="O21" i="41" s="1"/>
  <c r="N22" i="41"/>
  <c r="O22" i="41" s="1"/>
  <c r="N23" i="41"/>
  <c r="O23" i="41" s="1"/>
  <c r="N24" i="41"/>
  <c r="O24" i="41" s="1"/>
  <c r="N25" i="41"/>
  <c r="O25" i="41" s="1"/>
  <c r="N26" i="41"/>
  <c r="O26" i="41" s="1"/>
  <c r="N27" i="41"/>
  <c r="O27" i="41" s="1"/>
  <c r="N28" i="41"/>
  <c r="O28" i="41" s="1"/>
  <c r="N29" i="41"/>
  <c r="O29" i="41" s="1"/>
  <c r="N30" i="41"/>
  <c r="O30" i="41" s="1"/>
  <c r="N31" i="41"/>
  <c r="O31" i="41" s="1"/>
  <c r="N32" i="41"/>
  <c r="O32" i="41" s="1"/>
  <c r="N33" i="41"/>
  <c r="O33" i="41" s="1"/>
  <c r="N34" i="41"/>
  <c r="O34" i="41" s="1"/>
  <c r="N35" i="41"/>
  <c r="O35" i="41" s="1"/>
  <c r="N36" i="41"/>
  <c r="O36" i="41" s="1"/>
  <c r="N37" i="41"/>
  <c r="O37" i="41" s="1"/>
  <c r="N38" i="41"/>
  <c r="O38" i="41" s="1"/>
  <c r="N39" i="41"/>
  <c r="O39" i="41" s="1"/>
  <c r="N40" i="41"/>
  <c r="O40" i="41" s="1"/>
  <c r="N41" i="41"/>
  <c r="O41" i="41" s="1"/>
  <c r="N42" i="41"/>
  <c r="O42" i="41" s="1"/>
  <c r="N43" i="41"/>
  <c r="O43" i="41" s="1"/>
  <c r="N44" i="41"/>
  <c r="O44" i="41" s="1"/>
  <c r="N45" i="41"/>
  <c r="O45" i="41" s="1"/>
  <c r="N46" i="41"/>
  <c r="O46" i="41" s="1"/>
  <c r="N47" i="41"/>
  <c r="O47" i="41" s="1"/>
  <c r="N48" i="41"/>
  <c r="O48" i="41" s="1"/>
  <c r="N49" i="41"/>
  <c r="O49" i="41" s="1"/>
  <c r="N50" i="41"/>
  <c r="O50" i="41" s="1"/>
  <c r="N51" i="41"/>
  <c r="O51" i="41" s="1"/>
  <c r="N52" i="41"/>
  <c r="O52" i="41" s="1"/>
  <c r="N53" i="41"/>
  <c r="O53" i="41" s="1"/>
  <c r="N54" i="41"/>
  <c r="O54" i="41" s="1"/>
  <c r="P20" i="45"/>
  <c r="Q19" i="45"/>
  <c r="P51" i="35"/>
  <c r="W51" i="34"/>
  <c r="N19" i="40"/>
  <c r="O19" i="40" s="1"/>
  <c r="P19" i="40" s="1"/>
  <c r="Q3" i="39"/>
  <c r="R3" i="39" s="1"/>
  <c r="N20" i="40"/>
  <c r="O20" i="40" s="1"/>
  <c r="N21" i="40"/>
  <c r="O21" i="40" s="1"/>
  <c r="N22" i="40"/>
  <c r="O22" i="40" s="1"/>
  <c r="N23" i="40"/>
  <c r="O23" i="40" s="1"/>
  <c r="N24" i="40"/>
  <c r="O24" i="40" s="1"/>
  <c r="N25" i="40"/>
  <c r="O25" i="40" s="1"/>
  <c r="N26" i="40"/>
  <c r="O26" i="40" s="1"/>
  <c r="N27" i="40"/>
  <c r="O27" i="40" s="1"/>
  <c r="N28" i="40"/>
  <c r="O28" i="40" s="1"/>
  <c r="N29" i="40"/>
  <c r="O29" i="40" s="1"/>
  <c r="N30" i="40"/>
  <c r="O30" i="40" s="1"/>
  <c r="N31" i="40"/>
  <c r="O31" i="40" s="1"/>
  <c r="N32" i="40"/>
  <c r="O32" i="40" s="1"/>
  <c r="N33" i="40"/>
  <c r="O33" i="40" s="1"/>
  <c r="N34" i="40"/>
  <c r="O34" i="40" s="1"/>
  <c r="N35" i="40"/>
  <c r="O35" i="40" s="1"/>
  <c r="N36" i="40"/>
  <c r="O36" i="40" s="1"/>
  <c r="N37" i="40"/>
  <c r="O37" i="40" s="1"/>
  <c r="N38" i="40"/>
  <c r="O38" i="40" s="1"/>
  <c r="N39" i="40"/>
  <c r="O39" i="40" s="1"/>
  <c r="N40" i="40"/>
  <c r="O40" i="40" s="1"/>
  <c r="N41" i="40"/>
  <c r="O41" i="40" s="1"/>
  <c r="N42" i="40"/>
  <c r="O42" i="40" s="1"/>
  <c r="N43" i="40"/>
  <c r="O43" i="40" s="1"/>
  <c r="N44" i="40"/>
  <c r="O44" i="40" s="1"/>
  <c r="N45" i="40"/>
  <c r="O45" i="40" s="1"/>
  <c r="N46" i="40"/>
  <c r="O46" i="40" s="1"/>
  <c r="N47" i="40"/>
  <c r="O47" i="40" s="1"/>
  <c r="N48" i="40"/>
  <c r="O48" i="40" s="1"/>
  <c r="N49" i="40"/>
  <c r="O49" i="40" s="1"/>
  <c r="N50" i="40"/>
  <c r="O50" i="40" s="1"/>
  <c r="N51" i="40"/>
  <c r="O51" i="40" s="1"/>
  <c r="N52" i="40"/>
  <c r="O52" i="40" s="1"/>
  <c r="N53" i="40"/>
  <c r="O53" i="40" s="1"/>
  <c r="N54" i="40"/>
  <c r="O54" i="40" s="1"/>
  <c r="N55" i="40"/>
  <c r="O55" i="40" s="1"/>
  <c r="N56" i="40"/>
  <c r="O56" i="40" s="1"/>
  <c r="I52" i="35"/>
  <c r="K52" i="35"/>
  <c r="L52" i="35" s="1"/>
  <c r="N52" i="35"/>
  <c r="O52" i="35" s="1"/>
  <c r="D53" i="35"/>
  <c r="F53" i="35"/>
  <c r="E10" i="54"/>
  <c r="L20" i="39"/>
  <c r="S9" i="39"/>
  <c r="E10" i="50"/>
  <c r="N57" i="50" s="1"/>
  <c r="O57" i="50" s="1"/>
  <c r="N21" i="44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M55" i="55"/>
  <c r="K56" i="55"/>
  <c r="L56" i="55" s="1"/>
  <c r="I56" i="55"/>
  <c r="D57" i="55"/>
  <c r="F56" i="55"/>
  <c r="F57" i="55"/>
  <c r="M55" i="54"/>
  <c r="K56" i="54"/>
  <c r="L56" i="54" s="1"/>
  <c r="N56" i="54"/>
  <c r="O56" i="54" s="1"/>
  <c r="I56" i="54"/>
  <c r="D57" i="54"/>
  <c r="F56" i="54"/>
  <c r="F57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M56" i="50"/>
  <c r="H6" i="39"/>
  <c r="E8" i="37"/>
  <c r="H20" i="37" s="1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M57" i="47"/>
  <c r="K58" i="47"/>
  <c r="L58" i="47" s="1"/>
  <c r="I58" i="47"/>
  <c r="D59" i="47"/>
  <c r="F59" i="47" s="1"/>
  <c r="N58" i="47"/>
  <c r="O58" i="47" s="1"/>
  <c r="F58" i="47"/>
  <c r="E12" i="46"/>
  <c r="E10" i="46" s="1"/>
  <c r="L10" i="39"/>
  <c r="M55" i="46"/>
  <c r="D57" i="46"/>
  <c r="N56" i="46"/>
  <c r="O56" i="46" s="1"/>
  <c r="I56" i="46"/>
  <c r="K56" i="46"/>
  <c r="L56" i="46" s="1"/>
  <c r="F57" i="46"/>
  <c r="D58" i="45"/>
  <c r="F58" i="45" s="1"/>
  <c r="N57" i="45"/>
  <c r="O57" i="45" s="1"/>
  <c r="I57" i="45"/>
  <c r="K57" i="45"/>
  <c r="L57" i="45" s="1"/>
  <c r="F57" i="45"/>
  <c r="M56" i="45"/>
  <c r="K58" i="44"/>
  <c r="L58" i="44" s="1"/>
  <c r="D59" i="44"/>
  <c r="N58" i="44"/>
  <c r="O58" i="44" s="1"/>
  <c r="I58" i="44"/>
  <c r="F58" i="44"/>
  <c r="F59" i="44"/>
  <c r="M57" i="44"/>
  <c r="M55" i="41"/>
  <c r="D57" i="41"/>
  <c r="N56" i="41"/>
  <c r="O56" i="41" s="1"/>
  <c r="I56" i="41"/>
  <c r="K56" i="41"/>
  <c r="L56" i="41" s="1"/>
  <c r="F57" i="41"/>
  <c r="F56" i="41"/>
  <c r="K58" i="40"/>
  <c r="L58" i="40" s="1"/>
  <c r="I58" i="40"/>
  <c r="N58" i="40"/>
  <c r="O58" i="40" s="1"/>
  <c r="M55" i="40"/>
  <c r="AD52" i="34"/>
  <c r="M53" i="37"/>
  <c r="M6" i="39" s="1"/>
  <c r="AD53" i="32"/>
  <c r="P53" i="32"/>
  <c r="Y53" i="32" s="1"/>
  <c r="T52" i="34"/>
  <c r="K54" i="37"/>
  <c r="L54" i="37" s="1"/>
  <c r="D55" i="37"/>
  <c r="U53" i="32"/>
  <c r="Q50" i="35"/>
  <c r="W52" i="32"/>
  <c r="M53" i="36"/>
  <c r="M5" i="39" s="1"/>
  <c r="K56" i="36"/>
  <c r="L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21" i="45" l="1"/>
  <c r="Q20" i="45"/>
  <c r="Q19" i="41"/>
  <c r="P20" i="41"/>
  <c r="Q10" i="39"/>
  <c r="R10" i="39" s="1"/>
  <c r="S10" i="39" s="1"/>
  <c r="N19" i="46"/>
  <c r="O19" i="46" s="1"/>
  <c r="P19" i="46" s="1"/>
  <c r="N20" i="46"/>
  <c r="O20" i="46" s="1"/>
  <c r="N21" i="46"/>
  <c r="O21" i="46" s="1"/>
  <c r="N22" i="46"/>
  <c r="O22" i="46" s="1"/>
  <c r="N23" i="46"/>
  <c r="O23" i="46" s="1"/>
  <c r="N24" i="46"/>
  <c r="O24" i="46" s="1"/>
  <c r="N25" i="46"/>
  <c r="O25" i="46" s="1"/>
  <c r="N26" i="46"/>
  <c r="O26" i="46" s="1"/>
  <c r="N27" i="46"/>
  <c r="O27" i="46" s="1"/>
  <c r="N28" i="46"/>
  <c r="O28" i="46" s="1"/>
  <c r="N29" i="46"/>
  <c r="O29" i="46" s="1"/>
  <c r="N30" i="46"/>
  <c r="O30" i="46" s="1"/>
  <c r="N31" i="46"/>
  <c r="O31" i="46" s="1"/>
  <c r="N32" i="46"/>
  <c r="O32" i="46" s="1"/>
  <c r="N33" i="46"/>
  <c r="O33" i="46" s="1"/>
  <c r="N34" i="46"/>
  <c r="O34" i="46" s="1"/>
  <c r="N35" i="46"/>
  <c r="O35" i="46" s="1"/>
  <c r="N36" i="46"/>
  <c r="O36" i="46" s="1"/>
  <c r="N37" i="46"/>
  <c r="O37" i="46" s="1"/>
  <c r="N38" i="46"/>
  <c r="O38" i="46" s="1"/>
  <c r="N39" i="46"/>
  <c r="O39" i="46" s="1"/>
  <c r="N40" i="46"/>
  <c r="O40" i="46" s="1"/>
  <c r="N41" i="46"/>
  <c r="O41" i="46" s="1"/>
  <c r="N42" i="46"/>
  <c r="O42" i="46" s="1"/>
  <c r="N43" i="46"/>
  <c r="O43" i="46" s="1"/>
  <c r="N44" i="46"/>
  <c r="O44" i="46" s="1"/>
  <c r="N45" i="46"/>
  <c r="O45" i="46" s="1"/>
  <c r="N46" i="46"/>
  <c r="O46" i="46" s="1"/>
  <c r="N47" i="46"/>
  <c r="O47" i="46" s="1"/>
  <c r="N48" i="46"/>
  <c r="O48" i="46" s="1"/>
  <c r="N49" i="46"/>
  <c r="O49" i="46" s="1"/>
  <c r="N50" i="46"/>
  <c r="O50" i="46" s="1"/>
  <c r="N51" i="46"/>
  <c r="O51" i="46" s="1"/>
  <c r="N52" i="46"/>
  <c r="O52" i="46" s="1"/>
  <c r="N53" i="46"/>
  <c r="O53" i="46" s="1"/>
  <c r="N54" i="46"/>
  <c r="O54" i="46" s="1"/>
  <c r="N55" i="46"/>
  <c r="O55" i="46" s="1"/>
  <c r="S4" i="39"/>
  <c r="P21" i="47"/>
  <c r="Q20" i="47"/>
  <c r="P20" i="40"/>
  <c r="Q19" i="40"/>
  <c r="T53" i="34"/>
  <c r="N53" i="35"/>
  <c r="O53" i="35" s="1"/>
  <c r="K53" i="35"/>
  <c r="L53" i="35" s="1"/>
  <c r="I53" i="35"/>
  <c r="D54" i="35"/>
  <c r="P52" i="35"/>
  <c r="P53" i="35" s="1"/>
  <c r="K63" i="38"/>
  <c r="AC63" i="38"/>
  <c r="AA63" i="38"/>
  <c r="X63" i="38"/>
  <c r="L63" i="38"/>
  <c r="Z63" i="38"/>
  <c r="AD63" i="38"/>
  <c r="P63" i="38"/>
  <c r="N63" i="38"/>
  <c r="W63" i="38"/>
  <c r="Q63" i="38"/>
  <c r="O63" i="38"/>
  <c r="AB63" i="38"/>
  <c r="J63" i="38"/>
  <c r="V63" i="38"/>
  <c r="M63" i="38"/>
  <c r="Y63" i="38"/>
  <c r="R63" i="38"/>
  <c r="U63" i="38"/>
  <c r="I63" i="38"/>
  <c r="N20" i="54"/>
  <c r="O20" i="54" s="1"/>
  <c r="N24" i="54"/>
  <c r="O24" i="54" s="1"/>
  <c r="N28" i="54"/>
  <c r="O28" i="54" s="1"/>
  <c r="N32" i="54"/>
  <c r="O32" i="54" s="1"/>
  <c r="N36" i="54"/>
  <c r="O36" i="54" s="1"/>
  <c r="N40" i="54"/>
  <c r="O40" i="54" s="1"/>
  <c r="N44" i="54"/>
  <c r="O44" i="54" s="1"/>
  <c r="N48" i="54"/>
  <c r="O48" i="54" s="1"/>
  <c r="N21" i="54"/>
  <c r="O21" i="54" s="1"/>
  <c r="N25" i="54"/>
  <c r="O25" i="54" s="1"/>
  <c r="N29" i="54"/>
  <c r="O29" i="54" s="1"/>
  <c r="N33" i="54"/>
  <c r="O33" i="54" s="1"/>
  <c r="N37" i="54"/>
  <c r="O37" i="54" s="1"/>
  <c r="N41" i="54"/>
  <c r="O41" i="54" s="1"/>
  <c r="N45" i="54"/>
  <c r="O45" i="54" s="1"/>
  <c r="N49" i="54"/>
  <c r="O49" i="54" s="1"/>
  <c r="Q20" i="39"/>
  <c r="R20" i="39" s="1"/>
  <c r="S20" i="39" s="1"/>
  <c r="N51" i="54"/>
  <c r="O51" i="54" s="1"/>
  <c r="N19" i="54"/>
  <c r="O19" i="54" s="1"/>
  <c r="P19" i="54" s="1"/>
  <c r="N27" i="54"/>
  <c r="O27" i="54" s="1"/>
  <c r="N31" i="54"/>
  <c r="O31" i="54" s="1"/>
  <c r="N39" i="54"/>
  <c r="O39" i="54" s="1"/>
  <c r="N47" i="54"/>
  <c r="O47" i="54" s="1"/>
  <c r="N50" i="54"/>
  <c r="O50" i="54" s="1"/>
  <c r="N22" i="54"/>
  <c r="O22" i="54" s="1"/>
  <c r="N26" i="54"/>
  <c r="O26" i="54" s="1"/>
  <c r="N30" i="54"/>
  <c r="O30" i="54" s="1"/>
  <c r="N34" i="54"/>
  <c r="O34" i="54" s="1"/>
  <c r="N38" i="54"/>
  <c r="O38" i="54" s="1"/>
  <c r="N42" i="54"/>
  <c r="O42" i="54" s="1"/>
  <c r="N46" i="54"/>
  <c r="O46" i="54" s="1"/>
  <c r="N23" i="54"/>
  <c r="O23" i="54" s="1"/>
  <c r="N35" i="54"/>
  <c r="O35" i="54" s="1"/>
  <c r="N43" i="54"/>
  <c r="O43" i="54" s="1"/>
  <c r="N52" i="54"/>
  <c r="O52" i="54" s="1"/>
  <c r="N53" i="54"/>
  <c r="O53" i="54" s="1"/>
  <c r="N54" i="54"/>
  <c r="O54" i="54" s="1"/>
  <c r="N55" i="54"/>
  <c r="O55" i="54" s="1"/>
  <c r="S8" i="39"/>
  <c r="S7" i="39"/>
  <c r="S13" i="39"/>
  <c r="S11" i="39"/>
  <c r="S12" i="39"/>
  <c r="S14" i="39"/>
  <c r="S15" i="39"/>
  <c r="Q17" i="39"/>
  <c r="R17" i="39" s="1"/>
  <c r="S17" i="39" s="1"/>
  <c r="N21" i="50"/>
  <c r="O21" i="50" s="1"/>
  <c r="N25" i="50"/>
  <c r="O25" i="50" s="1"/>
  <c r="N29" i="50"/>
  <c r="O29" i="50" s="1"/>
  <c r="N33" i="50"/>
  <c r="O33" i="50" s="1"/>
  <c r="N37" i="50"/>
  <c r="O37" i="50" s="1"/>
  <c r="N41" i="50"/>
  <c r="O41" i="50" s="1"/>
  <c r="N45" i="50"/>
  <c r="O45" i="50" s="1"/>
  <c r="N49" i="50"/>
  <c r="O49" i="50" s="1"/>
  <c r="N53" i="50"/>
  <c r="O53" i="50" s="1"/>
  <c r="N26" i="50"/>
  <c r="O26" i="50" s="1"/>
  <c r="N30" i="50"/>
  <c r="O30" i="50" s="1"/>
  <c r="N34" i="50"/>
  <c r="O34" i="50" s="1"/>
  <c r="N38" i="50"/>
  <c r="O38" i="50" s="1"/>
  <c r="N42" i="50"/>
  <c r="O42" i="50" s="1"/>
  <c r="N46" i="50"/>
  <c r="O46" i="50" s="1"/>
  <c r="N50" i="50"/>
  <c r="O50" i="50" s="1"/>
  <c r="N54" i="50"/>
  <c r="O54" i="50" s="1"/>
  <c r="N22" i="50"/>
  <c r="O22" i="50" s="1"/>
  <c r="N23" i="50"/>
  <c r="O23" i="50" s="1"/>
  <c r="N27" i="50"/>
  <c r="O27" i="50" s="1"/>
  <c r="N31" i="50"/>
  <c r="O31" i="50" s="1"/>
  <c r="N35" i="50"/>
  <c r="O35" i="50" s="1"/>
  <c r="N39" i="50"/>
  <c r="O39" i="50" s="1"/>
  <c r="N43" i="50"/>
  <c r="O43" i="50" s="1"/>
  <c r="N47" i="50"/>
  <c r="O47" i="50" s="1"/>
  <c r="N51" i="50"/>
  <c r="O51" i="50" s="1"/>
  <c r="N56" i="50"/>
  <c r="O56" i="50" s="1"/>
  <c r="N20" i="50"/>
  <c r="O20" i="50" s="1"/>
  <c r="N24" i="50"/>
  <c r="O24" i="50" s="1"/>
  <c r="N28" i="50"/>
  <c r="O28" i="50" s="1"/>
  <c r="N32" i="50"/>
  <c r="O32" i="50" s="1"/>
  <c r="N36" i="50"/>
  <c r="O36" i="50" s="1"/>
  <c r="N40" i="50"/>
  <c r="O40" i="50" s="1"/>
  <c r="N44" i="50"/>
  <c r="O44" i="50" s="1"/>
  <c r="N48" i="50"/>
  <c r="O48" i="50" s="1"/>
  <c r="N52" i="50"/>
  <c r="O52" i="50" s="1"/>
  <c r="N55" i="50"/>
  <c r="O55" i="50" s="1"/>
  <c r="N19" i="50"/>
  <c r="P21" i="44"/>
  <c r="Q20" i="44"/>
  <c r="P25" i="48"/>
  <c r="Q24" i="48"/>
  <c r="I57" i="55"/>
  <c r="D58" i="55"/>
  <c r="K57" i="55"/>
  <c r="L57" i="55" s="1"/>
  <c r="M56" i="55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M57" i="50"/>
  <c r="N58" i="50"/>
  <c r="O58" i="50" s="1"/>
  <c r="I58" i="50"/>
  <c r="K58" i="50"/>
  <c r="L58" i="50" s="1"/>
  <c r="F58" i="50"/>
  <c r="M54" i="37"/>
  <c r="D58" i="49"/>
  <c r="G16" i="39" s="1"/>
  <c r="K57" i="49"/>
  <c r="L57" i="49" s="1"/>
  <c r="M56" i="49"/>
  <c r="F57" i="49"/>
  <c r="M56" i="48"/>
  <c r="M58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M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M56" i="40"/>
  <c r="AD53" i="34"/>
  <c r="AD54" i="32"/>
  <c r="T54" i="32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P22" i="47" l="1"/>
  <c r="Q21" i="47"/>
  <c r="P21" i="41"/>
  <c r="Q20" i="41"/>
  <c r="W53" i="34"/>
  <c r="I66" i="38"/>
  <c r="P21" i="40"/>
  <c r="Q20" i="40"/>
  <c r="Q19" i="46"/>
  <c r="P20" i="46"/>
  <c r="F54" i="35"/>
  <c r="D55" i="35"/>
  <c r="K54" i="35"/>
  <c r="L54" i="35" s="1"/>
  <c r="N54" i="35"/>
  <c r="O54" i="35" s="1"/>
  <c r="I54" i="35"/>
  <c r="P20" i="54"/>
  <c r="Q19" i="54"/>
  <c r="U66" i="38"/>
  <c r="F55" i="35"/>
  <c r="Q21" i="45"/>
  <c r="P22" i="45"/>
  <c r="O19" i="50"/>
  <c r="P19" i="50" s="1"/>
  <c r="Q21" i="44"/>
  <c r="P22" i="44"/>
  <c r="P26" i="48"/>
  <c r="Q25" i="48"/>
  <c r="K58" i="55"/>
  <c r="L58" i="55" s="1"/>
  <c r="I58" i="55"/>
  <c r="F58" i="55"/>
  <c r="M57" i="55"/>
  <c r="M57" i="54"/>
  <c r="K58" i="54"/>
  <c r="L58" i="54" s="1"/>
  <c r="N58" i="54"/>
  <c r="O58" i="54" s="1"/>
  <c r="I58" i="54"/>
  <c r="F58" i="54"/>
  <c r="I58" i="52"/>
  <c r="K58" i="52"/>
  <c r="L58" i="52" s="1"/>
  <c r="M57" i="52"/>
  <c r="I58" i="51"/>
  <c r="K58" i="51"/>
  <c r="L58" i="51" s="1"/>
  <c r="F58" i="51"/>
  <c r="M57" i="51"/>
  <c r="M58" i="50"/>
  <c r="K58" i="49"/>
  <c r="L58" i="49" s="1"/>
  <c r="M57" i="49"/>
  <c r="F58" i="49"/>
  <c r="M57" i="48"/>
  <c r="M59" i="47"/>
  <c r="N58" i="46"/>
  <c r="O58" i="46" s="1"/>
  <c r="I58" i="46"/>
  <c r="K58" i="46"/>
  <c r="L58" i="46" s="1"/>
  <c r="F58" i="46"/>
  <c r="M57" i="46"/>
  <c r="M58" i="45"/>
  <c r="M59" i="44"/>
  <c r="N58" i="41"/>
  <c r="O58" i="41" s="1"/>
  <c r="I58" i="41"/>
  <c r="K58" i="41"/>
  <c r="L58" i="41" s="1"/>
  <c r="M57" i="41"/>
  <c r="M57" i="40"/>
  <c r="M55" i="37"/>
  <c r="W54" i="32"/>
  <c r="M53" i="35"/>
  <c r="Q52" i="35"/>
  <c r="K56" i="37"/>
  <c r="L56" i="37" s="1"/>
  <c r="D57" i="37"/>
  <c r="AD55" i="32"/>
  <c r="T55" i="32"/>
  <c r="P54" i="34"/>
  <c r="Y54" i="34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E12" i="37" l="1"/>
  <c r="E10" i="37" s="1"/>
  <c r="L6" i="39"/>
  <c r="P23" i="45"/>
  <c r="Q22" i="45"/>
  <c r="P22" i="40"/>
  <c r="Q21" i="40"/>
  <c r="W55" i="32"/>
  <c r="P21" i="54"/>
  <c r="Q20" i="54"/>
  <c r="P54" i="35"/>
  <c r="P55" i="35" s="1"/>
  <c r="P22" i="41"/>
  <c r="Q21" i="41"/>
  <c r="P21" i="46"/>
  <c r="Q20" i="46"/>
  <c r="K55" i="35"/>
  <c r="L55" i="35" s="1"/>
  <c r="D56" i="35"/>
  <c r="N55" i="35"/>
  <c r="O55" i="35" s="1"/>
  <c r="I55" i="35"/>
  <c r="E12" i="36"/>
  <c r="E10" i="36" s="1"/>
  <c r="L5" i="39"/>
  <c r="Q22" i="47"/>
  <c r="P23" i="47"/>
  <c r="Q19" i="50"/>
  <c r="P20" i="50"/>
  <c r="P23" i="44"/>
  <c r="Q22" i="44"/>
  <c r="P27" i="48"/>
  <c r="Q26" i="48"/>
  <c r="M58" i="55"/>
  <c r="M58" i="54"/>
  <c r="M58" i="52"/>
  <c r="M58" i="51"/>
  <c r="H16" i="39"/>
  <c r="E8" i="49"/>
  <c r="M58" i="49"/>
  <c r="M16" i="39" s="1"/>
  <c r="M58" i="48"/>
  <c r="M58" i="46"/>
  <c r="M58" i="41"/>
  <c r="M58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P24" i="47" l="1"/>
  <c r="Q23" i="47"/>
  <c r="Q23" i="45"/>
  <c r="P24" i="45"/>
  <c r="Q5" i="39"/>
  <c r="R5" i="39" s="1"/>
  <c r="S5" i="39" s="1"/>
  <c r="N21" i="36"/>
  <c r="O21" i="36" s="1"/>
  <c r="N22" i="36"/>
  <c r="O22" i="36" s="1"/>
  <c r="N27" i="36"/>
  <c r="O27" i="36" s="1"/>
  <c r="N25" i="36"/>
  <c r="O25" i="36" s="1"/>
  <c r="N24" i="36"/>
  <c r="O24" i="36" s="1"/>
  <c r="N19" i="36"/>
  <c r="O19" i="36" s="1"/>
  <c r="P19" i="36" s="1"/>
  <c r="N23" i="36"/>
  <c r="O23" i="36" s="1"/>
  <c r="N28" i="36"/>
  <c r="O28" i="36" s="1"/>
  <c r="N26" i="36"/>
  <c r="O26" i="36" s="1"/>
  <c r="N20" i="36"/>
  <c r="O20" i="36" s="1"/>
  <c r="N29" i="36"/>
  <c r="O29" i="36" s="1"/>
  <c r="N30" i="36"/>
  <c r="O30" i="36" s="1"/>
  <c r="N31" i="36"/>
  <c r="O31" i="36" s="1"/>
  <c r="N32" i="36"/>
  <c r="O32" i="36" s="1"/>
  <c r="N33" i="36"/>
  <c r="O33" i="36" s="1"/>
  <c r="N34" i="36"/>
  <c r="O34" i="36" s="1"/>
  <c r="N35" i="36"/>
  <c r="O35" i="36" s="1"/>
  <c r="N36" i="36"/>
  <c r="O36" i="36" s="1"/>
  <c r="N37" i="36"/>
  <c r="O37" i="36" s="1"/>
  <c r="N38" i="36"/>
  <c r="O38" i="36" s="1"/>
  <c r="N39" i="36"/>
  <c r="O39" i="36" s="1"/>
  <c r="N40" i="36"/>
  <c r="O40" i="36" s="1"/>
  <c r="N41" i="36"/>
  <c r="O41" i="36" s="1"/>
  <c r="N42" i="36"/>
  <c r="O42" i="36" s="1"/>
  <c r="N43" i="36"/>
  <c r="O43" i="36" s="1"/>
  <c r="N44" i="36"/>
  <c r="O44" i="36" s="1"/>
  <c r="N45" i="36"/>
  <c r="O45" i="36" s="1"/>
  <c r="N46" i="36"/>
  <c r="O46" i="36" s="1"/>
  <c r="N47" i="36"/>
  <c r="O47" i="36" s="1"/>
  <c r="N48" i="36"/>
  <c r="O48" i="36" s="1"/>
  <c r="N49" i="36"/>
  <c r="O49" i="36" s="1"/>
  <c r="N50" i="36"/>
  <c r="O50" i="36" s="1"/>
  <c r="N51" i="36"/>
  <c r="O51" i="36" s="1"/>
  <c r="N52" i="36"/>
  <c r="O52" i="36" s="1"/>
  <c r="N53" i="36"/>
  <c r="O53" i="36" s="1"/>
  <c r="N54" i="36"/>
  <c r="O54" i="36" s="1"/>
  <c r="N55" i="36"/>
  <c r="O55" i="36" s="1"/>
  <c r="N56" i="36"/>
  <c r="O56" i="36" s="1"/>
  <c r="N57" i="36"/>
  <c r="O57" i="36" s="1"/>
  <c r="N58" i="36"/>
  <c r="O58" i="36" s="1"/>
  <c r="Q21" i="46"/>
  <c r="P22" i="46"/>
  <c r="P23" i="41"/>
  <c r="Q22" i="41"/>
  <c r="I56" i="35"/>
  <c r="K56" i="35"/>
  <c r="L56" i="35" s="1"/>
  <c r="N56" i="35"/>
  <c r="O56" i="35" s="1"/>
  <c r="F56" i="35"/>
  <c r="P22" i="54"/>
  <c r="Q21" i="54"/>
  <c r="P23" i="40"/>
  <c r="Q22" i="40"/>
  <c r="N26" i="37"/>
  <c r="O26" i="37" s="1"/>
  <c r="N19" i="37"/>
  <c r="O19" i="37" s="1"/>
  <c r="P19" i="37" s="1"/>
  <c r="N23" i="37"/>
  <c r="O23" i="37" s="1"/>
  <c r="N20" i="37"/>
  <c r="O20" i="37" s="1"/>
  <c r="N24" i="37"/>
  <c r="O24" i="37" s="1"/>
  <c r="N22" i="37"/>
  <c r="O22" i="37" s="1"/>
  <c r="N27" i="37"/>
  <c r="O27" i="37" s="1"/>
  <c r="N21" i="37"/>
  <c r="O21" i="37" s="1"/>
  <c r="N25" i="37"/>
  <c r="O25" i="37" s="1"/>
  <c r="Q6" i="39"/>
  <c r="R6" i="39" s="1"/>
  <c r="N28" i="37"/>
  <c r="O28" i="37" s="1"/>
  <c r="N29" i="37"/>
  <c r="O29" i="37" s="1"/>
  <c r="N30" i="37"/>
  <c r="O30" i="37" s="1"/>
  <c r="N31" i="37"/>
  <c r="O31" i="37" s="1"/>
  <c r="N32" i="37"/>
  <c r="O32" i="37" s="1"/>
  <c r="N33" i="37"/>
  <c r="O33" i="37" s="1"/>
  <c r="N34" i="37"/>
  <c r="O34" i="37" s="1"/>
  <c r="N35" i="37"/>
  <c r="O35" i="37" s="1"/>
  <c r="N36" i="37"/>
  <c r="O36" i="37" s="1"/>
  <c r="N37" i="37"/>
  <c r="O37" i="37" s="1"/>
  <c r="N38" i="37"/>
  <c r="O38" i="37" s="1"/>
  <c r="N39" i="37"/>
  <c r="O39" i="37" s="1"/>
  <c r="N40" i="37"/>
  <c r="O40" i="37" s="1"/>
  <c r="N41" i="37"/>
  <c r="O41" i="37" s="1"/>
  <c r="N42" i="37"/>
  <c r="O42" i="37" s="1"/>
  <c r="N43" i="37"/>
  <c r="O43" i="37" s="1"/>
  <c r="N44" i="37"/>
  <c r="O44" i="37" s="1"/>
  <c r="N45" i="37"/>
  <c r="O45" i="37" s="1"/>
  <c r="N46" i="37"/>
  <c r="O46" i="37" s="1"/>
  <c r="N47" i="37"/>
  <c r="O47" i="37" s="1"/>
  <c r="N48" i="37"/>
  <c r="O48" i="37" s="1"/>
  <c r="N49" i="37"/>
  <c r="O49" i="37" s="1"/>
  <c r="N50" i="37"/>
  <c r="O50" i="37" s="1"/>
  <c r="N51" i="37"/>
  <c r="O51" i="37" s="1"/>
  <c r="N52" i="37"/>
  <c r="O52" i="37" s="1"/>
  <c r="N53" i="37"/>
  <c r="O53" i="37" s="1"/>
  <c r="N54" i="37"/>
  <c r="O54" i="37" s="1"/>
  <c r="N55" i="37"/>
  <c r="O55" i="37" s="1"/>
  <c r="N56" i="37"/>
  <c r="O56" i="37" s="1"/>
  <c r="P21" i="50"/>
  <c r="Q20" i="50"/>
  <c r="P24" i="44"/>
  <c r="Q23" i="44"/>
  <c r="P28" i="48"/>
  <c r="Q27" i="48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4" i="40" l="1"/>
  <c r="Q23" i="40"/>
  <c r="P56" i="35"/>
  <c r="P58" i="32"/>
  <c r="Y58" i="32" s="1"/>
  <c r="S6" i="39"/>
  <c r="T6" i="39"/>
  <c r="P20" i="37"/>
  <c r="Q19" i="37"/>
  <c r="P24" i="41"/>
  <c r="Q23" i="41"/>
  <c r="P23" i="54"/>
  <c r="Q22" i="54"/>
  <c r="P23" i="46"/>
  <c r="Q22" i="46"/>
  <c r="P20" i="36"/>
  <c r="Q19" i="36"/>
  <c r="P25" i="45"/>
  <c r="Q24" i="45"/>
  <c r="Q24" i="47"/>
  <c r="P25" i="47"/>
  <c r="P22" i="50"/>
  <c r="Q21" i="50"/>
  <c r="Q24" i="44"/>
  <c r="P25" i="44"/>
  <c r="P29" i="48"/>
  <c r="Q28" i="48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26" i="47" l="1"/>
  <c r="Q25" i="47"/>
  <c r="P21" i="36"/>
  <c r="Q20" i="36"/>
  <c r="Q23" i="54"/>
  <c r="P24" i="54"/>
  <c r="Q20" i="37"/>
  <c r="P21" i="37"/>
  <c r="P26" i="45"/>
  <c r="Q25" i="45"/>
  <c r="Q23" i="46"/>
  <c r="P24" i="46"/>
  <c r="P25" i="41"/>
  <c r="Q24" i="41"/>
  <c r="P25" i="40"/>
  <c r="Q24" i="40"/>
  <c r="P23" i="50"/>
  <c r="Q22" i="50"/>
  <c r="Q25" i="44"/>
  <c r="P26" i="44"/>
  <c r="P30" i="48"/>
  <c r="Q29" i="48"/>
  <c r="L16" i="39"/>
  <c r="E10" i="49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Q24" i="46" l="1"/>
  <c r="P25" i="46"/>
  <c r="Q21" i="37"/>
  <c r="P22" i="37"/>
  <c r="P26" i="40"/>
  <c r="Q25" i="40"/>
  <c r="P22" i="36"/>
  <c r="Q21" i="36"/>
  <c r="P25" i="54"/>
  <c r="Q24" i="54"/>
  <c r="Q25" i="41"/>
  <c r="P26" i="41"/>
  <c r="Q26" i="45"/>
  <c r="P27" i="45"/>
  <c r="Q26" i="47"/>
  <c r="P27" i="47"/>
  <c r="P24" i="50"/>
  <c r="Q23" i="50"/>
  <c r="Q26" i="44"/>
  <c r="P27" i="44"/>
  <c r="Q16" i="39"/>
  <c r="R16" i="39" s="1"/>
  <c r="S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28" i="47" l="1"/>
  <c r="Q27" i="47"/>
  <c r="Q26" i="41"/>
  <c r="P27" i="41"/>
  <c r="Q22" i="37"/>
  <c r="P23" i="37"/>
  <c r="Q22" i="36"/>
  <c r="P23" i="36"/>
  <c r="Q27" i="45"/>
  <c r="P28" i="45"/>
  <c r="Q25" i="46"/>
  <c r="P26" i="46"/>
  <c r="Q25" i="54"/>
  <c r="P26" i="54"/>
  <c r="P27" i="40"/>
  <c r="Q26" i="40"/>
  <c r="Q24" i="50"/>
  <c r="P25" i="50"/>
  <c r="P28" i="44"/>
  <c r="Q27" i="44"/>
  <c r="P32" i="48"/>
  <c r="Q31" i="48"/>
  <c r="Q19" i="49"/>
  <c r="P20" i="49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Q26" i="46" l="1"/>
  <c r="P27" i="46"/>
  <c r="P28" i="40"/>
  <c r="Q27" i="40"/>
  <c r="P28" i="41"/>
  <c r="Q27" i="41"/>
  <c r="P27" i="54"/>
  <c r="Q26" i="54"/>
  <c r="P29" i="45"/>
  <c r="Q28" i="45"/>
  <c r="Q23" i="37"/>
  <c r="P24" i="37"/>
  <c r="P24" i="36"/>
  <c r="Q23" i="36"/>
  <c r="Q28" i="47"/>
  <c r="P29" i="47"/>
  <c r="Q25" i="50"/>
  <c r="P26" i="50"/>
  <c r="P29" i="44"/>
  <c r="Q28" i="44"/>
  <c r="P33" i="48"/>
  <c r="Q32" i="48"/>
  <c r="Q20" i="49"/>
  <c r="P21" i="49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6" i="33"/>
  <c r="P45" i="33"/>
  <c r="P30" i="47" l="1"/>
  <c r="Q29" i="47"/>
  <c r="Q24" i="37"/>
  <c r="P25" i="37"/>
  <c r="P28" i="54"/>
  <c r="Q27" i="54"/>
  <c r="P29" i="40"/>
  <c r="Q28" i="40"/>
  <c r="P28" i="46"/>
  <c r="Q27" i="46"/>
  <c r="P25" i="36"/>
  <c r="Q24" i="36"/>
  <c r="P30" i="45"/>
  <c r="Q29" i="45"/>
  <c r="Q28" i="41"/>
  <c r="P29" i="41"/>
  <c r="P27" i="50"/>
  <c r="Q26" i="50"/>
  <c r="P30" i="44"/>
  <c r="Q29" i="44"/>
  <c r="Q21" i="49"/>
  <c r="P22" i="49"/>
  <c r="P34" i="48"/>
  <c r="Q33" i="48"/>
  <c r="AA40" i="34"/>
  <c r="AB40" i="34" s="1"/>
  <c r="AA40" i="32"/>
  <c r="AB40" i="32" s="1"/>
  <c r="R45" i="33"/>
  <c r="Q45" i="33"/>
  <c r="R46" i="33"/>
  <c r="Q46" i="33"/>
  <c r="O48" i="33"/>
  <c r="C48" i="33"/>
  <c r="D46" i="33"/>
  <c r="D47" i="33"/>
  <c r="Q29" i="41" l="1"/>
  <c r="P30" i="41"/>
  <c r="P26" i="37"/>
  <c r="Q25" i="37"/>
  <c r="P26" i="36"/>
  <c r="Q25" i="36"/>
  <c r="P30" i="40"/>
  <c r="Q29" i="40"/>
  <c r="P31" i="45"/>
  <c r="Q30" i="45"/>
  <c r="Q28" i="46"/>
  <c r="P29" i="46"/>
  <c r="P29" i="54"/>
  <c r="Q28" i="54"/>
  <c r="P31" i="47"/>
  <c r="Q30" i="47"/>
  <c r="P28" i="50"/>
  <c r="Q27" i="50"/>
  <c r="Q30" i="44"/>
  <c r="P31" i="44"/>
  <c r="Q22" i="49"/>
  <c r="P23" i="49"/>
  <c r="P35" i="48"/>
  <c r="Q34" i="48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Q29" i="46" l="1"/>
  <c r="P30" i="46"/>
  <c r="Q31" i="47"/>
  <c r="P32" i="47"/>
  <c r="P31" i="40"/>
  <c r="Q30" i="40"/>
  <c r="Q26" i="37"/>
  <c r="P27" i="37"/>
  <c r="P31" i="41"/>
  <c r="Q30" i="41"/>
  <c r="P30" i="54"/>
  <c r="Q29" i="54"/>
  <c r="P32" i="45"/>
  <c r="Q31" i="45"/>
  <c r="P27" i="36"/>
  <c r="Q26" i="36"/>
  <c r="P29" i="50"/>
  <c r="Q28" i="50"/>
  <c r="Q31" i="44"/>
  <c r="P32" i="44"/>
  <c r="P36" i="48"/>
  <c r="Q35" i="48"/>
  <c r="Q23" i="49"/>
  <c r="P24" i="49"/>
  <c r="AA41" i="34"/>
  <c r="AB41" i="34" s="1"/>
  <c r="AA41" i="32"/>
  <c r="AB41" i="32" s="1"/>
  <c r="Q47" i="33"/>
  <c r="R47" i="33"/>
  <c r="R48" i="33"/>
  <c r="Q48" i="33"/>
  <c r="O50" i="33"/>
  <c r="C50" i="33"/>
  <c r="D48" i="33"/>
  <c r="P28" i="37" l="1"/>
  <c r="Q27" i="37"/>
  <c r="P33" i="47"/>
  <c r="Q32" i="47"/>
  <c r="P28" i="36"/>
  <c r="Q27" i="36"/>
  <c r="P31" i="54"/>
  <c r="Q30" i="54"/>
  <c r="P31" i="46"/>
  <c r="Q30" i="46"/>
  <c r="Q32" i="45"/>
  <c r="P33" i="45"/>
  <c r="P32" i="41"/>
  <c r="Q31" i="41"/>
  <c r="P32" i="40"/>
  <c r="Q31" i="40"/>
  <c r="P30" i="50"/>
  <c r="Q29" i="50"/>
  <c r="Q32" i="44"/>
  <c r="P33" i="44"/>
  <c r="Q24" i="49"/>
  <c r="P25" i="49"/>
  <c r="P37" i="48"/>
  <c r="Q36" i="48"/>
  <c r="AC41" i="34"/>
  <c r="X42" i="34"/>
  <c r="Z42" i="34" s="1"/>
  <c r="AC41" i="32"/>
  <c r="X42" i="32"/>
  <c r="Z42" i="32" s="1"/>
  <c r="F48" i="33"/>
  <c r="E48" i="33"/>
  <c r="P49" i="33"/>
  <c r="D49" i="33"/>
  <c r="P34" i="45" l="1"/>
  <c r="Q33" i="45"/>
  <c r="P33" i="40"/>
  <c r="Q32" i="40"/>
  <c r="P32" i="54"/>
  <c r="Q31" i="54"/>
  <c r="Q33" i="47"/>
  <c r="P34" i="47"/>
  <c r="P33" i="41"/>
  <c r="Q32" i="41"/>
  <c r="P32" i="46"/>
  <c r="Q31" i="46"/>
  <c r="Q28" i="36"/>
  <c r="P29" i="36"/>
  <c r="Q28" i="37"/>
  <c r="P29" i="37"/>
  <c r="P31" i="50"/>
  <c r="Q30" i="50"/>
  <c r="P34" i="44"/>
  <c r="Q33" i="44"/>
  <c r="P26" i="49"/>
  <c r="Q25" i="49"/>
  <c r="P38" i="48"/>
  <c r="Q37" i="48"/>
  <c r="AA42" i="34"/>
  <c r="AB42" i="34" s="1"/>
  <c r="AA42" i="32"/>
  <c r="AB42" i="32" s="1"/>
  <c r="E49" i="33"/>
  <c r="F49" i="33"/>
  <c r="R49" i="33"/>
  <c r="Q49" i="33"/>
  <c r="C51" i="33"/>
  <c r="O51" i="33"/>
  <c r="P50" i="33"/>
  <c r="Q29" i="37" l="1"/>
  <c r="P30" i="37"/>
  <c r="Q34" i="47"/>
  <c r="P35" i="47"/>
  <c r="P33" i="46"/>
  <c r="Q32" i="46"/>
  <c r="P34" i="40"/>
  <c r="Q33" i="40"/>
  <c r="P30" i="36"/>
  <c r="Q29" i="36"/>
  <c r="Q33" i="41"/>
  <c r="P34" i="41"/>
  <c r="P33" i="54"/>
  <c r="Q32" i="54"/>
  <c r="Q34" i="45"/>
  <c r="P35" i="45"/>
  <c r="P32" i="50"/>
  <c r="Q31" i="50"/>
  <c r="Q34" i="44"/>
  <c r="P35" i="44"/>
  <c r="P39" i="48"/>
  <c r="Q38" i="48"/>
  <c r="Q26" i="49"/>
  <c r="P27" i="49"/>
  <c r="AC42" i="34"/>
  <c r="X43" i="34"/>
  <c r="Z43" i="34" s="1"/>
  <c r="AC42" i="32"/>
  <c r="X43" i="32"/>
  <c r="Z43" i="32" s="1"/>
  <c r="R50" i="33"/>
  <c r="Q50" i="33"/>
  <c r="O52" i="33"/>
  <c r="C52" i="33"/>
  <c r="D50" i="33"/>
  <c r="P36" i="45" l="1"/>
  <c r="Q35" i="45"/>
  <c r="P35" i="41"/>
  <c r="Q34" i="41"/>
  <c r="Q35" i="47"/>
  <c r="P36" i="47"/>
  <c r="P35" i="40"/>
  <c r="Q34" i="40"/>
  <c r="P31" i="37"/>
  <c r="Q30" i="37"/>
  <c r="P34" i="54"/>
  <c r="Q33" i="54"/>
  <c r="P31" i="36"/>
  <c r="Q30" i="36"/>
  <c r="P34" i="46"/>
  <c r="Q33" i="46"/>
  <c r="P33" i="50"/>
  <c r="Q32" i="50"/>
  <c r="P36" i="44"/>
  <c r="Q35" i="44"/>
  <c r="Q27" i="49"/>
  <c r="P28" i="49"/>
  <c r="P40" i="48"/>
  <c r="Q39" i="48"/>
  <c r="AA43" i="34"/>
  <c r="AB43" i="34" s="1"/>
  <c r="AA43" i="32"/>
  <c r="AB43" i="32" s="1"/>
  <c r="F50" i="33"/>
  <c r="E50" i="33"/>
  <c r="D51" i="33"/>
  <c r="P51" i="33"/>
  <c r="Q34" i="46" l="1"/>
  <c r="P35" i="46"/>
  <c r="P35" i="54"/>
  <c r="Q34" i="54"/>
  <c r="P36" i="40"/>
  <c r="Q35" i="40"/>
  <c r="Q35" i="41"/>
  <c r="P36" i="41"/>
  <c r="P37" i="47"/>
  <c r="Q36" i="47"/>
  <c r="P32" i="36"/>
  <c r="Q31" i="36"/>
  <c r="Q31" i="37"/>
  <c r="P32" i="37"/>
  <c r="P37" i="45"/>
  <c r="Q36" i="45"/>
  <c r="P34" i="50"/>
  <c r="Q33" i="50"/>
  <c r="P37" i="44"/>
  <c r="Q36" i="44"/>
  <c r="P41" i="48"/>
  <c r="Q40" i="48"/>
  <c r="P29" i="49"/>
  <c r="Q28" i="49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7" i="41" l="1"/>
  <c r="Q36" i="41"/>
  <c r="P38" i="45"/>
  <c r="Q37" i="45"/>
  <c r="P33" i="36"/>
  <c r="Q32" i="36"/>
  <c r="Q35" i="54"/>
  <c r="P36" i="54"/>
  <c r="Q32" i="37"/>
  <c r="P33" i="37"/>
  <c r="P36" i="46"/>
  <c r="Q35" i="46"/>
  <c r="P38" i="47"/>
  <c r="Q37" i="47"/>
  <c r="P37" i="40"/>
  <c r="Q36" i="40"/>
  <c r="P35" i="50"/>
  <c r="Q34" i="50"/>
  <c r="Q37" i="44"/>
  <c r="P38" i="44"/>
  <c r="P30" i="49"/>
  <c r="Q29" i="49"/>
  <c r="P42" i="48"/>
  <c r="Q41" i="48"/>
  <c r="AA44" i="34"/>
  <c r="AB44" i="34" s="1"/>
  <c r="AA44" i="32"/>
  <c r="AB44" i="32" s="1"/>
  <c r="F52" i="33"/>
  <c r="E52" i="33"/>
  <c r="O54" i="33"/>
  <c r="C54" i="33"/>
  <c r="P53" i="33"/>
  <c r="P52" i="33"/>
  <c r="P37" i="54" l="1"/>
  <c r="Q36" i="54"/>
  <c r="P38" i="40"/>
  <c r="Q37" i="40"/>
  <c r="P37" i="46"/>
  <c r="Q36" i="46"/>
  <c r="Q38" i="45"/>
  <c r="P39" i="45"/>
  <c r="Q33" i="37"/>
  <c r="P34" i="37"/>
  <c r="Q38" i="47"/>
  <c r="P39" i="47"/>
  <c r="Q33" i="36"/>
  <c r="P34" i="36"/>
  <c r="Q37" i="41"/>
  <c r="P38" i="41"/>
  <c r="P36" i="50"/>
  <c r="Q35" i="50"/>
  <c r="P39" i="44"/>
  <c r="Q38" i="44"/>
  <c r="P43" i="48"/>
  <c r="Q42" i="48"/>
  <c r="P31" i="49"/>
  <c r="Q30" i="49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Q38" i="41" l="1"/>
  <c r="P39" i="41"/>
  <c r="P40" i="47"/>
  <c r="Q39" i="47"/>
  <c r="Q39" i="45"/>
  <c r="P40" i="45"/>
  <c r="P39" i="40"/>
  <c r="Q38" i="40"/>
  <c r="Q34" i="36"/>
  <c r="P35" i="36"/>
  <c r="Q34" i="37"/>
  <c r="P35" i="37"/>
  <c r="Q37" i="46"/>
  <c r="P38" i="46"/>
  <c r="P38" i="54"/>
  <c r="Q37" i="54"/>
  <c r="P37" i="50"/>
  <c r="Q36" i="50"/>
  <c r="P40" i="44"/>
  <c r="Q39" i="44"/>
  <c r="P32" i="49"/>
  <c r="Q31" i="49"/>
  <c r="P44" i="48"/>
  <c r="Q43" i="48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Q35" i="37" l="1"/>
  <c r="P36" i="37"/>
  <c r="P39" i="54"/>
  <c r="Q38" i="54"/>
  <c r="P40" i="40"/>
  <c r="Q39" i="40"/>
  <c r="Q40" i="47"/>
  <c r="P41" i="47"/>
  <c r="Q38" i="46"/>
  <c r="P39" i="46"/>
  <c r="P36" i="36"/>
  <c r="Q35" i="36"/>
  <c r="Q40" i="45"/>
  <c r="P41" i="45"/>
  <c r="P40" i="41"/>
  <c r="Q39" i="41"/>
  <c r="P38" i="50"/>
  <c r="Q37" i="50"/>
  <c r="Q40" i="44"/>
  <c r="P41" i="44"/>
  <c r="P45" i="48"/>
  <c r="Q44" i="48"/>
  <c r="P33" i="49"/>
  <c r="Q32" i="49"/>
  <c r="AC45" i="34"/>
  <c r="X46" i="34"/>
  <c r="Z46" i="34" s="1"/>
  <c r="AC45" i="32"/>
  <c r="X46" i="32"/>
  <c r="Z46" i="32" s="1"/>
  <c r="R54" i="33"/>
  <c r="Q54" i="33"/>
  <c r="P55" i="33"/>
  <c r="P41" i="41" l="1"/>
  <c r="Q40" i="41"/>
  <c r="P37" i="36"/>
  <c r="Q36" i="36"/>
  <c r="P40" i="54"/>
  <c r="Q39" i="54"/>
  <c r="P42" i="45"/>
  <c r="Q41" i="45"/>
  <c r="Q39" i="46"/>
  <c r="P40" i="46"/>
  <c r="P37" i="37"/>
  <c r="Q36" i="37"/>
  <c r="P42" i="47"/>
  <c r="Q41" i="47"/>
  <c r="P41" i="40"/>
  <c r="Q40" i="40"/>
  <c r="P39" i="50"/>
  <c r="Q38" i="50"/>
  <c r="P42" i="44"/>
  <c r="Q41" i="44"/>
  <c r="P34" i="49"/>
  <c r="Q33" i="49"/>
  <c r="P46" i="48"/>
  <c r="Q45" i="48"/>
  <c r="AA46" i="34"/>
  <c r="AB46" i="34" s="1"/>
  <c r="AA46" i="32"/>
  <c r="AB46" i="32" s="1"/>
  <c r="R55" i="33"/>
  <c r="Q55" i="33"/>
  <c r="E55" i="33"/>
  <c r="F55" i="33"/>
  <c r="C57" i="33"/>
  <c r="O57" i="33"/>
  <c r="D56" i="33"/>
  <c r="P42" i="40" l="1"/>
  <c r="Q41" i="40"/>
  <c r="P38" i="37"/>
  <c r="Q37" i="37"/>
  <c r="Q42" i="45"/>
  <c r="P43" i="45"/>
  <c r="P38" i="36"/>
  <c r="Q37" i="36"/>
  <c r="Q40" i="46"/>
  <c r="P41" i="46"/>
  <c r="Q42" i="47"/>
  <c r="P43" i="47"/>
  <c r="P41" i="54"/>
  <c r="Q40" i="54"/>
  <c r="P42" i="41"/>
  <c r="Q41" i="41"/>
  <c r="P40" i="50"/>
  <c r="Q39" i="50"/>
  <c r="P43" i="44"/>
  <c r="Q42" i="44"/>
  <c r="P47" i="48"/>
  <c r="Q46" i="48"/>
  <c r="Q34" i="49"/>
  <c r="P35" i="49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4" i="47" l="1"/>
  <c r="Q43" i="47"/>
  <c r="Q42" i="41"/>
  <c r="P43" i="41"/>
  <c r="P39" i="36"/>
  <c r="Q38" i="36"/>
  <c r="P39" i="37"/>
  <c r="Q38" i="37"/>
  <c r="Q41" i="46"/>
  <c r="P42" i="46"/>
  <c r="Q43" i="45"/>
  <c r="P44" i="45"/>
  <c r="P42" i="54"/>
  <c r="Q41" i="54"/>
  <c r="P43" i="40"/>
  <c r="Q42" i="40"/>
  <c r="P41" i="50"/>
  <c r="Q40" i="50"/>
  <c r="Q43" i="44"/>
  <c r="P44" i="44"/>
  <c r="Q35" i="49"/>
  <c r="P36" i="49"/>
  <c r="P48" i="48"/>
  <c r="Q47" i="48"/>
  <c r="AA47" i="34"/>
  <c r="AB47" i="34" s="1"/>
  <c r="AA47" i="32"/>
  <c r="AB47" i="32" s="1"/>
  <c r="R56" i="33"/>
  <c r="Q56" i="33"/>
  <c r="P57" i="33"/>
  <c r="Q43" i="41" l="1"/>
  <c r="P44" i="41"/>
  <c r="P44" i="40"/>
  <c r="Q43" i="40"/>
  <c r="P40" i="37"/>
  <c r="Q39" i="37"/>
  <c r="Q42" i="46"/>
  <c r="P43" i="46"/>
  <c r="P45" i="45"/>
  <c r="Q44" i="45"/>
  <c r="P43" i="54"/>
  <c r="Q42" i="54"/>
  <c r="P40" i="36"/>
  <c r="Q39" i="36"/>
  <c r="P45" i="47"/>
  <c r="Q44" i="47"/>
  <c r="P42" i="50"/>
  <c r="Q41" i="50"/>
  <c r="Q44" i="44"/>
  <c r="P45" i="44"/>
  <c r="N15" i="39"/>
  <c r="P49" i="48"/>
  <c r="Q48" i="48"/>
  <c r="Q36" i="49"/>
  <c r="P37" i="49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6" i="47" l="1"/>
  <c r="Q45" i="47"/>
  <c r="P44" i="54"/>
  <c r="Q43" i="54"/>
  <c r="P45" i="40"/>
  <c r="Q44" i="40"/>
  <c r="P44" i="46"/>
  <c r="Q43" i="46"/>
  <c r="P45" i="41"/>
  <c r="Q44" i="41"/>
  <c r="P41" i="36"/>
  <c r="Q40" i="36"/>
  <c r="Q45" i="45"/>
  <c r="P46" i="45"/>
  <c r="Q40" i="37"/>
  <c r="P41" i="37"/>
  <c r="P43" i="50"/>
  <c r="Q42" i="50"/>
  <c r="P46" i="44"/>
  <c r="Q45" i="44"/>
  <c r="O15" i="39"/>
  <c r="E13" i="48"/>
  <c r="P50" i="48"/>
  <c r="Q49" i="48"/>
  <c r="P38" i="49"/>
  <c r="Q37" i="49"/>
  <c r="AA48" i="34"/>
  <c r="AB48" i="34" s="1"/>
  <c r="AA48" i="32"/>
  <c r="AB48" i="32" s="1"/>
  <c r="R58" i="33"/>
  <c r="Q58" i="33"/>
  <c r="C60" i="33"/>
  <c r="O60" i="33"/>
  <c r="D58" i="33"/>
  <c r="P42" i="37" l="1"/>
  <c r="Q41" i="37"/>
  <c r="P42" i="36"/>
  <c r="Q41" i="36"/>
  <c r="P45" i="54"/>
  <c r="Q44" i="54"/>
  <c r="P45" i="46"/>
  <c r="Q44" i="46"/>
  <c r="Q46" i="45"/>
  <c r="P47" i="45"/>
  <c r="P46" i="41"/>
  <c r="Q45" i="41"/>
  <c r="P46" i="40"/>
  <c r="Q45" i="40"/>
  <c r="Q46" i="47"/>
  <c r="P47" i="47"/>
  <c r="P44" i="50"/>
  <c r="Q43" i="50"/>
  <c r="P47" i="44"/>
  <c r="Q46" i="44"/>
  <c r="P51" i="48"/>
  <c r="Q50" i="48"/>
  <c r="P39" i="49"/>
  <c r="Q38" i="49"/>
  <c r="AC48" i="34"/>
  <c r="X49" i="34"/>
  <c r="Z49" i="34" s="1"/>
  <c r="AC48" i="32"/>
  <c r="X49" i="32"/>
  <c r="Z49" i="32" s="1"/>
  <c r="F58" i="33"/>
  <c r="E58" i="33"/>
  <c r="P59" i="33"/>
  <c r="D59" i="33"/>
  <c r="Q46" i="41" l="1"/>
  <c r="P47" i="41"/>
  <c r="P43" i="36"/>
  <c r="Q42" i="36"/>
  <c r="P48" i="45"/>
  <c r="Q47" i="45"/>
  <c r="P48" i="47"/>
  <c r="Q47" i="47"/>
  <c r="Q45" i="46"/>
  <c r="P46" i="46"/>
  <c r="P47" i="40"/>
  <c r="Q46" i="40"/>
  <c r="Q45" i="54"/>
  <c r="P46" i="54"/>
  <c r="P43" i="37"/>
  <c r="Q42" i="37"/>
  <c r="P45" i="50"/>
  <c r="Q44" i="50"/>
  <c r="Q47" i="44"/>
  <c r="P48" i="44"/>
  <c r="Q39" i="49"/>
  <c r="P40" i="49"/>
  <c r="P52" i="48"/>
  <c r="Q51" i="48"/>
  <c r="AA49" i="34"/>
  <c r="AB49" i="34" s="1"/>
  <c r="AA49" i="32"/>
  <c r="AB49" i="32" s="1"/>
  <c r="E59" i="33"/>
  <c r="F59" i="33"/>
  <c r="R59" i="33"/>
  <c r="Q59" i="33"/>
  <c r="O61" i="33"/>
  <c r="C61" i="33"/>
  <c r="D60" i="33"/>
  <c r="P48" i="40" l="1"/>
  <c r="Q47" i="40"/>
  <c r="Q48" i="47"/>
  <c r="P49" i="47"/>
  <c r="Q43" i="36"/>
  <c r="P44" i="36"/>
  <c r="P44" i="37"/>
  <c r="Q43" i="37"/>
  <c r="Q46" i="54"/>
  <c r="P47" i="54"/>
  <c r="P47" i="46"/>
  <c r="Q46" i="46"/>
  <c r="Q47" i="41"/>
  <c r="P48" i="41"/>
  <c r="Q48" i="45"/>
  <c r="P49" i="45"/>
  <c r="P46" i="50"/>
  <c r="Q45" i="50"/>
  <c r="Q48" i="44"/>
  <c r="P49" i="44"/>
  <c r="P53" i="48"/>
  <c r="Q52" i="48"/>
  <c r="P41" i="49"/>
  <c r="Q40" i="49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Q47" i="46" l="1"/>
  <c r="P48" i="46"/>
  <c r="P45" i="37"/>
  <c r="Q44" i="37"/>
  <c r="P50" i="45"/>
  <c r="Q49" i="45"/>
  <c r="P49" i="41"/>
  <c r="Q48" i="41"/>
  <c r="Q47" i="54"/>
  <c r="P48" i="54"/>
  <c r="P45" i="36"/>
  <c r="Q44" i="36"/>
  <c r="P50" i="47"/>
  <c r="Q49" i="47"/>
  <c r="P49" i="40"/>
  <c r="Q48" i="40"/>
  <c r="P47" i="50"/>
  <c r="Q46" i="50"/>
  <c r="P50" i="44"/>
  <c r="Q49" i="44"/>
  <c r="P42" i="49"/>
  <c r="Q41" i="49"/>
  <c r="P54" i="48"/>
  <c r="Q53" i="48"/>
  <c r="AA50" i="34"/>
  <c r="AB50" i="34" s="1"/>
  <c r="AA50" i="32"/>
  <c r="AB50" i="32" s="1"/>
  <c r="R60" i="33"/>
  <c r="Q60" i="33"/>
  <c r="P61" i="33"/>
  <c r="P50" i="41" l="1"/>
  <c r="Q49" i="41"/>
  <c r="P46" i="37"/>
  <c r="Q45" i="37"/>
  <c r="P46" i="36"/>
  <c r="Q45" i="36"/>
  <c r="P49" i="54"/>
  <c r="Q48" i="54"/>
  <c r="Q48" i="46"/>
  <c r="P49" i="46"/>
  <c r="P50" i="40"/>
  <c r="Q49" i="40"/>
  <c r="Q50" i="47"/>
  <c r="P51" i="47"/>
  <c r="Q50" i="45"/>
  <c r="P51" i="45"/>
  <c r="P48" i="50"/>
  <c r="Q47" i="50"/>
  <c r="Q50" i="44"/>
  <c r="P51" i="44"/>
  <c r="P55" i="48"/>
  <c r="Q54" i="48"/>
  <c r="P43" i="49"/>
  <c r="Q42" i="49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Q51" i="45" l="1"/>
  <c r="P52" i="45"/>
  <c r="P50" i="54"/>
  <c r="Q49" i="54"/>
  <c r="Q46" i="37"/>
  <c r="P47" i="37"/>
  <c r="Q51" i="47"/>
  <c r="P52" i="47"/>
  <c r="Q49" i="46"/>
  <c r="P50" i="46"/>
  <c r="P51" i="40"/>
  <c r="Q50" i="40"/>
  <c r="P47" i="36"/>
  <c r="Q46" i="36"/>
  <c r="P51" i="41"/>
  <c r="Q50" i="41"/>
  <c r="P49" i="50"/>
  <c r="Q48" i="50"/>
  <c r="Q51" i="44"/>
  <c r="P52" i="44"/>
  <c r="Q43" i="49"/>
  <c r="P44" i="49"/>
  <c r="P56" i="48"/>
  <c r="Q55" i="48"/>
  <c r="AA51" i="34"/>
  <c r="AB51" i="34" s="1"/>
  <c r="AA51" i="32"/>
  <c r="AB51" i="32" s="1"/>
  <c r="F62" i="33"/>
  <c r="E62" i="33"/>
  <c r="O64" i="33"/>
  <c r="C64" i="33"/>
  <c r="P62" i="33"/>
  <c r="D63" i="33"/>
  <c r="Q51" i="41" l="1"/>
  <c r="P52" i="41"/>
  <c r="P52" i="40"/>
  <c r="Q51" i="40"/>
  <c r="Q50" i="54"/>
  <c r="P51" i="54"/>
  <c r="Q50" i="46"/>
  <c r="P51" i="46"/>
  <c r="Q47" i="37"/>
  <c r="P48" i="37"/>
  <c r="Q52" i="45"/>
  <c r="P53" i="45"/>
  <c r="P53" i="47"/>
  <c r="Q52" i="47"/>
  <c r="Q47" i="36"/>
  <c r="P48" i="36"/>
  <c r="P50" i="50"/>
  <c r="Q49" i="50"/>
  <c r="Q52" i="44"/>
  <c r="P53" i="44"/>
  <c r="P57" i="48"/>
  <c r="Q56" i="48"/>
  <c r="P45" i="49"/>
  <c r="Q44" i="49"/>
  <c r="AC51" i="34"/>
  <c r="X52" i="34"/>
  <c r="Z52" i="34" s="1"/>
  <c r="AC51" i="32"/>
  <c r="X52" i="32"/>
  <c r="Z52" i="32" s="1"/>
  <c r="R62" i="33"/>
  <c r="Q62" i="33"/>
  <c r="P63" i="33"/>
  <c r="P49" i="36" l="1"/>
  <c r="Q48" i="36"/>
  <c r="N9" i="39"/>
  <c r="Q53" i="45"/>
  <c r="P54" i="45"/>
  <c r="P52" i="46"/>
  <c r="Q51" i="46"/>
  <c r="P49" i="37"/>
  <c r="Q48" i="37"/>
  <c r="Q51" i="54"/>
  <c r="P52" i="54"/>
  <c r="Q52" i="41"/>
  <c r="P53" i="41"/>
  <c r="P53" i="40"/>
  <c r="Q52" i="40"/>
  <c r="Q53" i="47"/>
  <c r="P54" i="47"/>
  <c r="P51" i="50"/>
  <c r="Q50" i="50"/>
  <c r="P54" i="44"/>
  <c r="Q53" i="44"/>
  <c r="P46" i="49"/>
  <c r="Q45" i="49"/>
  <c r="P58" i="48"/>
  <c r="Q58" i="48" s="1"/>
  <c r="Q57" i="48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3" i="54" l="1"/>
  <c r="Q52" i="54"/>
  <c r="N3" i="39"/>
  <c r="P54" i="40"/>
  <c r="Q53" i="40"/>
  <c r="P53" i="46"/>
  <c r="Q52" i="46"/>
  <c r="P50" i="37"/>
  <c r="Q49" i="37"/>
  <c r="E13" i="45"/>
  <c r="O9" i="39"/>
  <c r="P55" i="47"/>
  <c r="Q54" i="47"/>
  <c r="E14" i="47" s="1"/>
  <c r="P54" i="41"/>
  <c r="N4" i="39"/>
  <c r="Q53" i="41"/>
  <c r="Q54" i="45"/>
  <c r="P55" i="45"/>
  <c r="P50" i="36"/>
  <c r="Q49" i="36"/>
  <c r="P52" i="50"/>
  <c r="Q51" i="50"/>
  <c r="P55" i="44"/>
  <c r="Q54" i="44"/>
  <c r="E14" i="44" s="1"/>
  <c r="P47" i="49"/>
  <c r="Q46" i="49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D65" i="33"/>
  <c r="P64" i="33"/>
  <c r="P56" i="47" l="1"/>
  <c r="Q55" i="47"/>
  <c r="P55" i="40"/>
  <c r="Q54" i="40"/>
  <c r="P56" i="45"/>
  <c r="Q55" i="45"/>
  <c r="Q54" i="41"/>
  <c r="P55" i="41"/>
  <c r="N10" i="39"/>
  <c r="Q53" i="46"/>
  <c r="P54" i="46"/>
  <c r="O4" i="39"/>
  <c r="E13" i="41"/>
  <c r="Q50" i="37"/>
  <c r="P51" i="37"/>
  <c r="Q50" i="36"/>
  <c r="P51" i="36"/>
  <c r="O3" i="39"/>
  <c r="E13" i="40"/>
  <c r="N20" i="39"/>
  <c r="P54" i="54"/>
  <c r="Q53" i="54"/>
  <c r="P53" i="50"/>
  <c r="Q52" i="50"/>
  <c r="Q55" i="44"/>
  <c r="P56" i="44"/>
  <c r="Q47" i="49"/>
  <c r="P48" i="49"/>
  <c r="AA53" i="34"/>
  <c r="AB53" i="34" s="1"/>
  <c r="AA53" i="32"/>
  <c r="AB53" i="32" s="1"/>
  <c r="R64" i="33"/>
  <c r="Q64" i="33"/>
  <c r="P65" i="33"/>
  <c r="P52" i="37" l="1"/>
  <c r="Q51" i="37"/>
  <c r="Q54" i="46"/>
  <c r="P55" i="46"/>
  <c r="P56" i="40"/>
  <c r="Q55" i="40"/>
  <c r="Q55" i="41"/>
  <c r="P56" i="41"/>
  <c r="E13" i="54"/>
  <c r="O20" i="39"/>
  <c r="E13" i="46"/>
  <c r="O10" i="39"/>
  <c r="P55" i="54"/>
  <c r="Q54" i="54"/>
  <c r="P52" i="36"/>
  <c r="Q51" i="36"/>
  <c r="P57" i="45"/>
  <c r="Q56" i="45"/>
  <c r="Q56" i="47"/>
  <c r="P57" i="47"/>
  <c r="N17" i="39"/>
  <c r="P54" i="50"/>
  <c r="Q53" i="50"/>
  <c r="P57" i="44"/>
  <c r="Q56" i="44"/>
  <c r="P49" i="49"/>
  <c r="Q48" i="49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8" i="47" l="1"/>
  <c r="Q57" i="47"/>
  <c r="P57" i="41"/>
  <c r="Q56" i="41"/>
  <c r="Q55" i="46"/>
  <c r="P56" i="46"/>
  <c r="P53" i="36"/>
  <c r="Q52" i="36"/>
  <c r="P58" i="45"/>
  <c r="Q58" i="45" s="1"/>
  <c r="Q57" i="45"/>
  <c r="P56" i="54"/>
  <c r="Q55" i="54"/>
  <c r="P57" i="40"/>
  <c r="Q56" i="40"/>
  <c r="P53" i="37"/>
  <c r="Q52" i="37"/>
  <c r="E13" i="50"/>
  <c r="O17" i="39"/>
  <c r="P55" i="50"/>
  <c r="Q54" i="50"/>
  <c r="Q57" i="44"/>
  <c r="P58" i="44"/>
  <c r="P50" i="49"/>
  <c r="Q49" i="49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7" i="33"/>
  <c r="D68" i="33"/>
  <c r="P54" i="37" l="1"/>
  <c r="N6" i="39"/>
  <c r="Q53" i="37"/>
  <c r="Q56" i="54"/>
  <c r="P57" i="54"/>
  <c r="N5" i="39"/>
  <c r="P54" i="36"/>
  <c r="Q53" i="36"/>
  <c r="Q57" i="41"/>
  <c r="P58" i="41"/>
  <c r="Q58" i="41" s="1"/>
  <c r="P57" i="46"/>
  <c r="Q56" i="46"/>
  <c r="P58" i="40"/>
  <c r="Q58" i="40" s="1"/>
  <c r="Q57" i="40"/>
  <c r="P59" i="47"/>
  <c r="Q59" i="47" s="1"/>
  <c r="Q58" i="47"/>
  <c r="Q55" i="50"/>
  <c r="P56" i="50"/>
  <c r="P59" i="44"/>
  <c r="Q59" i="44" s="1"/>
  <c r="Q58" i="44"/>
  <c r="Q50" i="49"/>
  <c r="P51" i="49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Q57" i="46" l="1"/>
  <c r="P58" i="46"/>
  <c r="Q58" i="46" s="1"/>
  <c r="P55" i="36"/>
  <c r="Q54" i="36"/>
  <c r="O6" i="39"/>
  <c r="E13" i="37"/>
  <c r="E13" i="36"/>
  <c r="O5" i="39"/>
  <c r="P58" i="54"/>
  <c r="Q58" i="54" s="1"/>
  <c r="Q57" i="54"/>
  <c r="Q54" i="37"/>
  <c r="P55" i="37"/>
  <c r="P57" i="50"/>
  <c r="Q56" i="50"/>
  <c r="P52" i="49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5" i="37" l="1"/>
  <c r="P56" i="37"/>
  <c r="P56" i="36"/>
  <c r="Q55" i="36"/>
  <c r="Q57" i="50"/>
  <c r="P58" i="50"/>
  <c r="Q58" i="50" s="1"/>
  <c r="Q52" i="49"/>
  <c r="P53" i="49"/>
  <c r="AC55" i="34"/>
  <c r="X56" i="34"/>
  <c r="Z56" i="34" s="1"/>
  <c r="AC55" i="32"/>
  <c r="X56" i="32"/>
  <c r="Z56" i="32" s="1"/>
  <c r="G57" i="33"/>
  <c r="H58" i="33"/>
  <c r="S63" i="33"/>
  <c r="T64" i="33"/>
  <c r="P57" i="36" l="1"/>
  <c r="Q56" i="36"/>
  <c r="P57" i="37"/>
  <c r="Q56" i="37"/>
  <c r="P54" i="49"/>
  <c r="Q53" i="49"/>
  <c r="AA56" i="34"/>
  <c r="AB56" i="34" s="1"/>
  <c r="AA56" i="32"/>
  <c r="AB56" i="32" s="1"/>
  <c r="S62" i="33"/>
  <c r="T63" i="33"/>
  <c r="G56" i="33"/>
  <c r="H57" i="33"/>
  <c r="Q57" i="37" l="1"/>
  <c r="P58" i="37"/>
  <c r="Q58" i="37" s="1"/>
  <c r="P58" i="36"/>
  <c r="Q58" i="36" s="1"/>
  <c r="Q57" i="36"/>
  <c r="Q54" i="49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Q8" i="30"/>
  <c r="AX4" i="6" s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Y9" i="30" l="1"/>
  <c r="Y10" i="30" s="1"/>
  <c r="Y11" i="30" s="1"/>
  <c r="Y12" i="30" s="1"/>
  <c r="N9" i="30"/>
  <c r="N10" i="30" s="1"/>
  <c r="N11" i="30" s="1"/>
  <c r="N12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I21" i="31" s="1"/>
  <c r="J21" i="31" s="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N13" i="30" l="1"/>
  <c r="Y13" i="30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X19" i="8"/>
  <c r="F19" i="8"/>
  <c r="T19" i="8" s="1"/>
  <c r="G19" i="8"/>
  <c r="D21" i="8"/>
  <c r="D22" i="8"/>
  <c r="A23" i="8"/>
  <c r="G20" i="8"/>
  <c r="F20" i="8"/>
  <c r="V20" i="8" s="1"/>
  <c r="Y15" i="30" l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Y16" i="30" l="1"/>
  <c r="W20" i="8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U26" i="31" l="1"/>
  <c r="Y17" i="30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N19" i="30" l="1"/>
  <c r="U25" i="8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N21" i="30" l="1"/>
  <c r="BD17" i="6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L30" i="31" s="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W32" i="31" l="1"/>
  <c r="N24" i="30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W33" i="31" l="1"/>
  <c r="Y25" i="30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N32" i="30" l="1"/>
  <c r="Y32" i="30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Y33" i="30" l="1"/>
  <c r="BD28" i="6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Y36" i="30" l="1"/>
  <c r="N36" i="30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N37" i="30" l="1"/>
  <c r="Y37" i="30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Y38" i="30" l="1"/>
  <c r="N38" i="30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N41" i="30" l="1"/>
  <c r="Y41" i="30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W50" i="31" l="1"/>
  <c r="Y42" i="30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T54" i="31" l="1"/>
  <c r="Y45" i="30"/>
  <c r="N45" i="30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Y57" i="30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Y58" i="30" l="1"/>
  <c r="N58" i="30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N61" i="30" l="1"/>
  <c r="Y61" i="30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Y64" i="30" l="1"/>
  <c r="N64" i="30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N65" i="30" l="1"/>
  <c r="Y65" i="30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N67" i="30" l="1"/>
  <c r="R67" i="30"/>
  <c r="Y67" i="30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Y69" i="30" l="1"/>
  <c r="AA68" i="30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Y70" i="30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4" i="15"/>
  <c r="D19" i="15"/>
  <c r="Y71" i="30" l="1"/>
  <c r="N71" i="30"/>
  <c r="AA70" i="30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N72" i="30" l="1"/>
  <c r="Y72" i="30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21" i="15"/>
  <c r="D15" i="15"/>
  <c r="Y73" i="30" l="1"/>
  <c r="AA72" i="30"/>
  <c r="N73" i="30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H19" i="15"/>
  <c r="D26" i="15"/>
  <c r="D18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H22" i="15"/>
  <c r="D27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D30" i="15"/>
  <c r="H24" i="15"/>
  <c r="H31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41" i="15"/>
  <c r="D45" i="15"/>
  <c r="D47" i="15"/>
  <c r="D50" i="15"/>
  <c r="D56" i="15"/>
  <c r="H27" i="15"/>
  <c r="D61" i="15"/>
  <c r="D48" i="15"/>
  <c r="D64" i="15"/>
  <c r="D46" i="15"/>
  <c r="H25" i="15"/>
  <c r="D42" i="15"/>
  <c r="D59" i="15"/>
  <c r="D43" i="15"/>
  <c r="D39" i="15"/>
  <c r="D40" i="15"/>
  <c r="D54" i="15"/>
  <c r="D53" i="15"/>
  <c r="D60" i="15"/>
  <c r="D63" i="15"/>
  <c r="D49" i="15"/>
  <c r="D62" i="15"/>
  <c r="D31" i="15"/>
  <c r="D44" i="15"/>
  <c r="D52" i="15"/>
  <c r="D51" i="15"/>
  <c r="D55" i="15"/>
  <c r="D57" i="15"/>
  <c r="D58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72" i="15"/>
  <c r="H33" i="15"/>
  <c r="H26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56" i="15"/>
  <c r="H48" i="15"/>
  <c r="H62" i="15"/>
  <c r="H65" i="15"/>
  <c r="H54" i="15"/>
  <c r="H69" i="15"/>
  <c r="H57" i="15"/>
  <c r="H55" i="15"/>
  <c r="H49" i="15"/>
  <c r="H60" i="15"/>
  <c r="D32" i="15"/>
  <c r="H61" i="15"/>
  <c r="H66" i="15"/>
  <c r="H50" i="15"/>
  <c r="H63" i="15"/>
  <c r="H67" i="15"/>
  <c r="H53" i="15"/>
  <c r="H71" i="15"/>
  <c r="H47" i="15"/>
  <c r="H68" i="15"/>
  <c r="H51" i="15"/>
  <c r="H34" i="15"/>
  <c r="H58" i="15"/>
  <c r="H64" i="15"/>
  <c r="H28" i="15"/>
  <c r="H59" i="15"/>
  <c r="H52" i="15"/>
  <c r="H70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H29" i="15"/>
  <c r="D33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7" i="15"/>
  <c r="D34" i="15"/>
  <c r="H30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42" i="15"/>
  <c r="H38" i="15"/>
  <c r="D35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D36" i="15"/>
  <c r="H43" i="15"/>
  <c r="H39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0" i="15"/>
  <c r="D38" i="15"/>
  <c r="H41" i="15"/>
  <c r="D37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6" i="15"/>
  <c r="H45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J63" i="38" l="1"/>
  <c r="AK63" i="38"/>
  <c r="T63" i="51"/>
  <c r="AF5" i="30"/>
  <c r="E12" i="51" l="1"/>
  <c r="E10" i="51" s="1"/>
  <c r="L18" i="39"/>
  <c r="AQ63" i="38"/>
  <c r="AP63" i="38"/>
  <c r="AO63" i="38"/>
  <c r="AN63" i="38"/>
  <c r="AM63" i="38"/>
  <c r="AL63" i="38"/>
  <c r="AI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N26" i="51" l="1"/>
  <c r="O26" i="51" s="1"/>
  <c r="Q18" i="39"/>
  <c r="R18" i="39" s="1"/>
  <c r="S18" i="39" s="1"/>
  <c r="N40" i="51"/>
  <c r="O40" i="51" s="1"/>
  <c r="N29" i="51"/>
  <c r="O29" i="51" s="1"/>
  <c r="N44" i="51"/>
  <c r="O44" i="51" s="1"/>
  <c r="N53" i="51"/>
  <c r="O53" i="51" s="1"/>
  <c r="N52" i="51"/>
  <c r="O52" i="51" s="1"/>
  <c r="N54" i="51"/>
  <c r="O54" i="51" s="1"/>
  <c r="N50" i="51"/>
  <c r="O50" i="51" s="1"/>
  <c r="N37" i="51"/>
  <c r="O37" i="51" s="1"/>
  <c r="N55" i="51"/>
  <c r="O55" i="51" s="1"/>
  <c r="N21" i="51"/>
  <c r="O21" i="51" s="1"/>
  <c r="N32" i="51"/>
  <c r="O32" i="51" s="1"/>
  <c r="N57" i="51"/>
  <c r="O57" i="51" s="1"/>
  <c r="N39" i="51"/>
  <c r="O39" i="51" s="1"/>
  <c r="N22" i="51"/>
  <c r="O22" i="51" s="1"/>
  <c r="N38" i="51"/>
  <c r="O38" i="51" s="1"/>
  <c r="N23" i="51"/>
  <c r="O23" i="51" s="1"/>
  <c r="N34" i="51"/>
  <c r="O34" i="51" s="1"/>
  <c r="N49" i="51"/>
  <c r="O49" i="51" s="1"/>
  <c r="AH65" i="38"/>
  <c r="AH63" i="38"/>
  <c r="AH66" i="38" s="1"/>
  <c r="L19" i="39"/>
  <c r="P21" i="51"/>
  <c r="Q20" i="51"/>
  <c r="I61" i="6"/>
  <c r="U61" i="6"/>
  <c r="E12" i="55" l="1"/>
  <c r="E10" i="55" s="1"/>
  <c r="L22" i="39"/>
  <c r="AQ68" i="38"/>
  <c r="AM68" i="38"/>
  <c r="AI68" i="38"/>
  <c r="AO68" i="38"/>
  <c r="AK68" i="38"/>
  <c r="AP68" i="38"/>
  <c r="AL68" i="38"/>
  <c r="AH68" i="38"/>
  <c r="AN68" i="38"/>
  <c r="AJ68" i="38"/>
  <c r="K22" i="39"/>
  <c r="E10" i="52"/>
  <c r="Q19" i="39" s="1"/>
  <c r="R19" i="39" s="1"/>
  <c r="S19" i="39" s="1"/>
  <c r="P22" i="51"/>
  <c r="Q21" i="51"/>
  <c r="AD3" i="34"/>
  <c r="AA9" i="34" s="1"/>
  <c r="AD3" i="32"/>
  <c r="AA9" i="32" s="1"/>
  <c r="K22" i="32" s="1"/>
  <c r="L22" i="32" s="1"/>
  <c r="Q22" i="39" l="1"/>
  <c r="R22" i="39" s="1"/>
  <c r="S22" i="39" s="1"/>
  <c r="N19" i="55"/>
  <c r="O19" i="55" s="1"/>
  <c r="P19" i="55" s="1"/>
  <c r="N23" i="55"/>
  <c r="O23" i="55" s="1"/>
  <c r="N27" i="55"/>
  <c r="O27" i="55" s="1"/>
  <c r="N31" i="55"/>
  <c r="O31" i="55" s="1"/>
  <c r="N35" i="55"/>
  <c r="O35" i="55" s="1"/>
  <c r="N39" i="55"/>
  <c r="O39" i="55" s="1"/>
  <c r="N43" i="55"/>
  <c r="O43" i="55" s="1"/>
  <c r="N47" i="55"/>
  <c r="O47" i="55" s="1"/>
  <c r="N38" i="55"/>
  <c r="O38" i="55" s="1"/>
  <c r="N20" i="55"/>
  <c r="O20" i="55" s="1"/>
  <c r="N24" i="55"/>
  <c r="O24" i="55" s="1"/>
  <c r="N28" i="55"/>
  <c r="O28" i="55" s="1"/>
  <c r="N32" i="55"/>
  <c r="O32" i="55" s="1"/>
  <c r="N36" i="55"/>
  <c r="O36" i="55" s="1"/>
  <c r="N40" i="55"/>
  <c r="O40" i="55" s="1"/>
  <c r="N44" i="55"/>
  <c r="O44" i="55" s="1"/>
  <c r="N48" i="55"/>
  <c r="O48" i="55" s="1"/>
  <c r="N51" i="55"/>
  <c r="O51" i="55" s="1"/>
  <c r="N26" i="55"/>
  <c r="O26" i="55" s="1"/>
  <c r="N42" i="55"/>
  <c r="O42" i="55" s="1"/>
  <c r="N50" i="55"/>
  <c r="O50" i="55" s="1"/>
  <c r="N21" i="55"/>
  <c r="O21" i="55" s="1"/>
  <c r="N25" i="55"/>
  <c r="O25" i="55" s="1"/>
  <c r="N29" i="55"/>
  <c r="O29" i="55" s="1"/>
  <c r="N33" i="55"/>
  <c r="O33" i="55" s="1"/>
  <c r="N37" i="55"/>
  <c r="O37" i="55" s="1"/>
  <c r="N41" i="55"/>
  <c r="O41" i="55" s="1"/>
  <c r="N45" i="55"/>
  <c r="O45" i="55" s="1"/>
  <c r="N49" i="55"/>
  <c r="O49" i="55" s="1"/>
  <c r="N22" i="55"/>
  <c r="O22" i="55" s="1"/>
  <c r="N30" i="55"/>
  <c r="O30" i="55" s="1"/>
  <c r="N34" i="55"/>
  <c r="O34" i="55" s="1"/>
  <c r="N46" i="55"/>
  <c r="O46" i="55" s="1"/>
  <c r="N52" i="55"/>
  <c r="O52" i="55" s="1"/>
  <c r="N53" i="55"/>
  <c r="O53" i="55" s="1"/>
  <c r="N54" i="55"/>
  <c r="O54" i="55" s="1"/>
  <c r="N55" i="55"/>
  <c r="O55" i="55" s="1"/>
  <c r="N56" i="55"/>
  <c r="O56" i="55" s="1"/>
  <c r="N57" i="55"/>
  <c r="O57" i="55" s="1"/>
  <c r="N58" i="55"/>
  <c r="O58" i="55" s="1"/>
  <c r="N33" i="52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5" l="1"/>
  <c r="Q19" i="55"/>
  <c r="P20" i="52"/>
  <c r="P21" i="52" s="1"/>
  <c r="Q19" i="52"/>
  <c r="P24" i="51"/>
  <c r="Q23" i="51"/>
  <c r="M20" i="34"/>
  <c r="N19" i="34"/>
  <c r="M20" i="32"/>
  <c r="Q20" i="55" l="1"/>
  <c r="P21" i="55"/>
  <c r="Q20" i="52"/>
  <c r="P22" i="52"/>
  <c r="Q21" i="52"/>
  <c r="P25" i="51"/>
  <c r="Q24" i="51"/>
  <c r="N20" i="32"/>
  <c r="M21" i="32"/>
  <c r="N20" i="34"/>
  <c r="M21" i="34"/>
  <c r="Q21" i="55" l="1"/>
  <c r="P22" i="55"/>
  <c r="P23" i="52"/>
  <c r="Q22" i="52"/>
  <c r="P26" i="51"/>
  <c r="Q25" i="51"/>
  <c r="M22" i="34"/>
  <c r="N21" i="34"/>
  <c r="M22" i="32"/>
  <c r="N21" i="32"/>
  <c r="Q22" i="55" l="1"/>
  <c r="P23" i="55"/>
  <c r="P24" i="52"/>
  <c r="Q23" i="52"/>
  <c r="Q26" i="51"/>
  <c r="P27" i="51"/>
  <c r="M23" i="32"/>
  <c r="N22" i="32"/>
  <c r="M23" i="34"/>
  <c r="N22" i="34"/>
  <c r="P24" i="55" l="1"/>
  <c r="Q23" i="55"/>
  <c r="Q24" i="52"/>
  <c r="P25" i="52"/>
  <c r="P28" i="51"/>
  <c r="Q27" i="51"/>
  <c r="N23" i="34"/>
  <c r="M24" i="34"/>
  <c r="N23" i="32"/>
  <c r="M24" i="32"/>
  <c r="Q24" i="55" l="1"/>
  <c r="P25" i="55"/>
  <c r="Q25" i="52"/>
  <c r="P26" i="52"/>
  <c r="Q28" i="51"/>
  <c r="P29" i="51"/>
  <c r="N24" i="32"/>
  <c r="M25" i="32"/>
  <c r="N24" i="34"/>
  <c r="M25" i="34"/>
  <c r="Q25" i="55" l="1"/>
  <c r="P26" i="55"/>
  <c r="P27" i="52"/>
  <c r="Q26" i="52"/>
  <c r="Q29" i="51"/>
  <c r="P30" i="51"/>
  <c r="M26" i="34"/>
  <c r="N25" i="34"/>
  <c r="N25" i="32"/>
  <c r="M26" i="32"/>
  <c r="Q26" i="55" l="1"/>
  <c r="P27" i="55"/>
  <c r="P28" i="52"/>
  <c r="Q27" i="52"/>
  <c r="P31" i="51"/>
  <c r="Q30" i="51"/>
  <c r="M27" i="32"/>
  <c r="N26" i="32"/>
  <c r="M27" i="34"/>
  <c r="N26" i="34"/>
  <c r="P28" i="55" l="1"/>
  <c r="Q27" i="55"/>
  <c r="P29" i="52"/>
  <c r="Q28" i="52"/>
  <c r="P32" i="51"/>
  <c r="Q31" i="51"/>
  <c r="M28" i="34"/>
  <c r="N27" i="34"/>
  <c r="N27" i="32"/>
  <c r="M28" i="32"/>
  <c r="Q28" i="55" l="1"/>
  <c r="P29" i="55"/>
  <c r="P30" i="52"/>
  <c r="Q29" i="52"/>
  <c r="Q32" i="51"/>
  <c r="P33" i="51"/>
  <c r="N28" i="32"/>
  <c r="M29" i="32"/>
  <c r="M29" i="34"/>
  <c r="N28" i="34"/>
  <c r="P30" i="55" l="1"/>
  <c r="Q29" i="55"/>
  <c r="P31" i="52"/>
  <c r="Q30" i="52"/>
  <c r="P34" i="51"/>
  <c r="Q33" i="51"/>
  <c r="N29" i="34"/>
  <c r="M30" i="34"/>
  <c r="N29" i="32"/>
  <c r="M30" i="32"/>
  <c r="Q30" i="55" l="1"/>
  <c r="P31" i="55"/>
  <c r="P32" i="52"/>
  <c r="Q31" i="52"/>
  <c r="P35" i="51"/>
  <c r="Q34" i="51"/>
  <c r="N30" i="32"/>
  <c r="M31" i="32"/>
  <c r="N30" i="34"/>
  <c r="M31" i="34"/>
  <c r="P32" i="55" l="1"/>
  <c r="Q31" i="55"/>
  <c r="P33" i="52"/>
  <c r="Q32" i="52"/>
  <c r="Q35" i="51"/>
  <c r="P36" i="51"/>
  <c r="N31" i="34"/>
  <c r="M32" i="34"/>
  <c r="M32" i="32"/>
  <c r="N31" i="32"/>
  <c r="P33" i="55" l="1"/>
  <c r="Q32" i="55"/>
  <c r="P34" i="52"/>
  <c r="Q33" i="52"/>
  <c r="Q36" i="51"/>
  <c r="P37" i="51"/>
  <c r="N32" i="32"/>
  <c r="M33" i="32"/>
  <c r="N32" i="34"/>
  <c r="M33" i="34"/>
  <c r="P34" i="55" l="1"/>
  <c r="Q33" i="55"/>
  <c r="P35" i="52"/>
  <c r="Q34" i="52"/>
  <c r="Q37" i="51"/>
  <c r="P38" i="51"/>
  <c r="N33" i="34"/>
  <c r="M34" i="34"/>
  <c r="N33" i="32"/>
  <c r="M34" i="32"/>
  <c r="P35" i="55" l="1"/>
  <c r="Q34" i="55"/>
  <c r="P36" i="52"/>
  <c r="Q35" i="52"/>
  <c r="Q38" i="51"/>
  <c r="P39" i="51"/>
  <c r="N34" i="32"/>
  <c r="M35" i="32"/>
  <c r="N34" i="34"/>
  <c r="M35" i="34"/>
  <c r="P36" i="55" l="1"/>
  <c r="Q35" i="55"/>
  <c r="P37" i="52"/>
  <c r="Q36" i="52"/>
  <c r="Q39" i="51"/>
  <c r="P40" i="51"/>
  <c r="N35" i="34"/>
  <c r="M36" i="34"/>
  <c r="N35" i="32"/>
  <c r="M36" i="32"/>
  <c r="P37" i="55" l="1"/>
  <c r="Q36" i="55"/>
  <c r="P38" i="52"/>
  <c r="Q37" i="52"/>
  <c r="P41" i="51"/>
  <c r="Q40" i="51"/>
  <c r="M37" i="32"/>
  <c r="N36" i="32"/>
  <c r="M37" i="34"/>
  <c r="N36" i="34"/>
  <c r="P38" i="55" l="1"/>
  <c r="Q37" i="55"/>
  <c r="Q38" i="52"/>
  <c r="P39" i="52"/>
  <c r="Q41" i="51"/>
  <c r="P42" i="51"/>
  <c r="M38" i="34"/>
  <c r="N37" i="34"/>
  <c r="N37" i="32"/>
  <c r="M38" i="32"/>
  <c r="P39" i="55" l="1"/>
  <c r="Q38" i="55"/>
  <c r="P40" i="52"/>
  <c r="Q39" i="52"/>
  <c r="Q42" i="51"/>
  <c r="P43" i="51"/>
  <c r="M39" i="32"/>
  <c r="N38" i="32"/>
  <c r="M39" i="34"/>
  <c r="N38" i="34"/>
  <c r="P40" i="55" l="1"/>
  <c r="Q39" i="55"/>
  <c r="P41" i="52"/>
  <c r="Q40" i="52"/>
  <c r="P44" i="51"/>
  <c r="Q43" i="51"/>
  <c r="M40" i="34"/>
  <c r="N39" i="34"/>
  <c r="M40" i="32"/>
  <c r="N39" i="32"/>
  <c r="P41" i="55" l="1"/>
  <c r="Q40" i="55"/>
  <c r="P42" i="52"/>
  <c r="Q41" i="52"/>
  <c r="P45" i="51"/>
  <c r="Q44" i="51"/>
  <c r="M41" i="32"/>
  <c r="N40" i="32"/>
  <c r="M41" i="34"/>
  <c r="N40" i="34"/>
  <c r="P42" i="55" l="1"/>
  <c r="Q41" i="55"/>
  <c r="P43" i="52"/>
  <c r="Q42" i="52"/>
  <c r="P46" i="51"/>
  <c r="Q45" i="51"/>
  <c r="M42" i="34"/>
  <c r="N41" i="34"/>
  <c r="M42" i="32"/>
  <c r="N41" i="32"/>
  <c r="P43" i="55" l="1"/>
  <c r="Q42" i="55"/>
  <c r="Q43" i="52"/>
  <c r="P44" i="52"/>
  <c r="Q46" i="51"/>
  <c r="P47" i="51"/>
  <c r="N42" i="32"/>
  <c r="M43" i="32"/>
  <c r="N42" i="34"/>
  <c r="M43" i="34"/>
  <c r="P44" i="55" l="1"/>
  <c r="Q43" i="55"/>
  <c r="P45" i="52"/>
  <c r="Q44" i="52"/>
  <c r="Q47" i="51"/>
  <c r="P48" i="51"/>
  <c r="N43" i="34"/>
  <c r="M44" i="34"/>
  <c r="M44" i="32"/>
  <c r="N43" i="32"/>
  <c r="P45" i="55" l="1"/>
  <c r="Q44" i="55"/>
  <c r="P46" i="52"/>
  <c r="Q45" i="52"/>
  <c r="Q48" i="51"/>
  <c r="P49" i="51"/>
  <c r="M45" i="32"/>
  <c r="N44" i="32"/>
  <c r="N44" i="34"/>
  <c r="M45" i="34"/>
  <c r="P46" i="55" l="1"/>
  <c r="Q45" i="55"/>
  <c r="P47" i="52"/>
  <c r="Q46" i="52"/>
  <c r="Q49" i="51"/>
  <c r="P50" i="51"/>
  <c r="N45" i="34"/>
  <c r="M46" i="34"/>
  <c r="M46" i="32"/>
  <c r="N45" i="32"/>
  <c r="P47" i="55" l="1"/>
  <c r="Q46" i="55"/>
  <c r="P48" i="52"/>
  <c r="Q47" i="52"/>
  <c r="P51" i="51"/>
  <c r="Q50" i="51"/>
  <c r="M47" i="32"/>
  <c r="N46" i="32"/>
  <c r="N46" i="34"/>
  <c r="M47" i="34"/>
  <c r="P48" i="55" l="1"/>
  <c r="Q47" i="55"/>
  <c r="P49" i="52"/>
  <c r="Q48" i="52"/>
  <c r="Q51" i="51"/>
  <c r="P52" i="51"/>
  <c r="N47" i="34"/>
  <c r="M48" i="34"/>
  <c r="N47" i="32"/>
  <c r="M48" i="32"/>
  <c r="P49" i="55" l="1"/>
  <c r="Q48" i="55"/>
  <c r="P50" i="52"/>
  <c r="Q49" i="52"/>
  <c r="P53" i="51"/>
  <c r="N18" i="39" s="1"/>
  <c r="Q52" i="51"/>
  <c r="M49" i="32"/>
  <c r="N48" i="32"/>
  <c r="N48" i="34"/>
  <c r="M49" i="34"/>
  <c r="P50" i="55" l="1"/>
  <c r="Q49" i="55"/>
  <c r="P51" i="52"/>
  <c r="Q50" i="52"/>
  <c r="Q53" i="51"/>
  <c r="P54" i="51"/>
  <c r="N49" i="34"/>
  <c r="M50" i="34"/>
  <c r="N49" i="32"/>
  <c r="M50" i="32"/>
  <c r="P51" i="55" l="1"/>
  <c r="Q50" i="55"/>
  <c r="E13" i="51"/>
  <c r="O18" i="39"/>
  <c r="P52" i="52"/>
  <c r="Q51" i="52"/>
  <c r="Q54" i="51"/>
  <c r="P55" i="51"/>
  <c r="M51" i="32"/>
  <c r="N50" i="32"/>
  <c r="N50" i="34"/>
  <c r="M51" i="34"/>
  <c r="P52" i="55" l="1"/>
  <c r="Q51" i="55"/>
  <c r="P53" i="52"/>
  <c r="Q52" i="52"/>
  <c r="P56" i="51"/>
  <c r="Q55" i="51"/>
  <c r="N51" i="34"/>
  <c r="M52" i="34"/>
  <c r="N51" i="32"/>
  <c r="M52" i="32"/>
  <c r="P53" i="55" l="1"/>
  <c r="Q52" i="55"/>
  <c r="N19" i="39"/>
  <c r="Q53" i="52"/>
  <c r="E13" i="52" s="1"/>
  <c r="P54" i="52"/>
  <c r="P57" i="51"/>
  <c r="Q56" i="51"/>
  <c r="N52" i="32"/>
  <c r="M53" i="32"/>
  <c r="N52" i="34"/>
  <c r="M53" i="34"/>
  <c r="N22" i="39" l="1"/>
  <c r="P54" i="55"/>
  <c r="Q53" i="55"/>
  <c r="O19" i="39"/>
  <c r="Q54" i="52"/>
  <c r="P55" i="52"/>
  <c r="P58" i="51"/>
  <c r="Q58" i="51" s="1"/>
  <c r="Q57" i="51"/>
  <c r="M54" i="34"/>
  <c r="N53" i="34"/>
  <c r="M54" i="32"/>
  <c r="N53" i="32"/>
  <c r="Q54" i="55" l="1"/>
  <c r="P55" i="55"/>
  <c r="E13" i="55"/>
  <c r="O22" i="39"/>
  <c r="P56" i="52"/>
  <c r="Q55" i="52"/>
  <c r="N54" i="32"/>
  <c r="M55" i="32"/>
  <c r="M55" i="34"/>
  <c r="N54" i="34"/>
  <c r="P56" i="55" l="1"/>
  <c r="Q55" i="55"/>
  <c r="P57" i="52"/>
  <c r="Q56" i="52"/>
  <c r="M56" i="34"/>
  <c r="N55" i="34"/>
  <c r="N55" i="32"/>
  <c r="M56" i="32"/>
  <c r="Q56" i="55" l="1"/>
  <c r="P57" i="55"/>
  <c r="P58" i="52"/>
  <c r="Q58" i="52" s="1"/>
  <c r="Q57" i="52"/>
  <c r="N56" i="32"/>
  <c r="M57" i="32"/>
  <c r="M57" i="34"/>
  <c r="N56" i="34"/>
  <c r="Q57" i="55" l="1"/>
  <c r="P58" i="55"/>
  <c r="Q58" i="55" s="1"/>
  <c r="M58" i="34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<sst xmlns="http://schemas.openxmlformats.org/spreadsheetml/2006/main" count="1702" uniqueCount="406">
  <si>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</si>
  <si>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</si>
  <si>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</si>
  <si>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</si>
  <si>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</si>
  <si>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</si>
  <si>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</si>
  <si>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</si>
  <si>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</si>
  <si>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</si>
  <si>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</si>
  <si>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</si>
  <si>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</si>
  <si>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</si>
  <si>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</si>
  <si>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</si>
  <si>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</si>
  <si>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</si>
  <si>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</si>
  <si>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</si>
  <si>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</si>
  <si>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</si>
  <si>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</si>
  <si>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</si>
  <si>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</si>
  <si>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</si>
  <si>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</si>
  <si>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</si>
  <si>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</si>
  <si>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</si>
  <si>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</si>
  <si>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</si>
  <si>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</si>
  <si>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</si>
  <si>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</si>
  <si>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</si>
  <si>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</si>
  <si>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</si>
  <si>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</si>
  <si>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</si>
  <si>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</si>
  <si>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</si>
  <si>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</si>
  <si>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</si>
  <si>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</si>
  <si>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</si>
  <si>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</si>
  <si>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</si>
  <si>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</si>
  <si>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</si>
  <si>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</si>
  <si>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</si>
  <si>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</si>
  <si>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</si>
  <si>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</si>
  <si>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</si>
  <si>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</si>
  <si>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</si>
  <si>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</si>
  <si>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</si>
  <si>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</si>
  <si>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</si>
  <si>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</si>
  <si>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</si>
  <si>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</si>
  <si>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</si>
  <si>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</si>
  <si>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</si>
  <si>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</si>
  <si>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</si>
  <si>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</si>
  <si>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</si>
  <si>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</si>
  <si>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</si>
  <si>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</si>
  <si>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</si>
  <si>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</si>
  <si>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</si>
  <si>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</si>
  <si>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</si>
  <si>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</si>
  <si>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</si>
  <si>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</si>
  <si>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</si>
  <si>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</si>
  <si>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</si>
  <si>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</si>
  <si>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</si>
  <si>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</si>
  <si>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</si>
  <si>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</si>
  <si>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</si>
  <si>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</si>
  <si>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</si>
  <si>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</si>
  <si>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</si>
  <si>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</si>
  <si>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</si>
  <si>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</si>
  <si>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</si>
  <si>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</si>
  <si>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</si>
  <si>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</si>
  <si>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</si>
  <si>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</si>
  <si>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</si>
  <si>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</si>
  <si>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</si>
  <si>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</si>
  <si>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</si>
  <si>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</si>
  <si>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</si>
  <si>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</si>
  <si>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</si>
  <si>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</si>
  <si>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</si>
  <si>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</si>
  <si>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</si>
  <si>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</si>
  <si>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</si>
  <si>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</si>
  <si>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</si>
  <si>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</si>
  <si>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</si>
  <si>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</si>
  <si>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</si>
  <si>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</si>
  <si>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</si>
  <si>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</si>
  <si>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</si>
  <si>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</si>
  <si>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</si>
  <si>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</si>
  <si>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</si>
  <si>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</si>
  <si>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</si>
  <si>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</si>
  <si>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</si>
  <si>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</si>
  <si>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</si>
  <si>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</si>
  <si>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</si>
  <si>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</si>
  <si>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</si>
  <si>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</si>
  <si>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</si>
  <si>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</si>
  <si>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</si>
  <si>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</si>
  <si>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</si>
  <si>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</si>
  <si>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</si>
  <si>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</si>
  <si>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</si>
  <si>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</si>
  <si>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</si>
  <si>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</si>
  <si>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</si>
  <si>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</si>
  <si>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</si>
  <si>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</si>
  <si>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</si>
  <si>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</si>
  <si>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</si>
  <si>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</si>
  <si>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</si>
  <si>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</si>
  <si>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</si>
  <si>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</si>
  <si>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</si>
  <si>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</si>
  <si>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</si>
  <si>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</si>
  <si>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</si>
  <si>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</si>
  <si>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</si>
  <si>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</si>
  <si>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</si>
  <si>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</si>
  <si>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</si>
  <si>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</si>
  <si>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</si>
  <si>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</si>
  <si>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</si>
  <si>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</si>
  <si>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</si>
  <si>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</si>
  <si>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</si>
  <si>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</si>
  <si>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</si>
  <si>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</si>
  <si>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</si>
  <si>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</si>
  <si>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</si>
  <si>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</si>
  <si>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</si>
  <si>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</si>
  <si>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</si>
  <si>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</si>
  <si>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</si>
  <si>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</si>
  <si>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</si>
  <si>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</si>
  <si>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</si>
  <si>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</si>
  <si>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</si>
  <si>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</si>
  <si>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</si>
  <si>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</si>
  <si>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</si>
  <si>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</si>
  <si>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</si>
  <si>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</si>
  <si>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</si>
  <si>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</si>
  <si>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</si>
  <si>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</si>
  <si>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</si>
  <si>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</si>
  <si>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</si>
  <si>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</si>
  <si>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</si>
  <si>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</si>
  <si>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</si>
  <si>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</si>
  <si>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</si>
  <si>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</si>
  <si>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</si>
  <si>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</si>
  <si>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</si>
  <si>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</si>
  <si>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</si>
  <si>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</si>
  <si>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</si>
  <si>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</si>
  <si>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</si>
  <si>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</si>
  <si>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</si>
  <si>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</si>
  <si>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</si>
  <si>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</si>
  <si>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</si>
  <si>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</si>
  <si>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</si>
  <si>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</si>
  <si>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</si>
  <si>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</si>
  <si>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</si>
  <si>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</si>
  <si>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</si>
  <si>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</si>
  <si>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</si>
  <si>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</si>
  <si>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</si>
  <si>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</si>
  <si>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</si>
  <si>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</si>
  <si>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</si>
  <si>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</si>
  <si>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</si>
  <si>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</si>
  <si>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</si>
  <si>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</si>
  <si>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</si>
  <si>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</si>
  <si>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</si>
  <si>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</si>
  <si>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</si>
  <si>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</si>
  <si>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</si>
  <si>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</si>
  <si>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</si>
  <si>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</si>
  <si>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</si>
  <si>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</si>
  <si>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</si>
  <si>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</si>
  <si>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</si>
  <si>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</si>
  <si>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</si>
  <si>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</si>
  <si>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</si>
  <si>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</si>
  <si>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</si>
  <si>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</si>
  <si>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</si>
  <si>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</si>
  <si>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</si>
  <si>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</si>
  <si>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</si>
  <si>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</si>
  <si>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</si>
  <si>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</si>
  <si>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</si>
  <si>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</si>
  <si>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</si>
  <si>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</si>
  <si>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</si>
  <si>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</si>
  <si>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</si>
  <si>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</si>
  <si>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</si>
  <si>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</si>
  <si>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</si>
  <si>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</si>
  <si>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</si>
  <si>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</si>
  <si>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</si>
  <si>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</si>
  <si>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</si>
  <si>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</si>
  <si>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</si>
  <si>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</si>
  <si>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</si>
  <si>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</si>
  <si>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</si>
  <si>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</si>
  <si>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</si>
  <si>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</si>
  <si>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</si>
  <si>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</si>
  <si>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</si>
  <si>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</si>
  <si>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</si>
  <si>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</si>
  <si>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</si>
  <si>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</si>
  <si>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</si>
  <si>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</si>
  <si>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</si>
  <si>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</si>
  <si>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</si>
  <si>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</si>
  <si>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</si>
  <si>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</si>
  <si>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</si>
  <si>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</si>
  <si>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</si>
  <si>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</si>
  <si>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</si>
  <si>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</si>
  <si>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</si>
  <si>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</si>
  <si>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</si>
  <si>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</si>
  <si>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</si>
  <si>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</si>
  <si>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</si>
  <si>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</si>
  <si>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</si>
  <si>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</si>
  <si>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</si>
  <si>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</si>
  <si>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</si>
  <si>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</si>
  <si>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</si>
  <si>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</si>
  <si>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</si>
  <si>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</si>
  <si>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</si>
  <si>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</si>
  <si>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</si>
  <si>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</si>
  <si>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</si>
  <si>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</si>
  <si>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</si>
  <si>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</si>
  <si>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</si>
  <si>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</si>
  <si>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</si>
  <si>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</si>
  <si>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</si>
  <si>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</si>
  <si>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</si>
  <si>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</si>
  <si>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</si>
  <si>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</si>
  <si>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</si>
  <si>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</si>
  <si>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</si>
  <si>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</si>
  <si>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</si>
  <si>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</si>
  <si>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</si>
  <si>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</si>
  <si>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</si>
  <si>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</si>
  <si>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</si>
  <si>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</si>
  <si>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</si>
  <si>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</si>
  <si>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</si>
  <si>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</si>
  <si>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</si>
  <si>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</si>
  <si>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</si>
  <si>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</si>
  <si>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</si>
  <si>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</si>
  <si>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Variation par rapport au tableau 1</t>
  </si>
  <si>
    <t>Avec une pleine indexation, 63,36% est payé par l'employeur, tandis que les taux de cotisations sont respectivement de 6% employé et de 10,38% employeur. Il est donc impossible de l'offrir en respectant les contraintes de 6%-6% et employeur qui paie entre 50% et 70% des coûts</t>
  </si>
  <si>
    <t>supposé pas de conjoint et pas de garanti</t>
  </si>
  <si>
    <t>Je l'ai switch TMD</t>
  </si>
  <si>
    <t>Même que 10, je crois on suppose aucune garantie ni conjoint</t>
  </si>
  <si>
    <t>TMD Change</t>
  </si>
  <si>
    <t>Même chose que 11_1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</si>
</sst>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  <numFmt numFmtId="173" formatCode="0.00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  <xf numFmtId="173" fontId="4" fillId="5" borderId="0" xfId="1" applyNumberFormat="1" applyFont="1" applyFill="1"/>
    <xf numFmtId="0" fontId="1" fillId="0" borderId="0" xfId="0" applyFont="1" applyFill="1" applyBorder="1"/>
    <xf numFmtId="0" fontId="8" fillId="2" borderId="0" xfId="2" applyFill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71" fontId="8" fillId="0" borderId="0" xfId="2" applyNumberFormat="1"/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="80" zoomScaleNormal="8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5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5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5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5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5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5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5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5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5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5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5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5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5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5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5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5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52" t="s">
        <v>275</v>
      </c>
      <c r="V19" s="253"/>
    </row>
    <row r="20" spans="1:23" x14ac:dyDescent="0.25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52"/>
      <c r="V20" s="253"/>
    </row>
    <row r="21" spans="1:23" x14ac:dyDescent="0.25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52"/>
      <c r="V21" s="253"/>
    </row>
    <row r="22" spans="1:23" ht="15.75" thickBot="1" x14ac:dyDescent="0.3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54"/>
      <c r="V22" s="255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="80" zoomScaleNormal="80" workbookViewId="0">
      <selection activeCell="H51" sqref="H51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1987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F51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80">
        <v>0.05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1987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2">
        <f>A17+1</f>
        <v>1988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2">
        <f t="shared" ref="A19:A56" si="7">A18+1</f>
        <v>1989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2">
        <f t="shared" si="7"/>
        <v>1990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2">
        <f t="shared" si="7"/>
        <v>1991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2">
        <f t="shared" si="7"/>
        <v>1992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2">
        <f t="shared" si="7"/>
        <v>1993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>AVERAGE(D19:D23)</f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2">
        <f t="shared" si="7"/>
        <v>1994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>AVERAGE(D20:D24)</f>
        <v>69617.23255504643</v>
      </c>
      <c r="G24" s="50">
        <f>$E$7*$E$8</f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2">
        <f t="shared" si="7"/>
        <v>1995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2">
        <f t="shared" si="7"/>
        <v>1996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ref="F26:F56" si="14">AVERAGE(D22:D26)</f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2">
        <f t="shared" si="7"/>
        <v>1997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2">
        <f t="shared" si="7"/>
        <v>1998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2">
        <f t="shared" si="7"/>
        <v>1999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2">
        <f t="shared" si="7"/>
        <v>2000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2">
        <f t="shared" si="7"/>
        <v>2001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2">
        <f t="shared" si="7"/>
        <v>2002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2">
        <f t="shared" si="7"/>
        <v>2003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2">
        <f t="shared" si="7"/>
        <v>2004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2">
        <f t="shared" si="7"/>
        <v>2005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2">
        <f t="shared" si="7"/>
        <v>2006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2">
        <f t="shared" si="7"/>
        <v>2007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2">
        <f t="shared" si="7"/>
        <v>2008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2">
        <f t="shared" si="7"/>
        <v>2009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2">
        <f t="shared" si="7"/>
        <v>2010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2">
        <f t="shared" si="7"/>
        <v>2011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2">
        <f t="shared" si="7"/>
        <v>2012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2">
        <f t="shared" si="7"/>
        <v>2013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2">
        <f t="shared" si="7"/>
        <v>2014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2">
        <f t="shared" si="7"/>
        <v>2015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2">
        <f t="shared" si="7"/>
        <v>2016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2">
        <f t="shared" si="7"/>
        <v>2017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2">
        <f t="shared" si="7"/>
        <v>2018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2">
        <f t="shared" si="7"/>
        <v>2019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2">
        <f t="shared" si="7"/>
        <v>2020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2">
      <c r="A51" s="202">
        <f t="shared" si="7"/>
        <v>2021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2">
      <c r="A52" s="172">
        <f t="shared" si="7"/>
        <v>2022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2">
        <f t="shared" si="7"/>
        <v>2023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2">
        <f t="shared" si="7"/>
        <v>2024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2">
        <f t="shared" si="7"/>
        <v>2025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2">
        <f t="shared" si="7"/>
        <v>2026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F5" sqref="F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1987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93">
        <f>E9*(1-M53/E12)/(M53/E12)</f>
        <v>8.0428194717132862E-2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295</v>
      </c>
      <c r="E12" s="192">
        <f>'Section 3'!I66</f>
        <v>1210027.1994280107</v>
      </c>
    </row>
    <row r="13" spans="1:19" x14ac:dyDescent="0.2">
      <c r="A13" s="16" t="s">
        <v>310</v>
      </c>
      <c r="E13" s="185">
        <f>Q53</f>
        <v>1210027.1994280107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2">
      <c r="A21" s="172">
        <f t="shared" ref="A21:C58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2">
      <c r="A37" s="172">
        <f t="shared" si="9"/>
        <v>2005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2">
      <c r="A38" s="172">
        <f t="shared" si="9"/>
        <v>2006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2">
      <c r="A39" s="172">
        <f t="shared" si="9"/>
        <v>2007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2">
      <c r="A40" s="172">
        <f t="shared" si="9"/>
        <v>2008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2">
      <c r="A41" s="172">
        <f t="shared" si="9"/>
        <v>2009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2">
      <c r="A42" s="172">
        <f t="shared" si="9"/>
        <v>2010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2">
      <c r="A43" s="172">
        <f t="shared" si="9"/>
        <v>2011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2">
      <c r="A44" s="172">
        <f t="shared" si="9"/>
        <v>2012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2">
      <c r="A45" s="172">
        <f t="shared" si="9"/>
        <v>2013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2">
      <c r="A46" s="172">
        <f t="shared" si="9"/>
        <v>2014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2">
      <c r="A47" s="172">
        <f t="shared" si="9"/>
        <v>2015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2">
      <c r="A48" s="172">
        <f t="shared" si="9"/>
        <v>2016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2">
      <c r="A49" s="172">
        <f t="shared" si="9"/>
        <v>2017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2">
      <c r="A50" s="172">
        <f t="shared" si="9"/>
        <v>2018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2">
      <c r="A51" s="172">
        <f t="shared" si="9"/>
        <v>2019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2">
      <c r="A52" s="172">
        <f t="shared" si="9"/>
        <v>2020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2">
      <c r="A53" s="202">
        <f t="shared" si="9"/>
        <v>2021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2">
      <c r="A54" s="172">
        <f t="shared" si="9"/>
        <v>2022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2">
      <c r="A55" s="172">
        <f t="shared" si="9"/>
        <v>2023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2">
      <c r="A56" s="172">
        <f t="shared" si="9"/>
        <v>2024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2">
      <c r="A57" s="172">
        <f t="shared" si="9"/>
        <v>2025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2">
      <c r="A58" s="172">
        <f t="shared" si="9"/>
        <v>2026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zoomScaleNormal="100" workbookViewId="0">
      <selection activeCell="G10" sqref="G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1987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0.06</v>
      </c>
    </row>
    <row r="10" spans="1:19" x14ac:dyDescent="0.2">
      <c r="A10" s="16" t="s">
        <v>225</v>
      </c>
      <c r="E10" s="193">
        <f>E9*(1-M53/E12)/(M53/E12)</f>
        <v>0.10376388296889619</v>
      </c>
      <c r="G10" s="273"/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296</v>
      </c>
      <c r="E12" s="192">
        <f>'Section 3'!U66</f>
        <v>1519293.839081866</v>
      </c>
    </row>
    <row r="13" spans="1:19" x14ac:dyDescent="0.2">
      <c r="A13" s="16" t="s">
        <v>310</v>
      </c>
      <c r="E13" s="185">
        <f>Q53</f>
        <v>1519293.839081866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>$E$7*$E$8*(C20+1)</f>
        <v>4639.199798182367</v>
      </c>
      <c r="I20" s="176">
        <f t="shared" ref="I20:I57" si="3">H20/D20</f>
        <v>7.5067957899391052E-2</v>
      </c>
      <c r="J20" s="176"/>
      <c r="K20" s="181">
        <f t="shared" ref="K20:K58" si="4">D20*$E$9</f>
        <v>3708</v>
      </c>
      <c r="L20" s="181">
        <f t="shared" ref="L20:L58" si="5">K20*(11/24)*$E$11</f>
        <v>95.171999999999997</v>
      </c>
      <c r="M20" s="181">
        <f>M19*(1+$E$11)+(K20+L20)</f>
        <v>7702.3464000000004</v>
      </c>
      <c r="N20" s="50">
        <f t="shared" si="0"/>
        <v>6412.6079674777848</v>
      </c>
      <c r="O20" s="50">
        <f t="shared" ref="O20:O58" si="6">N20*(11/24)*$E$11</f>
        <v>164.59027116526315</v>
      </c>
      <c r="P20" s="50">
        <f>P19*(1+$E$11)+(N20+O20)</f>
        <v>13320.422840591649</v>
      </c>
      <c r="Q20" s="50">
        <f t="shared" ref="Q20:Q58" si="7">M20+P20</f>
        <v>21022.76924059165</v>
      </c>
    </row>
    <row r="21" spans="1:19" x14ac:dyDescent="0.2">
      <c r="A21" s="172">
        <f t="shared" ref="A21:C58" si="8">A20+1</f>
        <v>1989</v>
      </c>
      <c r="B21" s="50">
        <f t="shared" si="8"/>
        <v>32</v>
      </c>
      <c r="C21" s="50">
        <f t="shared" si="8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ref="H21:H53" si="9">$E$7*$E$8*(C21+1)</f>
        <v>6958.7996972735509</v>
      </c>
      <c r="I21" s="176">
        <f t="shared" si="3"/>
        <v>0.10932226878552095</v>
      </c>
      <c r="J21" s="176"/>
      <c r="K21" s="181">
        <f t="shared" si="4"/>
        <v>3819.24</v>
      </c>
      <c r="L21" s="181">
        <f t="shared" si="5"/>
        <v>98.027159999999995</v>
      </c>
      <c r="M21" s="181">
        <f>M20*(1+$E$11)+(K21+L21)</f>
        <v>12050.944958400001</v>
      </c>
      <c r="N21" s="50">
        <f t="shared" si="0"/>
        <v>6604.986206502118</v>
      </c>
      <c r="O21" s="50">
        <f t="shared" si="6"/>
        <v>169.52797930022103</v>
      </c>
      <c r="P21" s="50">
        <f t="shared" ref="P21:P58" si="10">P20*(1+$E$11)+(N21+O21)</f>
        <v>20840.88070546712</v>
      </c>
      <c r="Q21" s="50">
        <f t="shared" si="7"/>
        <v>32891.825663867123</v>
      </c>
    </row>
    <row r="22" spans="1:19" x14ac:dyDescent="0.2">
      <c r="A22" s="172">
        <f t="shared" si="8"/>
        <v>1990</v>
      </c>
      <c r="B22" s="50">
        <f t="shared" si="8"/>
        <v>33</v>
      </c>
      <c r="C22" s="50">
        <f t="shared" si="8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9"/>
        <v>9278.399596364734</v>
      </c>
      <c r="I22" s="176">
        <f t="shared" si="3"/>
        <v>0.14151750004598182</v>
      </c>
      <c r="J22" s="176"/>
      <c r="K22" s="181">
        <f t="shared" si="4"/>
        <v>3933.8171999999995</v>
      </c>
      <c r="L22" s="181">
        <f t="shared" si="5"/>
        <v>100.96797479999999</v>
      </c>
      <c r="M22" s="181">
        <f t="shared" ref="M22:M58" si="11">M21*(1+$E$11)+(K22+L22)</f>
        <v>16760.583050870402</v>
      </c>
      <c r="N22" s="50">
        <f t="shared" si="0"/>
        <v>6803.1357926971814</v>
      </c>
      <c r="O22" s="50">
        <f t="shared" si="6"/>
        <v>174.61381867922765</v>
      </c>
      <c r="P22" s="50">
        <f t="shared" si="10"/>
        <v>28985.719636349688</v>
      </c>
      <c r="Q22" s="50">
        <f t="shared" si="7"/>
        <v>45746.302687220086</v>
      </c>
    </row>
    <row r="23" spans="1:19" x14ac:dyDescent="0.2">
      <c r="A23" s="172">
        <f t="shared" si="8"/>
        <v>1991</v>
      </c>
      <c r="B23" s="50">
        <f t="shared" si="8"/>
        <v>34</v>
      </c>
      <c r="C23" s="50">
        <f t="shared" si="8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9"/>
        <v>11597.999495455917</v>
      </c>
      <c r="I23" s="176">
        <f t="shared" si="3"/>
        <v>0.17174453889075464</v>
      </c>
      <c r="J23" s="176"/>
      <c r="K23" s="181">
        <f t="shared" si="4"/>
        <v>4051.8317159999992</v>
      </c>
      <c r="L23" s="181">
        <f t="shared" si="5"/>
        <v>103.99701404399998</v>
      </c>
      <c r="M23" s="181">
        <f t="shared" si="11"/>
        <v>21855.004431763144</v>
      </c>
      <c r="N23" s="50">
        <f t="shared" si="0"/>
        <v>7007.2298664780956</v>
      </c>
      <c r="O23" s="50">
        <f t="shared" si="6"/>
        <v>179.85223323960443</v>
      </c>
      <c r="P23" s="50">
        <f t="shared" si="10"/>
        <v>37796.002035702972</v>
      </c>
      <c r="Q23" s="50">
        <f t="shared" si="7"/>
        <v>59651.006467466112</v>
      </c>
    </row>
    <row r="24" spans="1:19" x14ac:dyDescent="0.2">
      <c r="A24" s="172">
        <f t="shared" si="8"/>
        <v>1992</v>
      </c>
      <c r="B24" s="50">
        <f t="shared" si="8"/>
        <v>35</v>
      </c>
      <c r="C24" s="50">
        <f t="shared" si="8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9"/>
        <v>13917.599394547102</v>
      </c>
      <c r="I24" s="176">
        <f t="shared" si="3"/>
        <v>0.20009072492126753</v>
      </c>
      <c r="J24" s="176"/>
      <c r="K24" s="181">
        <f t="shared" si="4"/>
        <v>4173.3866674800001</v>
      </c>
      <c r="L24" s="181">
        <f t="shared" si="5"/>
        <v>107.11692446532</v>
      </c>
      <c r="M24" s="181">
        <f t="shared" si="11"/>
        <v>27359.388271887205</v>
      </c>
      <c r="N24" s="50">
        <f t="shared" si="0"/>
        <v>7217.4467624724393</v>
      </c>
      <c r="O24" s="50">
        <f t="shared" si="6"/>
        <v>185.24780023679259</v>
      </c>
      <c r="P24" s="50">
        <f t="shared" si="10"/>
        <v>47315.272712411577</v>
      </c>
      <c r="Q24" s="50">
        <f t="shared" si="7"/>
        <v>74674.660984298782</v>
      </c>
    </row>
    <row r="25" spans="1:19" x14ac:dyDescent="0.2">
      <c r="A25" s="172">
        <f t="shared" si="8"/>
        <v>1993</v>
      </c>
      <c r="B25" s="50">
        <f t="shared" si="8"/>
        <v>36</v>
      </c>
      <c r="C25" s="50">
        <f t="shared" si="8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9"/>
        <v>16237.199293638285</v>
      </c>
      <c r="I25" s="176">
        <f t="shared" si="3"/>
        <v>0.22663997968428362</v>
      </c>
      <c r="J25" s="176"/>
      <c r="K25" s="181">
        <f t="shared" si="4"/>
        <v>4298.5882675043995</v>
      </c>
      <c r="L25" s="181">
        <f t="shared" si="5"/>
        <v>110.33043219927958</v>
      </c>
      <c r="M25" s="181">
        <f t="shared" si="11"/>
        <v>33300.432714816568</v>
      </c>
      <c r="N25" s="50">
        <f t="shared" si="0"/>
        <v>7433.9701653466127</v>
      </c>
      <c r="O25" s="50">
        <f t="shared" si="6"/>
        <v>190.80523424389639</v>
      </c>
      <c r="P25" s="50">
        <f t="shared" si="10"/>
        <v>57589.703383897133</v>
      </c>
      <c r="Q25" s="50">
        <f t="shared" si="7"/>
        <v>90890.136098713701</v>
      </c>
    </row>
    <row r="26" spans="1:19" x14ac:dyDescent="0.2">
      <c r="A26" s="172">
        <f t="shared" si="8"/>
        <v>1994</v>
      </c>
      <c r="B26" s="50">
        <f t="shared" si="8"/>
        <v>37</v>
      </c>
      <c r="C26" s="50">
        <f t="shared" si="8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9"/>
        <v>18556.799192729468</v>
      </c>
      <c r="I26" s="176">
        <f t="shared" si="3"/>
        <v>0.25147293168852547</v>
      </c>
      <c r="J26" s="176"/>
      <c r="K26" s="181">
        <f t="shared" si="4"/>
        <v>4427.5459155295321</v>
      </c>
      <c r="L26" s="181">
        <f t="shared" si="5"/>
        <v>113.640345165258</v>
      </c>
      <c r="M26" s="181">
        <f t="shared" si="11"/>
        <v>39706.443207541088</v>
      </c>
      <c r="N26" s="50">
        <f t="shared" si="0"/>
        <v>7656.9892703070118</v>
      </c>
      <c r="O26" s="50">
        <f t="shared" si="6"/>
        <v>196.52939127121329</v>
      </c>
      <c r="P26" s="50">
        <f t="shared" si="10"/>
        <v>68668.245434973607</v>
      </c>
      <c r="Q26" s="50">
        <f t="shared" si="7"/>
        <v>108374.68864251469</v>
      </c>
    </row>
    <row r="27" spans="1:19" x14ac:dyDescent="0.2">
      <c r="A27" s="172">
        <f t="shared" si="8"/>
        <v>1995</v>
      </c>
      <c r="B27" s="50">
        <f t="shared" si="8"/>
        <v>38</v>
      </c>
      <c r="C27" s="50">
        <f t="shared" si="8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9"/>
        <v>20876.399091820651</v>
      </c>
      <c r="I27" s="176">
        <f t="shared" si="3"/>
        <v>0.27466703703843803</v>
      </c>
      <c r="J27" s="176"/>
      <c r="K27" s="181">
        <f t="shared" si="4"/>
        <v>4560.3722929954183</v>
      </c>
      <c r="L27" s="181">
        <f t="shared" si="5"/>
        <v>117.04955552021575</v>
      </c>
      <c r="M27" s="181">
        <f t="shared" si="11"/>
        <v>46607.425875679022</v>
      </c>
      <c r="N27" s="50">
        <f t="shared" si="0"/>
        <v>7886.6989484162223</v>
      </c>
      <c r="O27" s="50">
        <f t="shared" si="6"/>
        <v>202.4252730093497</v>
      </c>
      <c r="P27" s="50">
        <f t="shared" si="10"/>
        <v>80602.791400757706</v>
      </c>
      <c r="Q27" s="50">
        <f t="shared" si="7"/>
        <v>127210.21727643673</v>
      </c>
    </row>
    <row r="28" spans="1:19" x14ac:dyDescent="0.2">
      <c r="A28" s="172">
        <f t="shared" si="8"/>
        <v>1996</v>
      </c>
      <c r="B28" s="50">
        <f t="shared" si="8"/>
        <v>39</v>
      </c>
      <c r="C28" s="50">
        <f t="shared" si="8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9"/>
        <v>23195.998990911834</v>
      </c>
      <c r="I28" s="176">
        <f t="shared" si="3"/>
        <v>0.2962966958343452</v>
      </c>
      <c r="J28" s="176"/>
      <c r="K28" s="181">
        <f t="shared" si="4"/>
        <v>4697.183461785281</v>
      </c>
      <c r="L28" s="181">
        <f t="shared" si="5"/>
        <v>120.56104218582222</v>
      </c>
      <c r="M28" s="181">
        <f t="shared" si="11"/>
        <v>54035.186228688151</v>
      </c>
      <c r="N28" s="50">
        <f t="shared" si="0"/>
        <v>8123.2999168687093</v>
      </c>
      <c r="O28" s="50">
        <f t="shared" si="6"/>
        <v>208.49803119963022</v>
      </c>
      <c r="P28" s="50">
        <f t="shared" si="10"/>
        <v>93448.345667268484</v>
      </c>
      <c r="Q28" s="50">
        <f t="shared" si="7"/>
        <v>147483.53189595664</v>
      </c>
    </row>
    <row r="29" spans="1:19" x14ac:dyDescent="0.2">
      <c r="A29" s="172">
        <f t="shared" si="8"/>
        <v>1997</v>
      </c>
      <c r="B29" s="50">
        <f t="shared" si="8"/>
        <v>40</v>
      </c>
      <c r="C29" s="50">
        <f t="shared" si="8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9"/>
        <v>25515.598890003017</v>
      </c>
      <c r="I29" s="176">
        <f t="shared" si="3"/>
        <v>0.31643336448328124</v>
      </c>
      <c r="J29" s="176"/>
      <c r="K29" s="181">
        <f t="shared" si="4"/>
        <v>4838.0989656388392</v>
      </c>
      <c r="L29" s="181">
        <f t="shared" si="5"/>
        <v>124.17787345139688</v>
      </c>
      <c r="M29" s="181">
        <f t="shared" si="11"/>
        <v>62023.433496584927</v>
      </c>
      <c r="N29" s="50">
        <f t="shared" si="0"/>
        <v>8366.9989143747716</v>
      </c>
      <c r="O29" s="50">
        <f t="shared" si="6"/>
        <v>214.75297213561913</v>
      </c>
      <c r="P29" s="50">
        <f t="shared" si="10"/>
        <v>107263.20491114592</v>
      </c>
      <c r="Q29" s="50">
        <f t="shared" si="7"/>
        <v>169286.63840773085</v>
      </c>
    </row>
    <row r="30" spans="1:19" x14ac:dyDescent="0.2">
      <c r="A30" s="172">
        <f t="shared" si="8"/>
        <v>1998</v>
      </c>
      <c r="B30" s="50">
        <f t="shared" si="8"/>
        <v>41</v>
      </c>
      <c r="C30" s="50">
        <f t="shared" si="8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9"/>
        <v>27835.198789094204</v>
      </c>
      <c r="I30" s="176">
        <f t="shared" si="3"/>
        <v>0.33514566405996254</v>
      </c>
      <c r="J30" s="176"/>
      <c r="K30" s="181">
        <f t="shared" si="4"/>
        <v>4983.2419346080051</v>
      </c>
      <c r="L30" s="181">
        <f t="shared" si="5"/>
        <v>127.90320965493879</v>
      </c>
      <c r="M30" s="181">
        <f t="shared" si="11"/>
        <v>70607.89091665663</v>
      </c>
      <c r="N30" s="50">
        <f t="shared" si="0"/>
        <v>8618.008881806014</v>
      </c>
      <c r="O30" s="50">
        <f t="shared" si="6"/>
        <v>221.19556129968768</v>
      </c>
      <c r="P30" s="50">
        <f t="shared" si="10"/>
        <v>122109.1488292758</v>
      </c>
      <c r="Q30" s="50">
        <f t="shared" si="7"/>
        <v>192717.03974593244</v>
      </c>
    </row>
    <row r="31" spans="1:19" x14ac:dyDescent="0.2">
      <c r="A31" s="172">
        <f t="shared" si="8"/>
        <v>1999</v>
      </c>
      <c r="B31" s="50">
        <f t="shared" si="8"/>
        <v>42</v>
      </c>
      <c r="C31" s="50">
        <f t="shared" si="8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9"/>
        <v>30154.798688185387</v>
      </c>
      <c r="I31" s="176">
        <f t="shared" si="3"/>
        <v>0.35249948485271143</v>
      </c>
      <c r="J31" s="176"/>
      <c r="K31" s="181">
        <f t="shared" si="4"/>
        <v>5132.7391926462442</v>
      </c>
      <c r="L31" s="181">
        <f t="shared" si="5"/>
        <v>131.74030594458694</v>
      </c>
      <c r="M31" s="181">
        <f t="shared" si="11"/>
        <v>79826.412306580241</v>
      </c>
      <c r="N31" s="50">
        <f t="shared" si="0"/>
        <v>8876.5491482601938</v>
      </c>
      <c r="O31" s="50">
        <f t="shared" si="6"/>
        <v>227.83142813867829</v>
      </c>
      <c r="P31" s="50">
        <f t="shared" si="10"/>
        <v>138051.64174011411</v>
      </c>
      <c r="Q31" s="50">
        <f t="shared" si="7"/>
        <v>217878.05404669436</v>
      </c>
    </row>
    <row r="32" spans="1:19" x14ac:dyDescent="0.2">
      <c r="A32" s="172">
        <f t="shared" si="8"/>
        <v>2000</v>
      </c>
      <c r="B32" s="50">
        <f t="shared" si="8"/>
        <v>43</v>
      </c>
      <c r="C32" s="50">
        <f t="shared" si="8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9"/>
        <v>32474.39858727657</v>
      </c>
      <c r="I32" s="176">
        <f t="shared" si="3"/>
        <v>0.36855808722464223</v>
      </c>
      <c r="J32" s="176"/>
      <c r="K32" s="181">
        <f t="shared" si="4"/>
        <v>5286.7213684256321</v>
      </c>
      <c r="L32" s="181">
        <f t="shared" si="5"/>
        <v>135.69251512292456</v>
      </c>
      <c r="M32" s="181">
        <f t="shared" si="11"/>
        <v>89719.105279297291</v>
      </c>
      <c r="N32" s="50">
        <f t="shared" si="0"/>
        <v>9142.8456227080005</v>
      </c>
      <c r="O32" s="50">
        <f t="shared" si="6"/>
        <v>234.66637098283869</v>
      </c>
      <c r="P32" s="50">
        <f t="shared" si="10"/>
        <v>155160.04567125134</v>
      </c>
      <c r="Q32" s="50">
        <f t="shared" si="7"/>
        <v>244879.15095054865</v>
      </c>
    </row>
    <row r="33" spans="1:17" x14ac:dyDescent="0.2">
      <c r="A33" s="172">
        <f t="shared" si="8"/>
        <v>2001</v>
      </c>
      <c r="B33" s="50">
        <f t="shared" si="8"/>
        <v>44</v>
      </c>
      <c r="C33" s="50">
        <f t="shared" si="8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9"/>
        <v>34793.998486367753</v>
      </c>
      <c r="I33" s="176">
        <f t="shared" si="3"/>
        <v>0.38338219891606329</v>
      </c>
      <c r="J33" s="176"/>
      <c r="K33" s="181">
        <f t="shared" si="4"/>
        <v>5445.3230094784012</v>
      </c>
      <c r="L33" s="181">
        <f t="shared" si="5"/>
        <v>139.76329057661229</v>
      </c>
      <c r="M33" s="181">
        <f t="shared" si="11"/>
        <v>100328.46147499296</v>
      </c>
      <c r="N33" s="50">
        <f t="shared" si="0"/>
        <v>9417.1309913892419</v>
      </c>
      <c r="O33" s="50">
        <f t="shared" si="6"/>
        <v>241.70636211232386</v>
      </c>
      <c r="P33" s="50">
        <f t="shared" si="10"/>
        <v>173507.84558234297</v>
      </c>
      <c r="Q33" s="50">
        <f t="shared" si="7"/>
        <v>273836.30705733591</v>
      </c>
    </row>
    <row r="34" spans="1:17" x14ac:dyDescent="0.2">
      <c r="A34" s="172">
        <f t="shared" si="8"/>
        <v>2002</v>
      </c>
      <c r="B34" s="50">
        <f t="shared" si="8"/>
        <v>45</v>
      </c>
      <c r="C34" s="50">
        <f t="shared" si="8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9"/>
        <v>37113.598385458936</v>
      </c>
      <c r="I34" s="176">
        <f t="shared" si="3"/>
        <v>0.39703010890983903</v>
      </c>
      <c r="J34" s="176"/>
      <c r="K34" s="181">
        <f t="shared" si="4"/>
        <v>5608.6826997627531</v>
      </c>
      <c r="L34" s="181">
        <f t="shared" si="5"/>
        <v>143.95618929391065</v>
      </c>
      <c r="M34" s="181">
        <f t="shared" si="11"/>
        <v>111699.49420664924</v>
      </c>
      <c r="N34" s="50">
        <f t="shared" si="0"/>
        <v>9699.6449211309173</v>
      </c>
      <c r="O34" s="50">
        <f t="shared" si="6"/>
        <v>248.95755297569352</v>
      </c>
      <c r="P34" s="50">
        <f t="shared" si="10"/>
        <v>193172.88740906082</v>
      </c>
      <c r="Q34" s="50">
        <f t="shared" si="7"/>
        <v>304872.38161571004</v>
      </c>
    </row>
    <row r="35" spans="1:17" x14ac:dyDescent="0.2">
      <c r="A35" s="172">
        <f t="shared" si="8"/>
        <v>2003</v>
      </c>
      <c r="B35" s="50">
        <f t="shared" si="8"/>
        <v>46</v>
      </c>
      <c r="C35" s="50">
        <f t="shared" si="8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9"/>
        <v>39433.198284550119</v>
      </c>
      <c r="I35" s="176">
        <f t="shared" si="3"/>
        <v>0.40955775797738253</v>
      </c>
      <c r="J35" s="176"/>
      <c r="K35" s="181">
        <f t="shared" si="4"/>
        <v>5776.9431807556357</v>
      </c>
      <c r="L35" s="181">
        <f t="shared" si="5"/>
        <v>148.27487497272799</v>
      </c>
      <c r="M35" s="181">
        <f t="shared" si="11"/>
        <v>123879.88393794995</v>
      </c>
      <c r="N35" s="50">
        <f t="shared" si="0"/>
        <v>9990.6342687648448</v>
      </c>
      <c r="O35" s="50">
        <f t="shared" si="6"/>
        <v>256.42627956496432</v>
      </c>
      <c r="P35" s="50">
        <f t="shared" si="10"/>
        <v>214237.62965229806</v>
      </c>
      <c r="Q35" s="50">
        <f t="shared" si="7"/>
        <v>338117.51359024801</v>
      </c>
    </row>
    <row r="36" spans="1:17" x14ac:dyDescent="0.2">
      <c r="A36" s="172">
        <f t="shared" si="8"/>
        <v>2004</v>
      </c>
      <c r="B36" s="50">
        <f t="shared" si="8"/>
        <v>47</v>
      </c>
      <c r="C36" s="50">
        <f t="shared" si="8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9"/>
        <v>41752.798183641302</v>
      </c>
      <c r="I36" s="176">
        <f t="shared" si="3"/>
        <v>0.42101882601901108</v>
      </c>
      <c r="J36" s="176"/>
      <c r="K36" s="181">
        <f t="shared" si="4"/>
        <v>5950.2514761783059</v>
      </c>
      <c r="L36" s="181">
        <f t="shared" si="5"/>
        <v>152.72312122190985</v>
      </c>
      <c r="M36" s="181">
        <f t="shared" si="11"/>
        <v>136920.13203587537</v>
      </c>
      <c r="N36" s="50">
        <f t="shared" si="0"/>
        <v>10290.353296827792</v>
      </c>
      <c r="O36" s="50">
        <f t="shared" si="6"/>
        <v>264.11906795191334</v>
      </c>
      <c r="P36" s="50">
        <f t="shared" si="10"/>
        <v>236789.40927760646</v>
      </c>
      <c r="Q36" s="50">
        <f t="shared" si="7"/>
        <v>373709.54131348187</v>
      </c>
    </row>
    <row r="37" spans="1:17" x14ac:dyDescent="0.2">
      <c r="A37" s="172">
        <f t="shared" si="8"/>
        <v>2005</v>
      </c>
      <c r="B37" s="50">
        <f t="shared" si="8"/>
        <v>48</v>
      </c>
      <c r="C37" s="50">
        <f t="shared" si="8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9"/>
        <v>44072.398082732485</v>
      </c>
      <c r="I37" s="176">
        <f t="shared" si="3"/>
        <v>0.43146481630858741</v>
      </c>
      <c r="J37" s="176"/>
      <c r="K37" s="181">
        <f t="shared" si="4"/>
        <v>6128.7590204636554</v>
      </c>
      <c r="L37" s="181">
        <f t="shared" si="5"/>
        <v>157.30481485856714</v>
      </c>
      <c r="M37" s="181">
        <f t="shared" si="11"/>
        <v>150873.72326520662</v>
      </c>
      <c r="N37" s="50">
        <f t="shared" si="0"/>
        <v>10599.063895732626</v>
      </c>
      <c r="O37" s="50">
        <f t="shared" si="6"/>
        <v>272.04263999047072</v>
      </c>
      <c r="P37" s="50">
        <f t="shared" si="10"/>
        <v>260920.72273287553</v>
      </c>
      <c r="Q37" s="50">
        <f t="shared" si="7"/>
        <v>411794.44599808217</v>
      </c>
    </row>
    <row r="38" spans="1:17" x14ac:dyDescent="0.2">
      <c r="A38" s="172">
        <f t="shared" si="8"/>
        <v>2006</v>
      </c>
      <c r="B38" s="50">
        <f t="shared" si="8"/>
        <v>49</v>
      </c>
      <c r="C38" s="50">
        <f t="shared" si="8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9"/>
        <v>46391.997981823668</v>
      </c>
      <c r="I38" s="176">
        <f t="shared" si="3"/>
        <v>0.44094513674868413</v>
      </c>
      <c r="J38" s="176"/>
      <c r="K38" s="181">
        <f t="shared" si="4"/>
        <v>6312.6217910775649</v>
      </c>
      <c r="L38" s="181">
        <f t="shared" si="5"/>
        <v>162.02395930432417</v>
      </c>
      <c r="M38" s="181">
        <f t="shared" si="11"/>
        <v>165797.29751844009</v>
      </c>
      <c r="N38" s="50">
        <f t="shared" si="0"/>
        <v>10917.035812604605</v>
      </c>
      <c r="O38" s="50">
        <f t="shared" si="6"/>
        <v>280.20391919018482</v>
      </c>
      <c r="P38" s="50">
        <f t="shared" si="10"/>
        <v>286729.52293771139</v>
      </c>
      <c r="Q38" s="50">
        <f t="shared" si="7"/>
        <v>452526.8204561515</v>
      </c>
    </row>
    <row r="39" spans="1:17" x14ac:dyDescent="0.2">
      <c r="A39" s="172">
        <f t="shared" si="8"/>
        <v>2007</v>
      </c>
      <c r="B39" s="50">
        <f t="shared" si="8"/>
        <v>50</v>
      </c>
      <c r="C39" s="50">
        <f t="shared" si="8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9"/>
        <v>48711.597880914851</v>
      </c>
      <c r="I39" s="176">
        <f t="shared" si="3"/>
        <v>0.44950717823894981</v>
      </c>
      <c r="J39" s="176"/>
      <c r="K39" s="181">
        <f t="shared" si="4"/>
        <v>6502.0004448098916</v>
      </c>
      <c r="L39" s="181">
        <f t="shared" si="5"/>
        <v>166.88467808345388</v>
      </c>
      <c r="M39" s="181">
        <f t="shared" si="11"/>
        <v>181750.83130236607</v>
      </c>
      <c r="N39" s="50">
        <f t="shared" si="0"/>
        <v>11244.546886982744</v>
      </c>
      <c r="O39" s="50">
        <f t="shared" si="6"/>
        <v>288.61003676589041</v>
      </c>
      <c r="P39" s="50">
        <f t="shared" si="10"/>
        <v>314319.53314597183</v>
      </c>
      <c r="Q39" s="50">
        <f t="shared" si="7"/>
        <v>496070.36444833793</v>
      </c>
    </row>
    <row r="40" spans="1:17" x14ac:dyDescent="0.2">
      <c r="A40" s="172">
        <f t="shared" si="8"/>
        <v>2008</v>
      </c>
      <c r="B40" s="50">
        <f t="shared" si="8"/>
        <v>51</v>
      </c>
      <c r="C40" s="50">
        <f t="shared" si="8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9"/>
        <v>51031.197780006034</v>
      </c>
      <c r="I40" s="176">
        <f t="shared" si="3"/>
        <v>0.45719639025690684</v>
      </c>
      <c r="J40" s="176"/>
      <c r="K40" s="181">
        <f t="shared" si="4"/>
        <v>6697.0604581541893</v>
      </c>
      <c r="L40" s="181">
        <f t="shared" si="5"/>
        <v>171.89121842595753</v>
      </c>
      <c r="M40" s="181">
        <f t="shared" si="11"/>
        <v>198797.82953187873</v>
      </c>
      <c r="N40" s="50">
        <f t="shared" si="0"/>
        <v>11581.883293592227</v>
      </c>
      <c r="O40" s="50">
        <f t="shared" si="6"/>
        <v>297.26833786886721</v>
      </c>
      <c r="P40" s="50">
        <f t="shared" si="10"/>
        <v>343800.57863360737</v>
      </c>
      <c r="Q40" s="50">
        <f t="shared" si="7"/>
        <v>542598.40816548606</v>
      </c>
    </row>
    <row r="41" spans="1:17" x14ac:dyDescent="0.2">
      <c r="A41" s="172">
        <f t="shared" si="8"/>
        <v>2009</v>
      </c>
      <c r="B41" s="50">
        <f t="shared" si="8"/>
        <v>52</v>
      </c>
      <c r="C41" s="50">
        <f t="shared" si="8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9"/>
        <v>53350.797679097217</v>
      </c>
      <c r="I41" s="176">
        <f t="shared" si="3"/>
        <v>0.4640563537470811</v>
      </c>
      <c r="J41" s="176"/>
      <c r="K41" s="181">
        <f t="shared" si="4"/>
        <v>6897.9722718988151</v>
      </c>
      <c r="L41" s="181">
        <f t="shared" si="5"/>
        <v>177.04795497873624</v>
      </c>
      <c r="M41" s="181">
        <f t="shared" si="11"/>
        <v>217005.52821254151</v>
      </c>
      <c r="N41" s="50">
        <f t="shared" si="0"/>
        <v>11929.339792399993</v>
      </c>
      <c r="O41" s="50">
        <f t="shared" si="6"/>
        <v>306.18638800493312</v>
      </c>
      <c r="P41" s="50">
        <f t="shared" si="10"/>
        <v>375288.93721749436</v>
      </c>
      <c r="Q41" s="50">
        <f t="shared" si="7"/>
        <v>592294.46543003584</v>
      </c>
    </row>
    <row r="42" spans="1:17" x14ac:dyDescent="0.2">
      <c r="A42" s="172">
        <f t="shared" si="8"/>
        <v>2010</v>
      </c>
      <c r="B42" s="50">
        <f t="shared" si="8"/>
        <v>53</v>
      </c>
      <c r="C42" s="50">
        <f t="shared" si="8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9"/>
        <v>55670.397578188407</v>
      </c>
      <c r="I42" s="176">
        <f t="shared" si="3"/>
        <v>0.47012885141114169</v>
      </c>
      <c r="J42" s="176"/>
      <c r="K42" s="181">
        <f t="shared" si="4"/>
        <v>7104.9114400557792</v>
      </c>
      <c r="L42" s="181">
        <f t="shared" si="5"/>
        <v>182.35939362809833</v>
      </c>
      <c r="M42" s="181">
        <f t="shared" si="11"/>
        <v>236445.10862612771</v>
      </c>
      <c r="N42" s="50">
        <f t="shared" si="0"/>
        <v>12287.219986171993</v>
      </c>
      <c r="O42" s="50">
        <f t="shared" si="6"/>
        <v>315.37197964508118</v>
      </c>
      <c r="P42" s="50">
        <f t="shared" si="10"/>
        <v>408907.70966749114</v>
      </c>
      <c r="Q42" s="50">
        <f t="shared" si="7"/>
        <v>645352.81829361885</v>
      </c>
    </row>
    <row r="43" spans="1:17" x14ac:dyDescent="0.2">
      <c r="A43" s="172">
        <f t="shared" si="8"/>
        <v>2011</v>
      </c>
      <c r="B43" s="50">
        <f t="shared" si="8"/>
        <v>54</v>
      </c>
      <c r="C43" s="50">
        <f t="shared" si="8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9"/>
        <v>57989.99747727959</v>
      </c>
      <c r="I43" s="176">
        <f t="shared" si="3"/>
        <v>0.47545393548861414</v>
      </c>
      <c r="J43" s="176"/>
      <c r="K43" s="181">
        <f t="shared" si="4"/>
        <v>7318.0587832574529</v>
      </c>
      <c r="L43" s="181">
        <f t="shared" si="5"/>
        <v>187.83017543694129</v>
      </c>
      <c r="M43" s="181">
        <f t="shared" si="11"/>
        <v>257191.92366788525</v>
      </c>
      <c r="N43" s="50">
        <f t="shared" si="0"/>
        <v>12655.836585757153</v>
      </c>
      <c r="O43" s="50">
        <f t="shared" si="6"/>
        <v>324.8331390344336</v>
      </c>
      <c r="P43" s="50">
        <f t="shared" si="10"/>
        <v>444787.21113366226</v>
      </c>
      <c r="Q43" s="50">
        <f t="shared" si="7"/>
        <v>701979.13480154751</v>
      </c>
    </row>
    <row r="44" spans="1:17" x14ac:dyDescent="0.2">
      <c r="A44" s="172">
        <f t="shared" si="8"/>
        <v>2012</v>
      </c>
      <c r="B44" s="50">
        <f t="shared" si="8"/>
        <v>55</v>
      </c>
      <c r="C44" s="50">
        <f t="shared" si="8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9"/>
        <v>60309.597376370773</v>
      </c>
      <c r="I44" s="176">
        <f t="shared" si="3"/>
        <v>0.48006999311471721</v>
      </c>
      <c r="J44" s="176"/>
      <c r="K44" s="181">
        <f t="shared" si="4"/>
        <v>7537.6005467551768</v>
      </c>
      <c r="L44" s="181">
        <f t="shared" si="5"/>
        <v>193.46508070004955</v>
      </c>
      <c r="M44" s="181">
        <f t="shared" si="11"/>
        <v>279325.73702074209</v>
      </c>
      <c r="N44" s="50">
        <f t="shared" si="0"/>
        <v>13035.511683329869</v>
      </c>
      <c r="O44" s="50">
        <f t="shared" si="6"/>
        <v>334.5781332054666</v>
      </c>
      <c r="P44" s="50">
        <f t="shared" si="10"/>
        <v>483065.38477368274</v>
      </c>
      <c r="Q44" s="50">
        <f t="shared" si="7"/>
        <v>762391.12179442483</v>
      </c>
    </row>
    <row r="45" spans="1:17" x14ac:dyDescent="0.2">
      <c r="A45" s="172">
        <f t="shared" si="8"/>
        <v>2013</v>
      </c>
      <c r="B45" s="50">
        <f t="shared" si="8"/>
        <v>56</v>
      </c>
      <c r="C45" s="50">
        <f t="shared" si="8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9"/>
        <v>62629.197275461956</v>
      </c>
      <c r="I45" s="176">
        <f t="shared" si="3"/>
        <v>0.48401380933896054</v>
      </c>
      <c r="J45" s="176"/>
      <c r="K45" s="181">
        <f t="shared" si="4"/>
        <v>7763.7285631578325</v>
      </c>
      <c r="L45" s="181">
        <f t="shared" si="5"/>
        <v>199.26903312105105</v>
      </c>
      <c r="M45" s="181">
        <f t="shared" si="11"/>
        <v>302930.97589018254</v>
      </c>
      <c r="N45" s="50">
        <f t="shared" si="0"/>
        <v>13426.577033829766</v>
      </c>
      <c r="O45" s="50">
        <f t="shared" si="6"/>
        <v>344.61547720163065</v>
      </c>
      <c r="P45" s="50">
        <f t="shared" si="10"/>
        <v>523888.2388320404</v>
      </c>
      <c r="Q45" s="50">
        <f t="shared" si="7"/>
        <v>826819.21472222288</v>
      </c>
    </row>
    <row r="46" spans="1:17" x14ac:dyDescent="0.2">
      <c r="A46" s="172">
        <f t="shared" si="8"/>
        <v>2014</v>
      </c>
      <c r="B46" s="50">
        <f t="shared" si="8"/>
        <v>57</v>
      </c>
      <c r="C46" s="50">
        <f t="shared" si="8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9"/>
        <v>64948.797174553139</v>
      </c>
      <c r="I46" s="176">
        <f t="shared" si="3"/>
        <v>0.48732062788532521</v>
      </c>
      <c r="J46" s="176"/>
      <c r="K46" s="181">
        <f t="shared" si="4"/>
        <v>7996.6404200525676</v>
      </c>
      <c r="L46" s="181">
        <f t="shared" si="5"/>
        <v>205.24710411468257</v>
      </c>
      <c r="M46" s="181">
        <f t="shared" si="11"/>
        <v>328096.99806420004</v>
      </c>
      <c r="N46" s="50">
        <f t="shared" si="0"/>
        <v>13829.374344844658</v>
      </c>
      <c r="O46" s="50">
        <f t="shared" si="6"/>
        <v>354.95394151767954</v>
      </c>
      <c r="P46" s="50">
        <f t="shared" si="10"/>
        <v>567410.30849299708</v>
      </c>
      <c r="Q46" s="50">
        <f t="shared" si="7"/>
        <v>895507.30655719712</v>
      </c>
    </row>
    <row r="47" spans="1:17" x14ac:dyDescent="0.2">
      <c r="A47" s="172">
        <f t="shared" si="8"/>
        <v>2015</v>
      </c>
      <c r="B47" s="50">
        <f t="shared" si="8"/>
        <v>58</v>
      </c>
      <c r="C47" s="50">
        <f t="shared" si="8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9"/>
        <v>67268.397073644315</v>
      </c>
      <c r="I47" s="176">
        <f t="shared" si="3"/>
        <v>0.49002420973212307</v>
      </c>
      <c r="J47" s="176"/>
      <c r="K47" s="181">
        <f t="shared" si="4"/>
        <v>8236.539632654145</v>
      </c>
      <c r="L47" s="181">
        <f t="shared" si="5"/>
        <v>211.40451723812305</v>
      </c>
      <c r="M47" s="181">
        <f t="shared" si="11"/>
        <v>354918.37410568754</v>
      </c>
      <c r="N47" s="50">
        <f t="shared" si="0"/>
        <v>14244.255575189998</v>
      </c>
      <c r="O47" s="50">
        <f t="shared" si="6"/>
        <v>365.60255976320991</v>
      </c>
      <c r="P47" s="50">
        <f t="shared" si="10"/>
        <v>613795.14390355814</v>
      </c>
      <c r="Q47" s="50">
        <f t="shared" si="7"/>
        <v>968713.51800924563</v>
      </c>
    </row>
    <row r="48" spans="1:17" x14ac:dyDescent="0.2">
      <c r="A48" s="172">
        <f t="shared" si="8"/>
        <v>2016</v>
      </c>
      <c r="B48" s="50">
        <f t="shared" si="8"/>
        <v>59</v>
      </c>
      <c r="C48" s="50">
        <f t="shared" si="8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9"/>
        <v>69587.996972735506</v>
      </c>
      <c r="I48" s="176">
        <f t="shared" si="3"/>
        <v>0.4921568895870001</v>
      </c>
      <c r="J48" s="176"/>
      <c r="K48" s="181">
        <f t="shared" si="4"/>
        <v>8483.6358216337703</v>
      </c>
      <c r="L48" s="181">
        <f t="shared" si="5"/>
        <v>217.74665275526675</v>
      </c>
      <c r="M48" s="181">
        <f t="shared" si="11"/>
        <v>383495.18552999513</v>
      </c>
      <c r="N48" s="50">
        <f t="shared" si="0"/>
        <v>14671.5832424457</v>
      </c>
      <c r="O48" s="50">
        <f t="shared" si="6"/>
        <v>376.57063655610631</v>
      </c>
      <c r="P48" s="50">
        <f t="shared" si="10"/>
        <v>663215.82584115933</v>
      </c>
      <c r="Q48" s="50">
        <f t="shared" si="7"/>
        <v>1046711.0113711545</v>
      </c>
    </row>
    <row r="49" spans="1:20" x14ac:dyDescent="0.2">
      <c r="A49" s="172">
        <f t="shared" si="8"/>
        <v>2017</v>
      </c>
      <c r="B49" s="50">
        <f t="shared" si="8"/>
        <v>60</v>
      </c>
      <c r="C49" s="50">
        <f t="shared" si="8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9"/>
        <v>71907.596871826681</v>
      </c>
      <c r="I49" s="176">
        <f t="shared" si="3"/>
        <v>0.49374963033000002</v>
      </c>
      <c r="J49" s="176"/>
      <c r="K49" s="181">
        <f t="shared" si="4"/>
        <v>8738.1448962827835</v>
      </c>
      <c r="L49" s="181">
        <f t="shared" si="5"/>
        <v>224.27905233792478</v>
      </c>
      <c r="M49" s="181">
        <f t="shared" si="11"/>
        <v>413933.33986829559</v>
      </c>
      <c r="N49" s="50">
        <f t="shared" si="0"/>
        <v>15111.730739719073</v>
      </c>
      <c r="O49" s="50">
        <f t="shared" si="6"/>
        <v>387.86775565278953</v>
      </c>
      <c r="P49" s="50">
        <f t="shared" si="10"/>
        <v>715855.51058363612</v>
      </c>
      <c r="Q49" s="50">
        <f t="shared" si="7"/>
        <v>1129788.8504519318</v>
      </c>
    </row>
    <row r="50" spans="1:20" x14ac:dyDescent="0.2">
      <c r="A50" s="172">
        <f t="shared" si="8"/>
        <v>2018</v>
      </c>
      <c r="B50" s="50">
        <f t="shared" si="8"/>
        <v>61</v>
      </c>
      <c r="C50" s="50">
        <f t="shared" si="8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9"/>
        <v>74227.196770917872</v>
      </c>
      <c r="I50" s="176">
        <f t="shared" si="3"/>
        <v>0.49483207549514563</v>
      </c>
      <c r="J50" s="176"/>
      <c r="K50" s="181">
        <f t="shared" si="4"/>
        <v>9000.289243171268</v>
      </c>
      <c r="L50" s="181">
        <f t="shared" si="5"/>
        <v>231.00742390806252</v>
      </c>
      <c r="M50" s="181">
        <f t="shared" si="11"/>
        <v>446344.90356799948</v>
      </c>
      <c r="N50" s="50">
        <f t="shared" si="0"/>
        <v>15565.082661910646</v>
      </c>
      <c r="O50" s="50">
        <f t="shared" si="6"/>
        <v>399.50378832237328</v>
      </c>
      <c r="P50" s="50">
        <f t="shared" si="10"/>
        <v>771908.00562655274</v>
      </c>
      <c r="Q50" s="50">
        <f t="shared" si="7"/>
        <v>1218252.9091945523</v>
      </c>
    </row>
    <row r="51" spans="1:20" x14ac:dyDescent="0.2">
      <c r="A51" s="172">
        <f t="shared" si="8"/>
        <v>2019</v>
      </c>
      <c r="B51" s="50">
        <f t="shared" si="8"/>
        <v>62</v>
      </c>
      <c r="C51" s="50">
        <f t="shared" si="8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9"/>
        <v>76546.796670009062</v>
      </c>
      <c r="I51" s="176">
        <f t="shared" si="3"/>
        <v>0.49543259985861066</v>
      </c>
      <c r="J51" s="176"/>
      <c r="K51" s="181">
        <f t="shared" si="4"/>
        <v>9270.2979204664061</v>
      </c>
      <c r="L51" s="181">
        <f t="shared" si="5"/>
        <v>237.93764662530444</v>
      </c>
      <c r="M51" s="181">
        <f t="shared" si="11"/>
        <v>480848.45373489923</v>
      </c>
      <c r="N51" s="50">
        <f t="shared" si="0"/>
        <v>16032.035141767967</v>
      </c>
      <c r="O51" s="50">
        <f t="shared" si="6"/>
        <v>411.48890197204446</v>
      </c>
      <c r="P51" s="50">
        <f t="shared" si="10"/>
        <v>831578.37798537978</v>
      </c>
      <c r="Q51" s="50">
        <f t="shared" si="7"/>
        <v>1312426.8317202791</v>
      </c>
    </row>
    <row r="52" spans="1:20" x14ac:dyDescent="0.2">
      <c r="A52" s="172">
        <f t="shared" si="8"/>
        <v>2020</v>
      </c>
      <c r="B52" s="50">
        <f t="shared" si="8"/>
        <v>63</v>
      </c>
      <c r="C52" s="50">
        <f t="shared" si="8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9"/>
        <v>78866.396569100238</v>
      </c>
      <c r="I52" s="176">
        <f t="shared" si="3"/>
        <v>0.49557835819925744</v>
      </c>
      <c r="J52" s="176"/>
      <c r="K52" s="181">
        <f t="shared" si="4"/>
        <v>9548.4068580803996</v>
      </c>
      <c r="L52" s="181">
        <f t="shared" si="5"/>
        <v>245.07577602406357</v>
      </c>
      <c r="M52" s="181">
        <f t="shared" si="11"/>
        <v>517569.44977815804</v>
      </c>
      <c r="N52" s="50">
        <f t="shared" si="0"/>
        <v>16512.996196021006</v>
      </c>
      <c r="O52" s="50">
        <f t="shared" si="6"/>
        <v>423.8335690312058</v>
      </c>
      <c r="P52" s="50">
        <f t="shared" si="10"/>
        <v>895083.59691761329</v>
      </c>
      <c r="Q52" s="50">
        <f t="shared" si="7"/>
        <v>1412653.0466957714</v>
      </c>
    </row>
    <row r="53" spans="1:20" s="211" customFormat="1" x14ac:dyDescent="0.2">
      <c r="A53" s="202">
        <f t="shared" si="8"/>
        <v>2021</v>
      </c>
      <c r="B53" s="203">
        <f t="shared" si="8"/>
        <v>64</v>
      </c>
      <c r="C53" s="203">
        <f t="shared" si="8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 t="shared" si="9"/>
        <v>81185.996468191428</v>
      </c>
      <c r="I53" s="204">
        <f t="shared" si="3"/>
        <v>0.49529533229508882</v>
      </c>
      <c r="J53" s="204"/>
      <c r="K53" s="205">
        <f t="shared" si="4"/>
        <v>9834.8590638228106</v>
      </c>
      <c r="L53" s="205">
        <f t="shared" si="5"/>
        <v>252.42804930478547</v>
      </c>
      <c r="M53" s="205">
        <f t="shared" si="11"/>
        <v>556640.62607886258</v>
      </c>
      <c r="N53" s="203">
        <f t="shared" si="0"/>
        <v>17008.386081901637</v>
      </c>
      <c r="O53" s="203">
        <f t="shared" si="6"/>
        <v>436.54857610214202</v>
      </c>
      <c r="P53" s="203">
        <f t="shared" si="10"/>
        <v>962653.21300300339</v>
      </c>
      <c r="Q53" s="203">
        <f t="shared" si="7"/>
        <v>1519293.839081866</v>
      </c>
    </row>
    <row r="54" spans="1:20" x14ac:dyDescent="0.2">
      <c r="A54" s="172">
        <f t="shared" si="8"/>
        <v>2022</v>
      </c>
      <c r="B54" s="50">
        <f t="shared" si="8"/>
        <v>65</v>
      </c>
      <c r="C54" s="50">
        <f t="shared" si="8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3"/>
        <v>0</v>
      </c>
      <c r="J54" s="176"/>
      <c r="K54" s="181">
        <f t="shared" si="4"/>
        <v>10129.904835737496</v>
      </c>
      <c r="L54" s="181">
        <f t="shared" si="5"/>
        <v>260.00089078392909</v>
      </c>
      <c r="M54" s="181">
        <f t="shared" si="11"/>
        <v>598202.40686580027</v>
      </c>
      <c r="N54" s="50">
        <f t="shared" si="0"/>
        <v>17518.637664358685</v>
      </c>
      <c r="O54" s="50">
        <f t="shared" si="6"/>
        <v>449.6450333852062</v>
      </c>
      <c r="P54" s="50">
        <f t="shared" si="10"/>
        <v>1034530.0756289155</v>
      </c>
      <c r="Q54" s="50">
        <f t="shared" si="7"/>
        <v>1632732.4824947156</v>
      </c>
    </row>
    <row r="55" spans="1:20" x14ac:dyDescent="0.2">
      <c r="A55" s="172">
        <f t="shared" si="8"/>
        <v>2023</v>
      </c>
      <c r="B55" s="50">
        <f t="shared" si="8"/>
        <v>66</v>
      </c>
      <c r="C55" s="50">
        <f t="shared" si="8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3"/>
        <v>0</v>
      </c>
      <c r="J55" s="176"/>
      <c r="K55" s="181">
        <f t="shared" si="4"/>
        <v>10433.801980809621</v>
      </c>
      <c r="L55" s="181">
        <f t="shared" si="5"/>
        <v>267.80091750744691</v>
      </c>
      <c r="M55" s="181">
        <f t="shared" si="11"/>
        <v>642403.34454860212</v>
      </c>
      <c r="N55" s="50">
        <f t="shared" si="0"/>
        <v>18044.196794289444</v>
      </c>
      <c r="O55" s="50">
        <f t="shared" si="6"/>
        <v>463.13438438676241</v>
      </c>
      <c r="P55" s="50">
        <f t="shared" si="10"/>
        <v>1110971.0910428108</v>
      </c>
      <c r="Q55" s="50">
        <f t="shared" si="7"/>
        <v>1753374.4355914129</v>
      </c>
    </row>
    <row r="56" spans="1:20" x14ac:dyDescent="0.2">
      <c r="A56" s="172">
        <f t="shared" si="8"/>
        <v>2024</v>
      </c>
      <c r="B56" s="50">
        <f t="shared" si="8"/>
        <v>67</v>
      </c>
      <c r="C56" s="50">
        <f t="shared" si="8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3"/>
        <v>0</v>
      </c>
      <c r="J56" s="176"/>
      <c r="K56" s="181">
        <f t="shared" si="4"/>
        <v>10746.816040233911</v>
      </c>
      <c r="L56" s="181">
        <f t="shared" si="5"/>
        <v>275.83494503267036</v>
      </c>
      <c r="M56" s="181">
        <f t="shared" si="11"/>
        <v>689400.58282859041</v>
      </c>
      <c r="N56" s="50">
        <f t="shared" si="0"/>
        <v>18585.522698118129</v>
      </c>
      <c r="O56" s="50">
        <f t="shared" si="6"/>
        <v>477.02841591836528</v>
      </c>
      <c r="P56" s="50">
        <f t="shared" si="10"/>
        <v>1192248.0232552448</v>
      </c>
      <c r="Q56" s="50">
        <f t="shared" si="7"/>
        <v>1881648.6060838352</v>
      </c>
    </row>
    <row r="57" spans="1:20" x14ac:dyDescent="0.2">
      <c r="A57" s="172">
        <f t="shared" si="8"/>
        <v>2025</v>
      </c>
      <c r="B57" s="50">
        <f t="shared" si="8"/>
        <v>68</v>
      </c>
      <c r="C57" s="50">
        <f t="shared" si="8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3"/>
        <v>0</v>
      </c>
      <c r="J57" s="176"/>
      <c r="K57" s="181">
        <f t="shared" si="4"/>
        <v>11069.22052144093</v>
      </c>
      <c r="L57" s="181">
        <f t="shared" si="5"/>
        <v>284.10999338365053</v>
      </c>
      <c r="M57" s="181">
        <f t="shared" si="11"/>
        <v>739360.34598181606</v>
      </c>
      <c r="N57" s="50">
        <f t="shared" si="0"/>
        <v>19143.088379061675</v>
      </c>
      <c r="O57" s="50">
        <f t="shared" si="6"/>
        <v>491.33926839591635</v>
      </c>
      <c r="P57" s="50">
        <f t="shared" si="10"/>
        <v>1278648.3402049963</v>
      </c>
      <c r="Q57" s="50">
        <f t="shared" si="7"/>
        <v>2018008.6861868124</v>
      </c>
    </row>
    <row r="58" spans="1:20" x14ac:dyDescent="0.2">
      <c r="A58" s="172">
        <f t="shared" si="8"/>
        <v>2026</v>
      </c>
      <c r="B58" s="50">
        <f t="shared" si="8"/>
        <v>69</v>
      </c>
      <c r="C58" s="50">
        <f t="shared" si="8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4"/>
        <v>11401.297137084157</v>
      </c>
      <c r="L58" s="181">
        <f t="shared" si="5"/>
        <v>292.63329318516003</v>
      </c>
      <c r="M58" s="181">
        <f t="shared" si="11"/>
        <v>792458.45578706719</v>
      </c>
      <c r="N58" s="50">
        <f t="shared" si="0"/>
        <v>19717.381030433527</v>
      </c>
      <c r="O58" s="50">
        <f t="shared" si="6"/>
        <v>506.07944644779388</v>
      </c>
      <c r="P58" s="50">
        <f t="shared" si="10"/>
        <v>1370476.1077333575</v>
      </c>
      <c r="Q58" s="50">
        <f t="shared" si="7"/>
        <v>2162934.5635204245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298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306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T1" s="259" t="s">
        <v>307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1"/>
    </row>
    <row r="2" spans="1:56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5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0.99999999999999767</v>
      </c>
      <c r="AV3" s="159">
        <f>VA!$AD7</f>
        <v>0.99999999999999767</v>
      </c>
      <c r="AW3" s="159">
        <v>0.9775595365451456</v>
      </c>
      <c r="AX3" s="159">
        <f>VA!$Q7</f>
        <v>0.99999999999999767</v>
      </c>
      <c r="AY3" s="159">
        <f>VA!$AD7</f>
        <v>0.99999999999999767</v>
      </c>
      <c r="AZ3" s="159">
        <f>VA!$AD7</f>
        <v>0.99999999999999767</v>
      </c>
      <c r="BA3" s="159">
        <f>VA!$AD7</f>
        <v>0.99999999999999767</v>
      </c>
      <c r="BB3" s="159">
        <f>VA!$AD7</f>
        <v>0.99999999999999767</v>
      </c>
      <c r="BC3" s="159">
        <f>VA!$AD7</f>
        <v>0.99999999999999767</v>
      </c>
      <c r="BD3" s="159">
        <f>VA!$AD7</f>
        <v>0.99999999999999767</v>
      </c>
    </row>
    <row r="4" spans="1:56" s="89" customFormat="1" ht="18.75" x14ac:dyDescent="0.3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0.99999999999999767</v>
      </c>
      <c r="AV4" s="159">
        <f>VA!$AD8</f>
        <v>0.99999999999999767</v>
      </c>
      <c r="AW4" s="159">
        <v>0.9775595365451456</v>
      </c>
      <c r="AX4" s="159">
        <f>VA!$Q8</f>
        <v>0.99999999999999767</v>
      </c>
      <c r="AY4" s="159">
        <f>VA!$AD8</f>
        <v>0.99999999999999767</v>
      </c>
      <c r="AZ4" s="159">
        <f>VA!$AD8</f>
        <v>0.99999999999999767</v>
      </c>
      <c r="BA4" s="159">
        <f>VA!$AD8</f>
        <v>0.99999999999999767</v>
      </c>
      <c r="BB4" s="159">
        <f>VA!$AD8</f>
        <v>0.99999999999999767</v>
      </c>
      <c r="BC4" s="159">
        <f>VA!$AD8</f>
        <v>0.99999999999999767</v>
      </c>
      <c r="BD4" s="159">
        <f>VA!$AD8</f>
        <v>0.99999999999999767</v>
      </c>
    </row>
    <row r="5" spans="1:56" s="89" customFormat="1" x14ac:dyDescent="0.25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0.99999999999999767</v>
      </c>
      <c r="AV5" s="159">
        <f>VA!$AD9</f>
        <v>0.99999999999999767</v>
      </c>
      <c r="AW5" s="159">
        <v>0.9775595365451456</v>
      </c>
      <c r="AX5" s="159">
        <f>VA!$Q9</f>
        <v>0.99999999999999767</v>
      </c>
      <c r="AY5" s="159">
        <f>VA!$AD9</f>
        <v>0.99999999999999767</v>
      </c>
      <c r="AZ5" s="159">
        <f>VA!$AD9</f>
        <v>0.99999999999999767</v>
      </c>
      <c r="BA5" s="159">
        <f>VA!$AD9</f>
        <v>0.99999999999999767</v>
      </c>
      <c r="BB5" s="159">
        <f>VA!$AD9</f>
        <v>0.99999999999999767</v>
      </c>
      <c r="BC5" s="159">
        <f>VA!$AD9</f>
        <v>0.99999999999999767</v>
      </c>
      <c r="BD5" s="159">
        <f>VA!$AD9</f>
        <v>0.99999999999999767</v>
      </c>
    </row>
    <row r="6" spans="1:56" s="89" customFormat="1" x14ac:dyDescent="0.25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0.99999999999999767</v>
      </c>
      <c r="AV6" s="159">
        <f>VA!$AD10</f>
        <v>0.99999999999999767</v>
      </c>
      <c r="AW6" s="159">
        <v>0.9775595365451456</v>
      </c>
      <c r="AX6" s="159">
        <f>VA!$Q10</f>
        <v>0.99999999999999767</v>
      </c>
      <c r="AY6" s="159">
        <f>VA!$AD10</f>
        <v>0.99999999999999767</v>
      </c>
      <c r="AZ6" s="159">
        <f>VA!$AD10</f>
        <v>0.99999999999999767</v>
      </c>
      <c r="BA6" s="159">
        <f>VA!$AD10</f>
        <v>0.99999999999999767</v>
      </c>
      <c r="BB6" s="159">
        <f>VA!$AD10</f>
        <v>0.99999999999999767</v>
      </c>
      <c r="BC6" s="159">
        <f>VA!$AD10</f>
        <v>0.99999999999999767</v>
      </c>
      <c r="BD6" s="159">
        <f>VA!$AD10</f>
        <v>0.99999999999999767</v>
      </c>
    </row>
    <row r="7" spans="1:56" s="89" customFormat="1" x14ac:dyDescent="0.25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0.99999999999999767</v>
      </c>
      <c r="AV7" s="159">
        <f>VA!$AD11</f>
        <v>0.99999999999999767</v>
      </c>
      <c r="AW7" s="159">
        <v>0.9775595365451456</v>
      </c>
      <c r="AX7" s="159">
        <f>VA!$Q11</f>
        <v>0.99999999999999767</v>
      </c>
      <c r="AY7" s="159">
        <f>VA!$AD11</f>
        <v>0.99999999999999767</v>
      </c>
      <c r="AZ7" s="159">
        <f>VA!$AD11</f>
        <v>0.99999999999999767</v>
      </c>
      <c r="BA7" s="159">
        <f>VA!$AD11</f>
        <v>0.99999999999999767</v>
      </c>
      <c r="BB7" s="159">
        <f>VA!$AD11</f>
        <v>0.99999999999999767</v>
      </c>
      <c r="BC7" s="159">
        <f>VA!$AD11</f>
        <v>0.99999999999999767</v>
      </c>
      <c r="BD7" s="159">
        <f>VA!$AD11</f>
        <v>0.99999999999999767</v>
      </c>
    </row>
    <row r="8" spans="1:56" s="89" customFormat="1" ht="18.75" x14ac:dyDescent="0.3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0.99999999999999767</v>
      </c>
      <c r="AV8" s="159">
        <f>VA!$AD12</f>
        <v>0.99999999999999767</v>
      </c>
      <c r="AW8" s="159">
        <v>0.97968018334959373</v>
      </c>
      <c r="AX8" s="159">
        <f>VA!$Q12</f>
        <v>0.99999999999999767</v>
      </c>
      <c r="AY8" s="159">
        <f>VA!$AD12</f>
        <v>0.99999999999999767</v>
      </c>
      <c r="AZ8" s="159">
        <f>VA!$AD12</f>
        <v>0.99999999999999767</v>
      </c>
      <c r="BA8" s="159">
        <f>VA!$AD12</f>
        <v>0.99999999999999767</v>
      </c>
      <c r="BB8" s="159">
        <f>VA!$AD12</f>
        <v>0.99999999999999767</v>
      </c>
      <c r="BC8" s="159">
        <f>VA!$AD12</f>
        <v>0.99999999999999767</v>
      </c>
      <c r="BD8" s="159">
        <f>VA!$AD12</f>
        <v>0.99999999999999767</v>
      </c>
    </row>
    <row r="9" spans="1:56" s="89" customFormat="1" x14ac:dyDescent="0.25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0.99999999999999767</v>
      </c>
      <c r="AV9" s="159">
        <f>VA!$AD13</f>
        <v>0.99999999999999767</v>
      </c>
      <c r="AW9" s="159">
        <v>0.97968018334959373</v>
      </c>
      <c r="AX9" s="159">
        <f>VA!$Q13</f>
        <v>0.99999999999999767</v>
      </c>
      <c r="AY9" s="159">
        <f>VA!$AD13</f>
        <v>0.99999999999999767</v>
      </c>
      <c r="AZ9" s="159">
        <f>VA!$AD13</f>
        <v>0.99999999999999767</v>
      </c>
      <c r="BA9" s="159">
        <f>VA!$AD13</f>
        <v>0.99999999999999767</v>
      </c>
      <c r="BB9" s="159">
        <f>VA!$AD13</f>
        <v>0.99999999999999767</v>
      </c>
      <c r="BC9" s="159">
        <f>VA!$AD13</f>
        <v>0.99999999999999767</v>
      </c>
      <c r="BD9" s="159">
        <f>VA!$AD13</f>
        <v>0.99999999999999767</v>
      </c>
    </row>
    <row r="10" spans="1:56" s="89" customFormat="1" x14ac:dyDescent="0.25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0.99999999999999767</v>
      </c>
      <c r="AV10" s="159">
        <f>VA!$AD14</f>
        <v>0.99999999999999767</v>
      </c>
      <c r="AW10" s="159">
        <v>0.97968018334959373</v>
      </c>
      <c r="AX10" s="159">
        <f>VA!$Q14</f>
        <v>0.99999999999999767</v>
      </c>
      <c r="AY10" s="159">
        <f>VA!$AD14</f>
        <v>0.99999999999999767</v>
      </c>
      <c r="AZ10" s="159">
        <f>VA!$AD14</f>
        <v>0.99999999999999767</v>
      </c>
      <c r="BA10" s="159">
        <f>VA!$AD14</f>
        <v>0.99999999999999767</v>
      </c>
      <c r="BB10" s="159">
        <f>VA!$AD14</f>
        <v>0.99999999999999767</v>
      </c>
      <c r="BC10" s="159">
        <f>VA!$AD14</f>
        <v>0.99999999999999767</v>
      </c>
      <c r="BD10" s="159">
        <f>VA!$AD14</f>
        <v>0.99999999999999767</v>
      </c>
    </row>
    <row r="11" spans="1:56" s="89" customFormat="1" x14ac:dyDescent="0.25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0.99999999999999767</v>
      </c>
      <c r="AV11" s="159">
        <f>VA!$AD15</f>
        <v>0.99999999999999767</v>
      </c>
      <c r="AW11" s="159">
        <v>0.97968018334959373</v>
      </c>
      <c r="AX11" s="159">
        <f>VA!$Q15</f>
        <v>0.99999999999999767</v>
      </c>
      <c r="AY11" s="159">
        <f>VA!$AD15</f>
        <v>0.99999999999999767</v>
      </c>
      <c r="AZ11" s="159">
        <f>VA!$AD15</f>
        <v>0.99999999999999767</v>
      </c>
      <c r="BA11" s="159">
        <f>VA!$AD15</f>
        <v>0.99999999999999767</v>
      </c>
      <c r="BB11" s="159">
        <f>VA!$AD15</f>
        <v>0.99999999999999767</v>
      </c>
      <c r="BC11" s="159">
        <f>VA!$AD15</f>
        <v>0.99999999999999767</v>
      </c>
      <c r="BD11" s="159">
        <f>VA!$AD15</f>
        <v>0.99999999999999767</v>
      </c>
    </row>
    <row r="12" spans="1:56" s="89" customFormat="1" x14ac:dyDescent="0.25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0.99999999999999767</v>
      </c>
      <c r="AV12" s="159">
        <f>VA!$AD16</f>
        <v>0.99999999999999767</v>
      </c>
      <c r="AW12" s="159">
        <v>0.97968018334959373</v>
      </c>
      <c r="AX12" s="159">
        <f>VA!$Q16</f>
        <v>0.99999999999999767</v>
      </c>
      <c r="AY12" s="159">
        <f>VA!$AD16</f>
        <v>0.99999999999999767</v>
      </c>
      <c r="AZ12" s="159">
        <f>VA!$AD16</f>
        <v>0.99999999999999767</v>
      </c>
      <c r="BA12" s="159">
        <f>VA!$AD16</f>
        <v>0.99999999999999767</v>
      </c>
      <c r="BB12" s="159">
        <f>VA!$AD16</f>
        <v>0.99999999999999767</v>
      </c>
      <c r="BC12" s="159">
        <f>VA!$AD16</f>
        <v>0.99999999999999767</v>
      </c>
      <c r="BD12" s="159">
        <f>VA!$AD16</f>
        <v>0.99999999999999767</v>
      </c>
    </row>
    <row r="13" spans="1:56" s="89" customFormat="1" x14ac:dyDescent="0.25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0.99999999999999767</v>
      </c>
      <c r="AV13" s="159">
        <f>VA!$AD17</f>
        <v>0.99999999999999767</v>
      </c>
      <c r="AW13" s="159">
        <v>0.97968018334959373</v>
      </c>
      <c r="AX13" s="159">
        <f>VA!$Q17</f>
        <v>0.99999999999999767</v>
      </c>
      <c r="AY13" s="159">
        <f>VA!$AD17</f>
        <v>0.99999999999999767</v>
      </c>
      <c r="AZ13" s="159">
        <f>VA!$AD17</f>
        <v>0.99999999999999767</v>
      </c>
      <c r="BA13" s="159">
        <f>VA!$AD17</f>
        <v>0.99999999999999767</v>
      </c>
      <c r="BB13" s="159">
        <f>VA!$AD17</f>
        <v>0.99999999999999767</v>
      </c>
      <c r="BC13" s="159">
        <f>VA!$AD17</f>
        <v>0.99999999999999767</v>
      </c>
      <c r="BD13" s="159">
        <f>VA!$AD17</f>
        <v>0.99999999999999767</v>
      </c>
    </row>
    <row r="14" spans="1:56" s="89" customFormat="1" ht="18.75" x14ac:dyDescent="0.3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0.99999999999999767</v>
      </c>
      <c r="AV14" s="159">
        <f>VA!$AD18</f>
        <v>0.99999999999999767</v>
      </c>
      <c r="AW14" s="159">
        <v>0.97968018334959373</v>
      </c>
      <c r="AX14" s="159">
        <f>VA!$Q18</f>
        <v>0.99999999999999767</v>
      </c>
      <c r="AY14" s="159">
        <f>VA!$AD18</f>
        <v>0.99999999999999767</v>
      </c>
      <c r="AZ14" s="159">
        <f>VA!$AD18</f>
        <v>0.99999999999999767</v>
      </c>
      <c r="BA14" s="159">
        <f>VA!$AD18</f>
        <v>0.99999999999999767</v>
      </c>
      <c r="BB14" s="159">
        <f>VA!$AD18</f>
        <v>0.99999999999999767</v>
      </c>
      <c r="BC14" s="159">
        <f>VA!$AD18</f>
        <v>0.99999999999999767</v>
      </c>
      <c r="BD14" s="159">
        <f>VA!$AD18</f>
        <v>0.99999999999999767</v>
      </c>
    </row>
    <row r="15" spans="1:56" s="89" customFormat="1" x14ac:dyDescent="0.25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0.99999999999999767</v>
      </c>
      <c r="AV15" s="159">
        <f>VA!$AD19</f>
        <v>0.99999999999999767</v>
      </c>
      <c r="AW15" s="159">
        <v>0.97968018334959373</v>
      </c>
      <c r="AX15" s="159">
        <f>VA!$Q19</f>
        <v>0.99999999999999767</v>
      </c>
      <c r="AY15" s="159">
        <f>VA!$AD19</f>
        <v>0.99999999999999767</v>
      </c>
      <c r="AZ15" s="159">
        <f>VA!$AD19</f>
        <v>0.99999999999999767</v>
      </c>
      <c r="BA15" s="159">
        <f>VA!$AD19</f>
        <v>0.99999999999999767</v>
      </c>
      <c r="BB15" s="159">
        <f>VA!$AD19</f>
        <v>0.99999999999999767</v>
      </c>
      <c r="BC15" s="159">
        <f>VA!$AD19</f>
        <v>0.99999999999999767</v>
      </c>
      <c r="BD15" s="159">
        <f>VA!$AD19</f>
        <v>0.99999999999999767</v>
      </c>
    </row>
    <row r="16" spans="1:56" s="89" customFormat="1" x14ac:dyDescent="0.25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0.99999999999999767</v>
      </c>
      <c r="AV16" s="159">
        <f>VA!$AD20</f>
        <v>0.99999999999999767</v>
      </c>
      <c r="AW16" s="159">
        <v>0.97968018334959373</v>
      </c>
      <c r="AX16" s="159">
        <f>VA!$Q20</f>
        <v>0.99999999999999767</v>
      </c>
      <c r="AY16" s="159">
        <f>VA!$AD20</f>
        <v>0.99999999999999767</v>
      </c>
      <c r="AZ16" s="159">
        <f>VA!$AD20</f>
        <v>0.99999999999999767</v>
      </c>
      <c r="BA16" s="159">
        <f>VA!$AD20</f>
        <v>0.99999999999999767</v>
      </c>
      <c r="BB16" s="159">
        <f>VA!$AD20</f>
        <v>0.99999999999999767</v>
      </c>
      <c r="BC16" s="159">
        <f>VA!$AD20</f>
        <v>0.99999999999999767</v>
      </c>
      <c r="BD16" s="159">
        <f>VA!$AD20</f>
        <v>0.99999999999999767</v>
      </c>
    </row>
    <row r="17" spans="1:56" s="89" customFormat="1" x14ac:dyDescent="0.25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0.99999999999999767</v>
      </c>
      <c r="AV17" s="159">
        <f>VA!$AD21</f>
        <v>0.99999999999999767</v>
      </c>
      <c r="AW17" s="159">
        <v>0.97968018334959373</v>
      </c>
      <c r="AX17" s="159">
        <f>VA!$Q21</f>
        <v>0.99999999999999767</v>
      </c>
      <c r="AY17" s="159">
        <f>VA!$AD21</f>
        <v>0.99999999999999767</v>
      </c>
      <c r="AZ17" s="159">
        <f>VA!$AD21</f>
        <v>0.99999999999999767</v>
      </c>
      <c r="BA17" s="159">
        <f>VA!$AD21</f>
        <v>0.99999999999999767</v>
      </c>
      <c r="BB17" s="159">
        <f>VA!$AD21</f>
        <v>0.99999999999999767</v>
      </c>
      <c r="BC17" s="159">
        <f>VA!$AD21</f>
        <v>0.99999999999999767</v>
      </c>
      <c r="BD17" s="159">
        <f>VA!$AD21</f>
        <v>0.99999999999999767</v>
      </c>
    </row>
    <row r="18" spans="1:56" s="89" customFormat="1" x14ac:dyDescent="0.25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0.99999999999999767</v>
      </c>
      <c r="AV18" s="159">
        <f>VA!$AD22</f>
        <v>0.99999999999999767</v>
      </c>
      <c r="AW18" s="159">
        <v>0.98397165791092345</v>
      </c>
      <c r="AX18" s="159">
        <f>VA!$Q22</f>
        <v>0.99999999999999767</v>
      </c>
      <c r="AY18" s="159">
        <f>VA!$AD22</f>
        <v>0.99999999999999767</v>
      </c>
      <c r="AZ18" s="159">
        <f>VA!$AD22</f>
        <v>0.99999999999999767</v>
      </c>
      <c r="BA18" s="159">
        <f>VA!$AD22</f>
        <v>0.99999999999999767</v>
      </c>
      <c r="BB18" s="159">
        <f>VA!$AD22</f>
        <v>0.99999999999999767</v>
      </c>
      <c r="BC18" s="159">
        <f>VA!$AD22</f>
        <v>0.99999999999999767</v>
      </c>
      <c r="BD18" s="159">
        <f>VA!$AD22</f>
        <v>0.99999999999999767</v>
      </c>
    </row>
    <row r="19" spans="1:56" s="89" customFormat="1" x14ac:dyDescent="0.25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0.99999999999999767</v>
      </c>
      <c r="AV19" s="159">
        <f>VA!$AD23</f>
        <v>0.99999999999999767</v>
      </c>
      <c r="AW19" s="159">
        <v>0.98397165791092345</v>
      </c>
      <c r="AX19" s="159">
        <f>VA!$Q23</f>
        <v>0.99999999999999767</v>
      </c>
      <c r="AY19" s="159">
        <f>VA!$AD23</f>
        <v>0.99999999999999767</v>
      </c>
      <c r="AZ19" s="159">
        <f>VA!$AD23</f>
        <v>0.99999999999999767</v>
      </c>
      <c r="BA19" s="159">
        <f>VA!$AD23</f>
        <v>0.99999999999999767</v>
      </c>
      <c r="BB19" s="159">
        <f>VA!$AD23</f>
        <v>0.99999999999999767</v>
      </c>
      <c r="BC19" s="159">
        <f>VA!$AD23</f>
        <v>0.99999999999999767</v>
      </c>
      <c r="BD19" s="159">
        <f>VA!$AD23</f>
        <v>0.99999999999999767</v>
      </c>
    </row>
    <row r="20" spans="1:56" s="89" customFormat="1" x14ac:dyDescent="0.25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0.99999999999999767</v>
      </c>
      <c r="AV20" s="159">
        <f>VA!$AD24</f>
        <v>0.99999999999999767</v>
      </c>
      <c r="AW20" s="159">
        <v>0.98397165791092345</v>
      </c>
      <c r="AX20" s="159">
        <f>VA!$Q24</f>
        <v>0.99999999999999767</v>
      </c>
      <c r="AY20" s="159">
        <f>VA!$AD24</f>
        <v>0.99999999999999767</v>
      </c>
      <c r="AZ20" s="159">
        <f>VA!$AD24</f>
        <v>0.99999999999999767</v>
      </c>
      <c r="BA20" s="159">
        <f>VA!$AD24</f>
        <v>0.99999999999999767</v>
      </c>
      <c r="BB20" s="159">
        <f>VA!$AD24</f>
        <v>0.99999999999999767</v>
      </c>
      <c r="BC20" s="159">
        <f>VA!$AD24</f>
        <v>0.99999999999999767</v>
      </c>
      <c r="BD20" s="159">
        <f>VA!$AD24</f>
        <v>0.99999999999999767</v>
      </c>
    </row>
    <row r="21" spans="1:56" s="89" customFormat="1" x14ac:dyDescent="0.25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0.99999999999999767</v>
      </c>
      <c r="AV21" s="159">
        <f>VA!$AD25</f>
        <v>0.99999999999999767</v>
      </c>
      <c r="AW21" s="159">
        <v>0.98397165791092345</v>
      </c>
      <c r="AX21" s="159">
        <f>VA!$Q25</f>
        <v>0.99999999999999767</v>
      </c>
      <c r="AY21" s="159">
        <f>VA!$AD25</f>
        <v>0.99999999999999767</v>
      </c>
      <c r="AZ21" s="159">
        <f>VA!$AD25</f>
        <v>0.99999999999999767</v>
      </c>
      <c r="BA21" s="159">
        <f>VA!$AD25</f>
        <v>0.99999999999999767</v>
      </c>
      <c r="BB21" s="159">
        <f>VA!$AD25</f>
        <v>0.99999999999999767</v>
      </c>
      <c r="BC21" s="159">
        <f>VA!$AD25</f>
        <v>0.99999999999999767</v>
      </c>
      <c r="BD21" s="159">
        <f>VA!$AD25</f>
        <v>0.99999999999999767</v>
      </c>
    </row>
    <row r="22" spans="1:56" ht="19.5" thickBot="1" x14ac:dyDescent="0.35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0.99999999999999767</v>
      </c>
      <c r="AV22" s="159">
        <f>VA!$AD26</f>
        <v>0.99999999999999767</v>
      </c>
      <c r="AW22" s="159">
        <v>0.98397165791092345</v>
      </c>
      <c r="AX22" s="159">
        <f>VA!$Q26</f>
        <v>0.99999999999999767</v>
      </c>
      <c r="AY22" s="159">
        <f>VA!$AD26</f>
        <v>0.99999999999999767</v>
      </c>
      <c r="AZ22" s="159">
        <f>VA!$AD26</f>
        <v>0.99999999999999767</v>
      </c>
      <c r="BA22" s="159">
        <f>VA!$AD26</f>
        <v>0.99999999999999767</v>
      </c>
      <c r="BB22" s="159">
        <f>VA!$AD26</f>
        <v>0.99999999999999767</v>
      </c>
      <c r="BC22" s="159">
        <f>VA!$AD26</f>
        <v>0.99999999999999767</v>
      </c>
      <c r="BD22" s="159">
        <f>VA!$AD26</f>
        <v>0.99999999999999767</v>
      </c>
    </row>
    <row r="23" spans="1:56" x14ac:dyDescent="0.25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0.99999999999999767</v>
      </c>
      <c r="AV23" s="159">
        <f>VA!$AD27</f>
        <v>0.99999999999999767</v>
      </c>
      <c r="AW23" s="159">
        <v>0.98397165791092345</v>
      </c>
      <c r="AX23" s="159">
        <f>VA!$Q27</f>
        <v>0.99999999999999767</v>
      </c>
      <c r="AY23" s="159">
        <f>VA!$AD27</f>
        <v>0.99999999999999767</v>
      </c>
      <c r="AZ23" s="159">
        <f>VA!$AD27</f>
        <v>0.99999999999999767</v>
      </c>
      <c r="BA23" s="159">
        <f>VA!$AD27</f>
        <v>0.99999999999999767</v>
      </c>
      <c r="BB23" s="159">
        <f>VA!$AD27</f>
        <v>0.99999999999999767</v>
      </c>
      <c r="BC23" s="159">
        <f>VA!$AD27</f>
        <v>0.99999999999999767</v>
      </c>
      <c r="BD23" s="159">
        <f>VA!$AD27</f>
        <v>0.99999999999999767</v>
      </c>
    </row>
    <row r="24" spans="1:56" x14ac:dyDescent="0.25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0.99999999999999767</v>
      </c>
      <c r="AV24" s="159">
        <f>VA!$AD28</f>
        <v>0.99999999999999767</v>
      </c>
      <c r="AW24" s="159">
        <v>0.98397165791092345</v>
      </c>
      <c r="AX24" s="159">
        <f>VA!$Q28</f>
        <v>0.99999999999999767</v>
      </c>
      <c r="AY24" s="159">
        <f>VA!$AD28</f>
        <v>0.99999999999999767</v>
      </c>
      <c r="AZ24" s="159">
        <f>VA!$AD28</f>
        <v>0.99999999999999767</v>
      </c>
      <c r="BA24" s="159">
        <f>VA!$AD28</f>
        <v>0.99999999999999767</v>
      </c>
      <c r="BB24" s="159">
        <f>VA!$AD28</f>
        <v>0.99999999999999767</v>
      </c>
      <c r="BC24" s="159">
        <f>VA!$AD28</f>
        <v>0.99999999999999767</v>
      </c>
      <c r="BD24" s="159">
        <f>VA!$AD28</f>
        <v>0.99999999999999767</v>
      </c>
    </row>
    <row r="25" spans="1:56" x14ac:dyDescent="0.25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0.99999999999999767</v>
      </c>
      <c r="AV25" s="159">
        <f>VA!$AD29</f>
        <v>0.99999999999999767</v>
      </c>
      <c r="AW25" s="159">
        <v>0.98397165791092345</v>
      </c>
      <c r="AX25" s="159">
        <f>VA!$Q29</f>
        <v>0.99999999999999767</v>
      </c>
      <c r="AY25" s="159">
        <f>VA!$AD29</f>
        <v>0.99999999999999767</v>
      </c>
      <c r="AZ25" s="159">
        <f>VA!$AD29</f>
        <v>0.99999999999999767</v>
      </c>
      <c r="BA25" s="159">
        <f>VA!$AD29</f>
        <v>0.99999999999999767</v>
      </c>
      <c r="BB25" s="159">
        <f>VA!$AD29</f>
        <v>0.99999999999999767</v>
      </c>
      <c r="BC25" s="159">
        <f>VA!$AD29</f>
        <v>0.99999999999999767</v>
      </c>
      <c r="BD25" s="159">
        <f>VA!$AD29</f>
        <v>0.99999999999999767</v>
      </c>
    </row>
    <row r="26" spans="1:56" x14ac:dyDescent="0.25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0.99999999999999767</v>
      </c>
      <c r="AV26" s="159">
        <f>VA!$AD30</f>
        <v>0.99999999999999767</v>
      </c>
      <c r="AW26" s="159">
        <v>0.98397165791092345</v>
      </c>
      <c r="AX26" s="159">
        <f>VA!$Q30</f>
        <v>0.99999999999999767</v>
      </c>
      <c r="AY26" s="159">
        <f>VA!$AD30</f>
        <v>0.99999999999999767</v>
      </c>
      <c r="AZ26" s="159">
        <f>VA!$AD30</f>
        <v>0.99999999999999767</v>
      </c>
      <c r="BA26" s="159">
        <f>VA!$AD30</f>
        <v>0.99999999999999767</v>
      </c>
      <c r="BB26" s="159">
        <f>VA!$AD30</f>
        <v>0.99999999999999767</v>
      </c>
      <c r="BC26" s="159">
        <f>VA!$AD30</f>
        <v>0.99999999999999767</v>
      </c>
      <c r="BD26" s="159">
        <f>VA!$AD30</f>
        <v>0.99999999999999767</v>
      </c>
    </row>
    <row r="27" spans="1:56" x14ac:dyDescent="0.25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0.99999999999999767</v>
      </c>
      <c r="AV27" s="159">
        <f>VA!$AD31</f>
        <v>0.99999999999999767</v>
      </c>
      <c r="AW27" s="159">
        <v>0.98397165791092345</v>
      </c>
      <c r="AX27" s="159">
        <f>VA!$Q31</f>
        <v>0.99999999999999767</v>
      </c>
      <c r="AY27" s="159">
        <f>VA!$AD31</f>
        <v>0.99999999999999767</v>
      </c>
      <c r="AZ27" s="159">
        <f>VA!$AD31</f>
        <v>0.99999999999999767</v>
      </c>
      <c r="BA27" s="159">
        <f>VA!$AD31</f>
        <v>0.99999999999999767</v>
      </c>
      <c r="BB27" s="159">
        <f>VA!$AD31</f>
        <v>0.99999999999999767</v>
      </c>
      <c r="BC27" s="159">
        <f>VA!$AD31</f>
        <v>0.99999999999999767</v>
      </c>
      <c r="BD27" s="159">
        <f>VA!$AD31</f>
        <v>0.99999999999999767</v>
      </c>
    </row>
    <row r="28" spans="1:56" x14ac:dyDescent="0.25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0.99999999999999767</v>
      </c>
      <c r="AV28" s="159">
        <f>VA!$AD32</f>
        <v>0.99999999999999767</v>
      </c>
      <c r="AW28" s="159">
        <v>0.98397165791092345</v>
      </c>
      <c r="AX28" s="159">
        <f>VA!$Q32</f>
        <v>0.99999999999999767</v>
      </c>
      <c r="AY28" s="159">
        <f>VA!$AD32</f>
        <v>0.99999999999999767</v>
      </c>
      <c r="AZ28" s="159">
        <f>VA!$AD32</f>
        <v>0.99999999999999767</v>
      </c>
      <c r="BA28" s="159">
        <f>VA!$AD32</f>
        <v>0.99999999999999767</v>
      </c>
      <c r="BB28" s="159">
        <f>VA!$AD32</f>
        <v>0.99999999999999767</v>
      </c>
      <c r="BC28" s="159">
        <f>VA!$AD32</f>
        <v>0.99999999999999767</v>
      </c>
      <c r="BD28" s="159">
        <f>VA!$AD32</f>
        <v>0.99999999999999767</v>
      </c>
    </row>
    <row r="29" spans="1:56" x14ac:dyDescent="0.25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0.99999999999999767</v>
      </c>
      <c r="AV29" s="159">
        <f>VA!$AD33</f>
        <v>0.99999999999999767</v>
      </c>
      <c r="AW29" s="159">
        <v>0.98397165791092345</v>
      </c>
      <c r="AX29" s="159">
        <f>VA!$Q33</f>
        <v>0.99999999999999767</v>
      </c>
      <c r="AY29" s="159">
        <f>VA!$AD33</f>
        <v>0.99999999999999767</v>
      </c>
      <c r="AZ29" s="159">
        <f>VA!$AD33</f>
        <v>0.99999999999999767</v>
      </c>
      <c r="BA29" s="159">
        <f>VA!$AD33</f>
        <v>0.99999999999999767</v>
      </c>
      <c r="BB29" s="159">
        <f>VA!$AD33</f>
        <v>0.99999999999999767</v>
      </c>
      <c r="BC29" s="159">
        <f>VA!$AD33</f>
        <v>0.99999999999999767</v>
      </c>
      <c r="BD29" s="159">
        <f>VA!$AD33</f>
        <v>0.99999999999999767</v>
      </c>
    </row>
    <row r="30" spans="1:56" x14ac:dyDescent="0.25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0.99999999999999767</v>
      </c>
      <c r="AV30" s="159">
        <f>VA!$AD34</f>
        <v>0.99999999999999767</v>
      </c>
      <c r="AW30" s="159">
        <v>0.98397165791092345</v>
      </c>
      <c r="AX30" s="159">
        <f>VA!$Q34</f>
        <v>0.99999999999999767</v>
      </c>
      <c r="AY30" s="159">
        <f>VA!$AD34</f>
        <v>0.99999999999999767</v>
      </c>
      <c r="AZ30" s="159">
        <f>VA!$AD34</f>
        <v>0.99999999999999767</v>
      </c>
      <c r="BA30" s="159">
        <f>VA!$AD34</f>
        <v>0.99999999999999767</v>
      </c>
      <c r="BB30" s="159">
        <f>VA!$AD34</f>
        <v>0.99999999999999767</v>
      </c>
      <c r="BC30" s="159">
        <f>VA!$AD34</f>
        <v>0.99999999999999767</v>
      </c>
      <c r="BD30" s="159">
        <f>VA!$AD34</f>
        <v>0.99999999999999767</v>
      </c>
    </row>
    <row r="31" spans="1:56" x14ac:dyDescent="0.25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0.99999999999999767</v>
      </c>
      <c r="AV31" s="159">
        <f>VA!$AD35</f>
        <v>0.99999999999999767</v>
      </c>
      <c r="AW31" s="159">
        <v>0.98397165791092345</v>
      </c>
      <c r="AX31" s="159">
        <f>VA!$Q35</f>
        <v>0.99999999999999767</v>
      </c>
      <c r="AY31" s="159">
        <f>VA!$AD35</f>
        <v>0.99999999999999767</v>
      </c>
      <c r="AZ31" s="159">
        <f>VA!$AD35</f>
        <v>0.99999999999999767</v>
      </c>
      <c r="BA31" s="159">
        <f>VA!$AD35</f>
        <v>0.99999999999999767</v>
      </c>
      <c r="BB31" s="159">
        <f>VA!$AD35</f>
        <v>0.99999999999999767</v>
      </c>
      <c r="BC31" s="159">
        <f>VA!$AD35</f>
        <v>0.99999999999999767</v>
      </c>
      <c r="BD31" s="159">
        <f>VA!$AD35</f>
        <v>0.99999999999999767</v>
      </c>
    </row>
    <row r="32" spans="1:56" ht="15.75" thickBot="1" x14ac:dyDescent="0.3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0.99999999999999767</v>
      </c>
      <c r="AV32" s="159">
        <f>VA!$AD36</f>
        <v>0.99999999999999767</v>
      </c>
      <c r="AW32" s="159">
        <v>0.98397165791092345</v>
      </c>
      <c r="AX32" s="159">
        <f>VA!$Q36</f>
        <v>0.99999999999999767</v>
      </c>
      <c r="AY32" s="159">
        <f>VA!$AD36</f>
        <v>0.99999999999999767</v>
      </c>
      <c r="AZ32" s="159">
        <f>VA!$AD36</f>
        <v>0.99999999999999767</v>
      </c>
      <c r="BA32" s="159">
        <f>VA!$AD36</f>
        <v>0.99999999999999767</v>
      </c>
      <c r="BB32" s="159">
        <f>VA!$AD36</f>
        <v>0.99999999999999767</v>
      </c>
      <c r="BC32" s="159">
        <f>VA!$AD36</f>
        <v>0.99999999999999767</v>
      </c>
      <c r="BD32" s="159">
        <f>VA!$AD36</f>
        <v>0.99999999999999767</v>
      </c>
    </row>
    <row r="33" spans="1:56" x14ac:dyDescent="0.25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0.99999999999999767</v>
      </c>
      <c r="AV33" s="159">
        <f>VA!$AD37</f>
        <v>0.99999999999999767</v>
      </c>
      <c r="AW33" s="159">
        <v>0.98397165791092345</v>
      </c>
      <c r="AX33" s="159">
        <f>VA!$Q37</f>
        <v>0.99999999999999767</v>
      </c>
      <c r="AY33" s="159">
        <f>VA!$AD37</f>
        <v>0.99999999999999767</v>
      </c>
      <c r="AZ33" s="159">
        <f>VA!$AD37</f>
        <v>0.99999999999999767</v>
      </c>
      <c r="BA33" s="159">
        <f>VA!$AD37</f>
        <v>0.99999999999999767</v>
      </c>
      <c r="BB33" s="159">
        <f>VA!$AD37</f>
        <v>0.99999999999999767</v>
      </c>
      <c r="BC33" s="159">
        <f>VA!$AD37</f>
        <v>0.99999999999999767</v>
      </c>
      <c r="BD33" s="159">
        <f>VA!$AD37</f>
        <v>0.99999999999999767</v>
      </c>
    </row>
    <row r="34" spans="1:56" x14ac:dyDescent="0.25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0.99999999999999767</v>
      </c>
      <c r="AV34" s="159">
        <f>VA!$AD38</f>
        <v>0.99999999999999767</v>
      </c>
      <c r="AW34" s="159">
        <v>0.98397165791092345</v>
      </c>
      <c r="AX34" s="159">
        <f>VA!$Q38</f>
        <v>0.99999999999999767</v>
      </c>
      <c r="AY34" s="159">
        <f>VA!$AD38</f>
        <v>0.99999999999999767</v>
      </c>
      <c r="AZ34" s="159">
        <f>VA!$AD38</f>
        <v>0.99999999999999767</v>
      </c>
      <c r="BA34" s="159">
        <f>VA!$AD38</f>
        <v>0.99999999999999767</v>
      </c>
      <c r="BB34" s="159">
        <f>VA!$AD38</f>
        <v>0.99999999999999767</v>
      </c>
      <c r="BC34" s="159">
        <f>VA!$AD38</f>
        <v>0.99999999999999767</v>
      </c>
      <c r="BD34" s="159">
        <f>VA!$AD38</f>
        <v>0.99999999999999767</v>
      </c>
    </row>
    <row r="35" spans="1:56" x14ac:dyDescent="0.25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0.99999999999999767</v>
      </c>
      <c r="AV35" s="159">
        <f>VA!$AD39</f>
        <v>0.99999999999999767</v>
      </c>
      <c r="AW35" s="159">
        <v>0.98397165791092345</v>
      </c>
      <c r="AX35" s="159">
        <f>VA!$Q39</f>
        <v>0.99999999999999767</v>
      </c>
      <c r="AY35" s="159">
        <f>VA!$AD39</f>
        <v>0.99999999999999767</v>
      </c>
      <c r="AZ35" s="159">
        <f>VA!$AD39</f>
        <v>0.99999999999999767</v>
      </c>
      <c r="BA35" s="159">
        <f>VA!$AD39</f>
        <v>0.99999999999999767</v>
      </c>
      <c r="BB35" s="159">
        <f>VA!$AD39</f>
        <v>0.99999999999999767</v>
      </c>
      <c r="BC35" s="159">
        <f>VA!$AD39</f>
        <v>0.99999999999999767</v>
      </c>
      <c r="BD35" s="159">
        <f>VA!$AD39</f>
        <v>0.99999999999999767</v>
      </c>
    </row>
    <row r="36" spans="1:56" x14ac:dyDescent="0.25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0.99999999999999767</v>
      </c>
      <c r="AV36" s="159">
        <f>VA!$AD40</f>
        <v>0.99999999999999767</v>
      </c>
      <c r="AW36" s="159">
        <v>0.98397165791092345</v>
      </c>
      <c r="AX36" s="159">
        <f>VA!$Q40</f>
        <v>0.99999999999999767</v>
      </c>
      <c r="AY36" s="159">
        <f>VA!$AD40</f>
        <v>0.99999999999999767</v>
      </c>
      <c r="AZ36" s="159">
        <f>VA!$AD40</f>
        <v>0.99999999999999767</v>
      </c>
      <c r="BA36" s="159">
        <f>VA!$AD40</f>
        <v>0.99999999999999767</v>
      </c>
      <c r="BB36" s="159">
        <f>VA!$AD40</f>
        <v>0.99999999999999767</v>
      </c>
      <c r="BC36" s="159">
        <f>VA!$AD40</f>
        <v>0.99999999999999767</v>
      </c>
      <c r="BD36" s="159">
        <f>VA!$AD40</f>
        <v>0.99999999999999767</v>
      </c>
    </row>
    <row r="37" spans="1:56" x14ac:dyDescent="0.25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0.99999999999999767</v>
      </c>
      <c r="AV37" s="159">
        <f>VA!$AD41</f>
        <v>0.99999999999999767</v>
      </c>
      <c r="AW37" s="159">
        <v>0.98397165791092345</v>
      </c>
      <c r="AX37" s="159">
        <f>VA!$Q41</f>
        <v>0.99999999999999767</v>
      </c>
      <c r="AY37" s="159">
        <f>VA!$AD41</f>
        <v>0.99999999999999767</v>
      </c>
      <c r="AZ37" s="159">
        <f>VA!$AD41</f>
        <v>0.99999999999999767</v>
      </c>
      <c r="BA37" s="159">
        <f>VA!$AD41</f>
        <v>0.99999999999999767</v>
      </c>
      <c r="BB37" s="159">
        <f>VA!$AD41</f>
        <v>0.99999999999999767</v>
      </c>
      <c r="BC37" s="159">
        <f>VA!$AD41</f>
        <v>0.99999999999999767</v>
      </c>
      <c r="BD37" s="159">
        <f>VA!$AD41</f>
        <v>0.99999999999999767</v>
      </c>
    </row>
    <row r="38" spans="1:56" x14ac:dyDescent="0.25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0.99999999999999767</v>
      </c>
      <c r="AV38" s="159">
        <f>VA!$AD42</f>
        <v>0.99999999999999767</v>
      </c>
      <c r="AW38" s="159">
        <v>0.98397165791092345</v>
      </c>
      <c r="AX38" s="159">
        <f>VA!$Q42</f>
        <v>0.99999999999999767</v>
      </c>
      <c r="AY38" s="159">
        <f>VA!$AD42</f>
        <v>0.99999999999999767</v>
      </c>
      <c r="AZ38" s="159">
        <f>VA!$AD42</f>
        <v>0.99999999999999767</v>
      </c>
      <c r="BA38" s="159">
        <f>VA!$AD42</f>
        <v>0.99999999999999767</v>
      </c>
      <c r="BB38" s="159">
        <f>VA!$AD42</f>
        <v>0.99999999999999767</v>
      </c>
      <c r="BC38" s="159">
        <f>VA!$AD42</f>
        <v>0.99999999999999767</v>
      </c>
      <c r="BD38" s="159">
        <f>VA!$AD42</f>
        <v>0.99999999999999767</v>
      </c>
    </row>
    <row r="39" spans="1:56" x14ac:dyDescent="0.25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0.99999999999999767</v>
      </c>
      <c r="AV39" s="159">
        <f>VA!$AD43</f>
        <v>0.99999999999999767</v>
      </c>
      <c r="AW39" s="159">
        <v>0.98397165791092345</v>
      </c>
      <c r="AX39" s="159">
        <f>VA!$Q43</f>
        <v>0.99999999999999767</v>
      </c>
      <c r="AY39" s="159">
        <f>VA!$AD43</f>
        <v>0.99999999999999767</v>
      </c>
      <c r="AZ39" s="159">
        <f>VA!$AD43</f>
        <v>0.99999999999999767</v>
      </c>
      <c r="BA39" s="159">
        <f>VA!$AD43</f>
        <v>0.99999999999999767</v>
      </c>
      <c r="BB39" s="159">
        <f>VA!$AD43</f>
        <v>0.99999999999999767</v>
      </c>
      <c r="BC39" s="159">
        <f>VA!$AD43</f>
        <v>0.99999999999999767</v>
      </c>
      <c r="BD39" s="159">
        <f>VA!$AD43</f>
        <v>0.99999999999999767</v>
      </c>
    </row>
    <row r="40" spans="1:56" x14ac:dyDescent="0.25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0.99999999999999767</v>
      </c>
      <c r="AV40" s="159">
        <f>VA!$AD44</f>
        <v>0.99999999999999767</v>
      </c>
      <c r="AW40" s="159">
        <v>0.98397165791092345</v>
      </c>
      <c r="AX40" s="159">
        <f>VA!$Q44</f>
        <v>0.99999999999999767</v>
      </c>
      <c r="AY40" s="159">
        <f>VA!$AD44</f>
        <v>0.99999999999999767</v>
      </c>
      <c r="AZ40" s="159">
        <f>VA!$AD44</f>
        <v>0.99999999999999767</v>
      </c>
      <c r="BA40" s="159">
        <f>VA!$AD44</f>
        <v>0.99999999999999767</v>
      </c>
      <c r="BB40" s="159">
        <f>VA!$AD44</f>
        <v>0.99999999999999767</v>
      </c>
      <c r="BC40" s="159">
        <f>VA!$AD44</f>
        <v>0.99999999999999767</v>
      </c>
      <c r="BD40" s="159">
        <f>VA!$AD44</f>
        <v>0.99999999999999767</v>
      </c>
    </row>
    <row r="41" spans="1:56" x14ac:dyDescent="0.25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0.99999999999999767</v>
      </c>
      <c r="AV41" s="159">
        <f>VA!$AD45</f>
        <v>0.99999999999999767</v>
      </c>
      <c r="AW41" s="159">
        <v>0.98397165791092345</v>
      </c>
      <c r="AX41" s="159">
        <f>VA!$Q45</f>
        <v>0.99999999999999767</v>
      </c>
      <c r="AY41" s="159">
        <f>VA!$AD45</f>
        <v>0.99999999999999767</v>
      </c>
      <c r="AZ41" s="159">
        <f>VA!$AD45</f>
        <v>0.99999999999999767</v>
      </c>
      <c r="BA41" s="159">
        <f>VA!$AD45</f>
        <v>0.99999999999999767</v>
      </c>
      <c r="BB41" s="159">
        <f>VA!$AD45</f>
        <v>0.99999999999999767</v>
      </c>
      <c r="BC41" s="159">
        <f>VA!$AD45</f>
        <v>0.99999999999999767</v>
      </c>
      <c r="BD41" s="159">
        <f>VA!$AD45</f>
        <v>0.99999999999999767</v>
      </c>
    </row>
    <row r="42" spans="1:56" x14ac:dyDescent="0.25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0.99999999999999767</v>
      </c>
      <c r="AV42" s="159">
        <f>VA!$AD46</f>
        <v>0.99999999999999767</v>
      </c>
      <c r="AW42" s="159">
        <v>0.98397165791092345</v>
      </c>
      <c r="AX42" s="159">
        <f>VA!$Q46</f>
        <v>0.99999999999999767</v>
      </c>
      <c r="AY42" s="159">
        <f>VA!$AD46</f>
        <v>0.99999999999999767</v>
      </c>
      <c r="AZ42" s="159">
        <f>VA!$AD46</f>
        <v>0.99999999999999767</v>
      </c>
      <c r="BA42" s="159">
        <f>VA!$AD46</f>
        <v>0.99999999999999767</v>
      </c>
      <c r="BB42" s="159">
        <f>VA!$AD46</f>
        <v>0.99999999999999767</v>
      </c>
      <c r="BC42" s="159">
        <f>VA!$AD46</f>
        <v>0.99999999999999767</v>
      </c>
      <c r="BD42" s="159">
        <f>VA!$AD46</f>
        <v>0.99999999999999767</v>
      </c>
    </row>
    <row r="43" spans="1:56" x14ac:dyDescent="0.25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0.99999999999999767</v>
      </c>
      <c r="AV43" s="159">
        <f>VA!$AD47</f>
        <v>0.99999999999999767</v>
      </c>
      <c r="AW43" s="159">
        <v>0.98397165791092345</v>
      </c>
      <c r="AX43" s="159">
        <f>VA!$Q47</f>
        <v>0.99999999999999767</v>
      </c>
      <c r="AY43" s="159">
        <f>VA!$AD47</f>
        <v>0.99999999999999767</v>
      </c>
      <c r="AZ43" s="159">
        <f>VA!$AD47</f>
        <v>0.99999999999999767</v>
      </c>
      <c r="BA43" s="159">
        <f>VA!$AD47</f>
        <v>0.99999999999999767</v>
      </c>
      <c r="BB43" s="159">
        <f>VA!$AD47</f>
        <v>0.99999999999999767</v>
      </c>
      <c r="BC43" s="159">
        <f>VA!$AD47</f>
        <v>0.99999999999999767</v>
      </c>
      <c r="BD43" s="159">
        <f>VA!$AD47</f>
        <v>0.99999999999999767</v>
      </c>
    </row>
    <row r="44" spans="1:56" x14ac:dyDescent="0.25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0.99999999999999767</v>
      </c>
      <c r="AV44" s="159">
        <f>VA!$AD48</f>
        <v>0.99999999999999767</v>
      </c>
      <c r="AW44" s="159">
        <v>0.98397165791092345</v>
      </c>
      <c r="AX44" s="159">
        <f>VA!$Q48</f>
        <v>0.99999999999999767</v>
      </c>
      <c r="AY44" s="159">
        <f>VA!$AD48</f>
        <v>0.99999999999999767</v>
      </c>
      <c r="AZ44" s="159">
        <f>VA!$AD48</f>
        <v>0.99999999999999767</v>
      </c>
      <c r="BA44" s="159">
        <f>VA!$AD48</f>
        <v>0.99999999999999767</v>
      </c>
      <c r="BB44" s="159">
        <f>VA!$AD48</f>
        <v>0.99999999999999767</v>
      </c>
      <c r="BC44" s="159">
        <f>VA!$AD48</f>
        <v>0.99999999999999767</v>
      </c>
      <c r="BD44" s="159">
        <f>VA!$AD48</f>
        <v>0.99999999999999767</v>
      </c>
    </row>
    <row r="45" spans="1:56" x14ac:dyDescent="0.25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0.99999999999999767</v>
      </c>
      <c r="AV45" s="159">
        <f>VA!$AD49</f>
        <v>0.99999999999999767</v>
      </c>
      <c r="AW45" s="159">
        <v>0.98397165791092345</v>
      </c>
      <c r="AX45" s="159">
        <f>VA!$Q49</f>
        <v>0.99999999999999767</v>
      </c>
      <c r="AY45" s="159">
        <f>VA!$AD49</f>
        <v>0.99999999999999767</v>
      </c>
      <c r="AZ45" s="159">
        <f>VA!$AD49</f>
        <v>0.99999999999999767</v>
      </c>
      <c r="BA45" s="159">
        <f>VA!$AD49</f>
        <v>0.99999999999999767</v>
      </c>
      <c r="BB45" s="159">
        <f>VA!$AD49</f>
        <v>0.99999999999999767</v>
      </c>
      <c r="BC45" s="159">
        <f>VA!$AD49</f>
        <v>0.99999999999999767</v>
      </c>
      <c r="BD45" s="159">
        <f>VA!$AD49</f>
        <v>0.99999999999999767</v>
      </c>
    </row>
    <row r="46" spans="1:56" x14ac:dyDescent="0.25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0.99999999999999767</v>
      </c>
      <c r="AV46" s="159">
        <f>VA!$AD50</f>
        <v>0.99999999999999767</v>
      </c>
      <c r="AW46" s="159">
        <v>0.98397165791092345</v>
      </c>
      <c r="AX46" s="159">
        <f>VA!$Q50</f>
        <v>0.99999999999999767</v>
      </c>
      <c r="AY46" s="159">
        <f>VA!$AD50</f>
        <v>0.99999999999999767</v>
      </c>
      <c r="AZ46" s="159">
        <f>VA!$AD50</f>
        <v>0.99999999999999767</v>
      </c>
      <c r="BA46" s="159">
        <f>VA!$AD50</f>
        <v>0.99999999999999767</v>
      </c>
      <c r="BB46" s="159">
        <f>VA!$AD50</f>
        <v>0.99999999999999767</v>
      </c>
      <c r="BC46" s="159">
        <f>VA!$AD50</f>
        <v>0.99999999999999767</v>
      </c>
      <c r="BD46" s="159">
        <f>VA!$AD50</f>
        <v>0.99999999999999767</v>
      </c>
    </row>
    <row r="47" spans="1:56" x14ac:dyDescent="0.25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0.99999999999999767</v>
      </c>
      <c r="AV47" s="159">
        <f>VA!$AD51</f>
        <v>0.99999999999999767</v>
      </c>
      <c r="AW47" s="159">
        <v>0.98397165791092345</v>
      </c>
      <c r="AX47" s="159">
        <f>VA!$Q51</f>
        <v>0.99999999999999767</v>
      </c>
      <c r="AY47" s="159">
        <f>VA!$AD51</f>
        <v>0.99999999999999767</v>
      </c>
      <c r="AZ47" s="159">
        <f>VA!$AD51</f>
        <v>0.99999999999999767</v>
      </c>
      <c r="BA47" s="159">
        <f>VA!$AD51</f>
        <v>0.99999999999999767</v>
      </c>
      <c r="BB47" s="159">
        <f>VA!$AD51</f>
        <v>0.99999999999999767</v>
      </c>
      <c r="BC47" s="159">
        <f>VA!$AD51</f>
        <v>0.99999999999999767</v>
      </c>
      <c r="BD47" s="159">
        <f>VA!$AD51</f>
        <v>0.99999999999999767</v>
      </c>
    </row>
    <row r="48" spans="1:56" x14ac:dyDescent="0.25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0.99999999999999767</v>
      </c>
      <c r="AV48" s="159">
        <f>VA!$AD52</f>
        <v>0.99999999999999767</v>
      </c>
      <c r="AW48" s="159">
        <v>0.98397165791092345</v>
      </c>
      <c r="AX48" s="159">
        <f>VA!$Q52</f>
        <v>0.99999999999999767</v>
      </c>
      <c r="AY48" s="159">
        <f>VA!$AD52</f>
        <v>0.99999999999999767</v>
      </c>
      <c r="AZ48" s="159">
        <f>VA!$AD52</f>
        <v>0.99999999999999767</v>
      </c>
      <c r="BA48" s="159">
        <f>VA!$AD52</f>
        <v>0.99999999999999767</v>
      </c>
      <c r="BB48" s="159">
        <f>VA!$AD52</f>
        <v>0.99999999999999767</v>
      </c>
      <c r="BC48" s="159">
        <f>VA!$AD52</f>
        <v>0.99999999999999767</v>
      </c>
      <c r="BD48" s="159">
        <f>VA!$AD52</f>
        <v>0.99999999999999767</v>
      </c>
    </row>
    <row r="49" spans="8:56" x14ac:dyDescent="0.25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0.99999999999999767</v>
      </c>
      <c r="AV49" s="159">
        <f>VA!$AD53</f>
        <v>0.99999999999999767</v>
      </c>
      <c r="AW49" s="159">
        <v>0.98397165791092345</v>
      </c>
      <c r="AX49" s="159">
        <f>VA!$Q53</f>
        <v>0.99999999999999767</v>
      </c>
      <c r="AY49" s="159">
        <f>VA!$AD53</f>
        <v>0.99999999999999767</v>
      </c>
      <c r="AZ49" s="159">
        <f>VA!$AD53</f>
        <v>0.99999999999999767</v>
      </c>
      <c r="BA49" s="159">
        <f>VA!$AD53</f>
        <v>0.99999999999999767</v>
      </c>
      <c r="BB49" s="159">
        <f>VA!$AD53</f>
        <v>0.99999999999999767</v>
      </c>
      <c r="BC49" s="159">
        <f>VA!$AD53</f>
        <v>0.99999999999999767</v>
      </c>
      <c r="BD49" s="159">
        <f>VA!$AD53</f>
        <v>0.99999999999999767</v>
      </c>
    </row>
    <row r="50" spans="8:56" x14ac:dyDescent="0.25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0.99999999999999767</v>
      </c>
      <c r="AV50" s="159">
        <f>VA!$AD54</f>
        <v>0.99999999999999767</v>
      </c>
      <c r="AW50" s="159">
        <v>0.98397165791092345</v>
      </c>
      <c r="AX50" s="159">
        <f>VA!$Q54</f>
        <v>0.99999999999999767</v>
      </c>
      <c r="AY50" s="159">
        <f>VA!$AD54</f>
        <v>0.99999999999999767</v>
      </c>
      <c r="AZ50" s="159">
        <f>VA!$AD54</f>
        <v>0.99999999999999767</v>
      </c>
      <c r="BA50" s="159">
        <f>VA!$AD54</f>
        <v>0.99999999999999767</v>
      </c>
      <c r="BB50" s="159">
        <f>VA!$AD54</f>
        <v>0.99999999999999767</v>
      </c>
      <c r="BC50" s="159">
        <f>VA!$AD54</f>
        <v>0.99999999999999767</v>
      </c>
      <c r="BD50" s="159">
        <f>VA!$AD54</f>
        <v>0.99999999999999767</v>
      </c>
    </row>
    <row r="51" spans="8:56" x14ac:dyDescent="0.25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0.99999999999999767</v>
      </c>
      <c r="AV51" s="159">
        <f>VA!$AD55</f>
        <v>0.99999999999999767</v>
      </c>
      <c r="AW51" s="159">
        <v>0.98397165791092345</v>
      </c>
      <c r="AX51" s="159">
        <f>VA!$Q55</f>
        <v>0.99999999999999767</v>
      </c>
      <c r="AY51" s="159">
        <f>VA!$AD55</f>
        <v>0.99999999999999767</v>
      </c>
      <c r="AZ51" s="159">
        <f>VA!$AD55</f>
        <v>0.99999999999999767</v>
      </c>
      <c r="BA51" s="159">
        <f>VA!$AD55</f>
        <v>0.99999999999999767</v>
      </c>
      <c r="BB51" s="159">
        <f>VA!$AD55</f>
        <v>0.99999999999999767</v>
      </c>
      <c r="BC51" s="159">
        <f>VA!$AD55</f>
        <v>0.99999999999999767</v>
      </c>
      <c r="BD51" s="159">
        <f>VA!$AD55</f>
        <v>0.99999999999999767</v>
      </c>
    </row>
    <row r="52" spans="8:56" x14ac:dyDescent="0.25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0.99999999999999767</v>
      </c>
      <c r="AV52" s="159">
        <f>VA!$AD56</f>
        <v>0.99999999999999767</v>
      </c>
      <c r="AW52" s="159">
        <v>0.98397165791092345</v>
      </c>
      <c r="AX52" s="159">
        <f>VA!$Q56</f>
        <v>0.99999999999999767</v>
      </c>
      <c r="AY52" s="159">
        <f>VA!$AD56</f>
        <v>0.99999999999999767</v>
      </c>
      <c r="AZ52" s="159">
        <f>VA!$AD56</f>
        <v>0.99999999999999767</v>
      </c>
      <c r="BA52" s="159">
        <f>VA!$AD56</f>
        <v>0.99999999999999767</v>
      </c>
      <c r="BB52" s="159">
        <f>VA!$AD56</f>
        <v>0.99999999999999767</v>
      </c>
      <c r="BC52" s="159">
        <f>VA!$AD56</f>
        <v>0.99999999999999767</v>
      </c>
      <c r="BD52" s="159">
        <f>VA!$AD56</f>
        <v>0.99999999999999767</v>
      </c>
    </row>
    <row r="53" spans="8:56" x14ac:dyDescent="0.25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0.99999999999999767</v>
      </c>
      <c r="AV53" s="159">
        <f>VA!$AD57</f>
        <v>0.99999999999999767</v>
      </c>
      <c r="AW53" s="159">
        <v>0.98397165791092345</v>
      </c>
      <c r="AX53" s="159">
        <f>VA!$Q57</f>
        <v>0.99999999999999767</v>
      </c>
      <c r="AY53" s="159">
        <f>VA!$AD57</f>
        <v>0.99999999999999767</v>
      </c>
      <c r="AZ53" s="159">
        <f>VA!$AD57</f>
        <v>0.99999999999999767</v>
      </c>
      <c r="BA53" s="159">
        <f>VA!$AD57</f>
        <v>0.99999999999999767</v>
      </c>
      <c r="BB53" s="159">
        <f>VA!$AD57</f>
        <v>0.99999999999999767</v>
      </c>
      <c r="BC53" s="159">
        <f>VA!$AD57</f>
        <v>0.99999999999999767</v>
      </c>
      <c r="BD53" s="159">
        <f>VA!$AD57</f>
        <v>0.99999999999999767</v>
      </c>
    </row>
    <row r="54" spans="8:56" x14ac:dyDescent="0.25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0.99999999999999767</v>
      </c>
      <c r="AV54" s="159">
        <f>VA!$AD58</f>
        <v>0.99999999999999767</v>
      </c>
      <c r="AW54" s="159">
        <v>0.98397165791092345</v>
      </c>
      <c r="AX54" s="159">
        <f>VA!$Q58</f>
        <v>0.99999999999999767</v>
      </c>
      <c r="AY54" s="159">
        <f>VA!$AD58</f>
        <v>0.99999999999999767</v>
      </c>
      <c r="AZ54" s="159">
        <f>VA!$AD58</f>
        <v>0.99999999999999767</v>
      </c>
      <c r="BA54" s="159">
        <f>VA!$AD58</f>
        <v>0.99999999999999767</v>
      </c>
      <c r="BB54" s="159">
        <f>VA!$AD58</f>
        <v>0.99999999999999767</v>
      </c>
      <c r="BC54" s="159">
        <f>VA!$AD58</f>
        <v>0.99999999999999767</v>
      </c>
      <c r="BD54" s="159">
        <f>VA!$AD58</f>
        <v>0.99999999999999767</v>
      </c>
    </row>
    <row r="55" spans="8:56" x14ac:dyDescent="0.25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0.99999999999999767</v>
      </c>
      <c r="AV55" s="159">
        <f>VA!$AD59</f>
        <v>0.99999999999999767</v>
      </c>
      <c r="AW55" s="159">
        <v>0.98397165791092345</v>
      </c>
      <c r="AX55" s="159">
        <f>VA!$Q59</f>
        <v>0.99999999999999767</v>
      </c>
      <c r="AY55" s="159">
        <f>VA!$AD59</f>
        <v>0.99999999999999767</v>
      </c>
      <c r="AZ55" s="159">
        <f>VA!$AD59</f>
        <v>0.99999999999999767</v>
      </c>
      <c r="BA55" s="159">
        <f>VA!$AD59</f>
        <v>0.99999999999999767</v>
      </c>
      <c r="BB55" s="159">
        <f>VA!$AD59</f>
        <v>0.99999999999999767</v>
      </c>
      <c r="BC55" s="159">
        <f>VA!$AD59</f>
        <v>0.99999999999999767</v>
      </c>
      <c r="BD55" s="159">
        <f>VA!$AD59</f>
        <v>0.99999999999999767</v>
      </c>
    </row>
    <row r="56" spans="8:56" x14ac:dyDescent="0.25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0.99999999999999767</v>
      </c>
      <c r="AV56" s="159">
        <f>VA!$AD60</f>
        <v>0.99999999999999767</v>
      </c>
      <c r="AW56" s="159">
        <v>0.98397165791092345</v>
      </c>
      <c r="AX56" s="159">
        <f>VA!$Q60</f>
        <v>0.99999999999999767</v>
      </c>
      <c r="AY56" s="159">
        <f>VA!$AD60</f>
        <v>0.99999999999999767</v>
      </c>
      <c r="AZ56" s="159">
        <f>VA!$AD60</f>
        <v>0.99999999999999767</v>
      </c>
      <c r="BA56" s="159">
        <f>VA!$AD60</f>
        <v>0.99999999999999767</v>
      </c>
      <c r="BB56" s="159">
        <f>VA!$AD60</f>
        <v>0.99999999999999767</v>
      </c>
      <c r="BC56" s="159">
        <f>VA!$AD60</f>
        <v>0.99999999999999767</v>
      </c>
      <c r="BD56" s="159">
        <f>VA!$AD60</f>
        <v>0.99999999999999767</v>
      </c>
    </row>
    <row r="57" spans="8:56" x14ac:dyDescent="0.25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0.99999999999999767</v>
      </c>
      <c r="AV57" s="159">
        <f>VA!$AD61</f>
        <v>0.99999999999999767</v>
      </c>
      <c r="AW57" s="159">
        <v>0.98397165791092345</v>
      </c>
      <c r="AX57" s="159">
        <f>VA!$Q61</f>
        <v>0.99999999999999767</v>
      </c>
      <c r="AY57" s="159">
        <f>VA!$AD61</f>
        <v>0.99999999999999767</v>
      </c>
      <c r="AZ57" s="159">
        <f>VA!$AD61</f>
        <v>0.99999999999999767</v>
      </c>
      <c r="BA57" s="159">
        <f>VA!$AD61</f>
        <v>0.99999999999999767</v>
      </c>
      <c r="BB57" s="159">
        <f>VA!$AD61</f>
        <v>0.99999999999999767</v>
      </c>
      <c r="BC57" s="159">
        <f>VA!$AD61</f>
        <v>0.99999999999999767</v>
      </c>
      <c r="BD57" s="159">
        <f>VA!$AD61</f>
        <v>0.99999999999999767</v>
      </c>
    </row>
    <row r="58" spans="8:56" ht="15.75" thickBot="1" x14ac:dyDescent="0.3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0.99999999999999767</v>
      </c>
      <c r="AV58" s="159">
        <f>VA!$AD62</f>
        <v>0.99999999999999767</v>
      </c>
      <c r="AW58" s="159">
        <v>0.98397165791092345</v>
      </c>
      <c r="AX58" s="159">
        <f>VA!$Q62</f>
        <v>0.99999999999999767</v>
      </c>
      <c r="AY58" s="159">
        <f>VA!$AD62</f>
        <v>0.99999999999999767</v>
      </c>
      <c r="AZ58" s="159">
        <f>VA!$AD62</f>
        <v>0.99999999999999767</v>
      </c>
      <c r="BA58" s="159">
        <f>VA!$AD62</f>
        <v>0.99999999999999767</v>
      </c>
      <c r="BB58" s="159">
        <f>VA!$AD62</f>
        <v>0.99999999999999767</v>
      </c>
      <c r="BC58" s="159">
        <f>VA!$AD62</f>
        <v>0.99999999999999767</v>
      </c>
      <c r="BD58" s="159">
        <f>VA!$AD62</f>
        <v>0.99999999999999767</v>
      </c>
    </row>
    <row r="59" spans="8:56" ht="15.75" thickBot="1" x14ac:dyDescent="0.3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5.75" thickBot="1" x14ac:dyDescent="0.3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5.75" thickBot="1" x14ac:dyDescent="0.3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5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8"/>
  <sheetViews>
    <sheetView topLeftCell="E31" zoomScale="60" zoomScaleNormal="60" workbookViewId="0">
      <selection activeCell="Q72" sqref="Q7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6" width="37.42578125" bestFit="1" customWidth="1"/>
    <col min="17" max="17" width="43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33" width="36.42578125" bestFit="1" customWidth="1"/>
    <col min="34" max="34" width="30" bestFit="1" customWidth="1"/>
    <col min="35" max="35" width="29.42578125" bestFit="1" customWidth="1"/>
    <col min="36" max="36" width="21.28515625" bestFit="1" customWidth="1"/>
    <col min="37" max="37" width="20.85546875" bestFit="1" customWidth="1"/>
    <col min="38" max="39" width="29.7109375" bestFit="1" customWidth="1"/>
    <col min="40" max="42" width="41.42578125" bestFit="1" customWidth="1"/>
    <col min="43" max="43" width="43.7109375" customWidth="1"/>
    <col min="44" max="44" width="17.140625" style="13" customWidth="1"/>
    <col min="45" max="45" width="15.7109375" style="13" customWidth="1"/>
    <col min="46" max="57" width="37.140625" customWidth="1"/>
  </cols>
  <sheetData>
    <row r="1" spans="1:57" ht="24" thickBot="1" x14ac:dyDescent="0.4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393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394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R1" s="219"/>
      <c r="AS1" s="219"/>
      <c r="AT1" s="259" t="s">
        <v>308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0"/>
      <c r="BE1" s="261"/>
    </row>
    <row r="2" spans="1:57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5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0.9775595365451456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60"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8.75" x14ac:dyDescent="0.3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0.93942448326412664</v>
      </c>
      <c r="AI4" s="159">
        <v>0.93942448326412653</v>
      </c>
      <c r="AJ4" s="159">
        <v>0.93942448326412664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60">
        <v>0.93942448326412653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5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v>0.90277709619102564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0.90277709619102586</v>
      </c>
      <c r="AP5" s="159">
        <v>0.90277709619102586</v>
      </c>
      <c r="AQ5" s="160">
        <v>0.90277709619102586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5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v>0.86755934077348806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0.86755934077348784</v>
      </c>
      <c r="AM6" s="159">
        <v>0.86755934077348784</v>
      </c>
      <c r="AN6" s="159">
        <v>0.86755934077348806</v>
      </c>
      <c r="AO6" s="159">
        <v>0.86755934077348806</v>
      </c>
      <c r="AP6" s="159">
        <v>0.86755934077348806</v>
      </c>
      <c r="AQ6" s="160">
        <v>0.86755934077348784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5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v>0.83371544641410367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0.83371544641410356</v>
      </c>
      <c r="AM7" s="159">
        <v>0.83371544641410367</v>
      </c>
      <c r="AN7" s="159">
        <v>0.83371544641410356</v>
      </c>
      <c r="AO7" s="159">
        <v>0.83371544641410367</v>
      </c>
      <c r="AP7" s="159">
        <v>0.83371544641410367</v>
      </c>
      <c r="AQ7" s="160"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8.75" x14ac:dyDescent="0.3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v>0.78201796005323154</v>
      </c>
      <c r="AI8" s="159">
        <v>0.78907406609231634</v>
      </c>
      <c r="AJ8" s="159">
        <v>0.78348538799262502</v>
      </c>
      <c r="AK8" s="159">
        <v>0.78969294454576733</v>
      </c>
      <c r="AL8" s="159">
        <v>0.78253241394592554</v>
      </c>
      <c r="AM8" s="159">
        <v>0.78873997049906808</v>
      </c>
      <c r="AN8" s="159">
        <v>0.78274598207761414</v>
      </c>
      <c r="AO8" s="159">
        <v>0.78850755031028585</v>
      </c>
      <c r="AP8" s="159">
        <v>0.78300539723775264</v>
      </c>
      <c r="AQ8" s="160">
        <v>0.78775609336635177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5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v>0.74689673855408811</v>
      </c>
      <c r="AI9" s="159">
        <v>0.75527483061116429</v>
      </c>
      <c r="AJ9" s="159">
        <v>0.74902638583137315</v>
      </c>
      <c r="AK9" s="159">
        <v>0.75619463600597137</v>
      </c>
      <c r="AL9" s="159">
        <v>0.74762679265666754</v>
      </c>
      <c r="AM9" s="159">
        <v>0.75479504283126575</v>
      </c>
      <c r="AN9" s="159">
        <v>0.74794007127145201</v>
      </c>
      <c r="AO9" s="159">
        <v>0.75443076733019154</v>
      </c>
      <c r="AP9" s="159">
        <v>0.74831976416829271</v>
      </c>
      <c r="AQ9" s="160">
        <v>0.75330324116916048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5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v>0.71283265789835659</v>
      </c>
      <c r="AI10" s="159">
        <v>0.72259118547440482</v>
      </c>
      <c r="AJ10" s="159">
        <v>0.71578125567987028</v>
      </c>
      <c r="AK10" s="159">
        <v>0.72389042807762372</v>
      </c>
      <c r="AL10" s="159">
        <v>0.71382397597132108</v>
      </c>
      <c r="AM10" s="159">
        <v>0.72193314836907452</v>
      </c>
      <c r="AN10" s="159">
        <v>0.71426571637578307</v>
      </c>
      <c r="AO10" s="159">
        <v>0.72139874229611789</v>
      </c>
      <c r="AP10" s="159">
        <v>0.71479306218939265</v>
      </c>
      <c r="AQ10" s="160">
        <v>0.71979722112633926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5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v>0.67974402607179607</v>
      </c>
      <c r="AI11" s="159">
        <v>0.69095757757412213</v>
      </c>
      <c r="AJ11" s="159">
        <v>0.68368871988282376</v>
      </c>
      <c r="AK11" s="159">
        <v>0.69272599492537457</v>
      </c>
      <c r="AL11" s="159">
        <v>0.68104753359995784</v>
      </c>
      <c r="AM11" s="159">
        <v>0.69008480864250876</v>
      </c>
      <c r="AN11" s="159">
        <v>0.68165155808992905</v>
      </c>
      <c r="AO11" s="159">
        <v>0.68933480655474699</v>
      </c>
      <c r="AP11" s="159">
        <v>0.68235767918662327</v>
      </c>
      <c r="AQ11" s="160">
        <v>0.68715195870251655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5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v>0.6475482951415249</v>
      </c>
      <c r="AI12" s="159">
        <v>0.66033024192603273</v>
      </c>
      <c r="AJ12" s="159">
        <v>0.65269023893883504</v>
      </c>
      <c r="AK12" s="159">
        <v>0.66266661536937066</v>
      </c>
      <c r="AL12" s="159">
        <v>0.64922418917935776</v>
      </c>
      <c r="AM12" s="159">
        <v>0.65920056560989349</v>
      </c>
      <c r="AN12" s="159">
        <v>0.65002673929849386</v>
      </c>
      <c r="AO12" s="159">
        <v>0.65818718580879854</v>
      </c>
      <c r="AP12" s="159">
        <v>0.65094686345595287</v>
      </c>
      <c r="AQ12" s="160">
        <v>0.65531518758523943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5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v>0.61616776160825115</v>
      </c>
      <c r="AI13" s="159">
        <v>0.63063086645502686</v>
      </c>
      <c r="AJ13" s="159">
        <v>0.62273436189684672</v>
      </c>
      <c r="AK13" s="159">
        <v>0.63365020693738883</v>
      </c>
      <c r="AL13" s="159">
        <v>0.6182816321629816</v>
      </c>
      <c r="AM13" s="159">
        <v>0.62919747720352359</v>
      </c>
      <c r="AN13" s="159">
        <v>0.61932269789461258</v>
      </c>
      <c r="AO13" s="159">
        <v>0.62786572718276357</v>
      </c>
      <c r="AP13" s="159">
        <v>0.62050121345819509</v>
      </c>
      <c r="AQ13" s="160">
        <v>0.62418845684343249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8.75" x14ac:dyDescent="0.3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v>0.58549467381559828</v>
      </c>
      <c r="AI14" s="159">
        <v>0.60178087343903208</v>
      </c>
      <c r="AJ14" s="159">
        <v>0.59375194665770048</v>
      </c>
      <c r="AK14" s="159">
        <v>0.60561784512517969</v>
      </c>
      <c r="AL14" s="159">
        <v>0.58812318817114717</v>
      </c>
      <c r="AM14" s="159">
        <v>0.59998908663862671</v>
      </c>
      <c r="AN14" s="159">
        <v>0.58945125823725275</v>
      </c>
      <c r="AO14" s="159">
        <v>0.59827736655241015</v>
      </c>
      <c r="AP14" s="159">
        <v>0.59094244060614864</v>
      </c>
      <c r="AQ14" s="160">
        <v>0.59367454754137783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5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v>0.55548453597268532</v>
      </c>
      <c r="AI15" s="159">
        <v>0.57370173507752065</v>
      </c>
      <c r="AJ15" s="159">
        <v>0.56572242298394082</v>
      </c>
      <c r="AK15" s="159">
        <v>0.5785142582176912</v>
      </c>
      <c r="AL15" s="159">
        <v>0.55870315890940137</v>
      </c>
      <c r="AM15" s="159">
        <v>0.57149499414315175</v>
      </c>
      <c r="AN15" s="159">
        <v>0.56037902044559806</v>
      </c>
      <c r="AO15" s="159">
        <v>0.56932977123231809</v>
      </c>
      <c r="AP15" s="159">
        <v>0.5622417814748597</v>
      </c>
      <c r="AQ15" s="160">
        <v>0.56367570982696191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5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v>0.52604743974349555</v>
      </c>
      <c r="AI16" s="159">
        <v>0.54630692705468997</v>
      </c>
      <c r="AJ16" s="159">
        <v>0.5385956997755541</v>
      </c>
      <c r="AK16" s="159">
        <v>0.55228223225956585</v>
      </c>
      <c r="AL16" s="159">
        <v>0.52993661879188769</v>
      </c>
      <c r="AM16" s="159">
        <v>0.54362315127589933</v>
      </c>
      <c r="AN16" s="159">
        <v>0.53203208295350912</v>
      </c>
      <c r="AO16" s="159">
        <v>0.54092162982832537</v>
      </c>
      <c r="AP16" s="159">
        <v>0.53433666183327388</v>
      </c>
      <c r="AQ16" s="160">
        <v>0.53409670829510125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5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v>0.49708230369254963</v>
      </c>
      <c r="AI17" s="159">
        <v>0.51950840566023104</v>
      </c>
      <c r="AJ17" s="159">
        <v>0.51231925372035181</v>
      </c>
      <c r="AK17" s="159">
        <v>0.52686826332995773</v>
      </c>
      <c r="AL17" s="159">
        <v>0.50172955195281532</v>
      </c>
      <c r="AM17" s="159">
        <v>0.51627856156242136</v>
      </c>
      <c r="AN17" s="159">
        <v>0.50432919830197731</v>
      </c>
      <c r="AO17" s="159">
        <v>0.51296631661510794</v>
      </c>
      <c r="AP17" s="159">
        <v>0.50715901573412481</v>
      </c>
      <c r="AQ17" s="160">
        <v>0.50484883387097967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5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v>0.4685061965076105</v>
      </c>
      <c r="AI18" s="159">
        <v>0.49320962491398629</v>
      </c>
      <c r="AJ18" s="159">
        <v>0.40987978827247512</v>
      </c>
      <c r="AK18" s="159">
        <v>0.44828384870111859</v>
      </c>
      <c r="AL18" s="159">
        <v>0.47399925127390147</v>
      </c>
      <c r="AM18" s="159">
        <v>0.48936087544535872</v>
      </c>
      <c r="AN18" s="159">
        <v>0.47720296343260715</v>
      </c>
      <c r="AO18" s="159">
        <v>0.48535740921766013</v>
      </c>
      <c r="AP18" s="159">
        <v>0.48065163600687466</v>
      </c>
      <c r="AQ18" s="160">
        <v>0.47584006747063995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5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v>0.44023335118593798</v>
      </c>
      <c r="AI19" s="159">
        <v>0.46728419265596827</v>
      </c>
      <c r="AJ19" s="159">
        <v>0.37966219430291281</v>
      </c>
      <c r="AK19" s="159">
        <v>0.41989205505325894</v>
      </c>
      <c r="AL19" s="159">
        <v>0.44665160731851272</v>
      </c>
      <c r="AM19" s="159">
        <v>0.46274355161865122</v>
      </c>
      <c r="AN19" s="159">
        <v>0.45058166051007548</v>
      </c>
      <c r="AO19" s="159">
        <v>0.45796474931496578</v>
      </c>
      <c r="AP19" s="159">
        <v>0.45476076423757833</v>
      </c>
      <c r="AQ19" s="160">
        <v>0.44696963070297768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5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v>0.41229749123847148</v>
      </c>
      <c r="AI20" s="159">
        <v>0.44167526277744296</v>
      </c>
      <c r="AJ20" s="159">
        <v>0.35024309441875151</v>
      </c>
      <c r="AK20" s="159">
        <v>0.39197461459177124</v>
      </c>
      <c r="AL20" s="159">
        <v>0.41969128244798654</v>
      </c>
      <c r="AM20" s="159">
        <v>0.43638389051719445</v>
      </c>
      <c r="AN20" s="159">
        <v>0.4244703970798745</v>
      </c>
      <c r="AO20" s="159">
        <v>0.43072856888240996</v>
      </c>
      <c r="AP20" s="159">
        <v>0.4295116806586266</v>
      </c>
      <c r="AQ20" s="160">
        <v>0.41822895188276227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5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v>0.38462479341560785</v>
      </c>
      <c r="AI21" s="159">
        <v>0.41629790632254998</v>
      </c>
      <c r="AJ21" s="159">
        <v>0.32159147522225839</v>
      </c>
      <c r="AK21" s="159">
        <v>0.36450307506453355</v>
      </c>
      <c r="AL21" s="159">
        <v>0.39303565233273063</v>
      </c>
      <c r="AM21" s="159">
        <v>0.41020029226964067</v>
      </c>
      <c r="AN21" s="159">
        <v>0.39879358506278628</v>
      </c>
      <c r="AO21" s="159">
        <v>0.40357964031285887</v>
      </c>
      <c r="AP21" s="159">
        <v>0.40484962572450423</v>
      </c>
      <c r="AQ21" s="160">
        <v>0.38959280917386885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19.5" thickBot="1" x14ac:dyDescent="0.35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v>0.35716866271589887</v>
      </c>
      <c r="AI22" s="159">
        <v>0.39107590034618106</v>
      </c>
      <c r="AJ22" s="159">
        <v>0.29371239562497881</v>
      </c>
      <c r="AK22" s="159">
        <v>0.33746947310079872</v>
      </c>
      <c r="AL22" s="159">
        <v>0.36662233520907156</v>
      </c>
      <c r="AM22" s="159">
        <v>0.38412516619939957</v>
      </c>
      <c r="AN22" s="159">
        <v>0.3734815848154584</v>
      </c>
      <c r="AO22" s="159">
        <v>0.3764697633008906</v>
      </c>
      <c r="AP22" s="159">
        <v>0.38073422494348413</v>
      </c>
      <c r="AQ22" s="160">
        <v>0.36099910779298311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5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0.32397756420044199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v>0.32988127186147698</v>
      </c>
      <c r="AI23" s="159">
        <v>0.36594052478339451</v>
      </c>
      <c r="AJ23" s="159">
        <v>0.26660616945570748</v>
      </c>
      <c r="AK23" s="159">
        <v>0.31088085187030456</v>
      </c>
      <c r="AL23" s="159">
        <v>0.34038922473250749</v>
      </c>
      <c r="AM23" s="159">
        <v>0.35809909769834636</v>
      </c>
      <c r="AN23" s="159">
        <v>0.34848005048256642</v>
      </c>
      <c r="AO23" s="159">
        <v>0.34936658742106791</v>
      </c>
      <c r="AP23" s="159">
        <v>0.35712111670455926</v>
      </c>
      <c r="AQ23" s="160">
        <v>0.33250289653672277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5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v>0.30279945342278486</v>
      </c>
      <c r="AI24" s="159">
        <v>0.34088356767803835</v>
      </c>
      <c r="AJ24" s="159">
        <v>0.24036242561985485</v>
      </c>
      <c r="AK24" s="159">
        <v>0.28482258161892304</v>
      </c>
      <c r="AL24" s="159">
        <v>0.31434851309414436</v>
      </c>
      <c r="AM24" s="159">
        <v>0.33213257549377162</v>
      </c>
      <c r="AN24" s="159">
        <v>0.32377517553859186</v>
      </c>
      <c r="AO24" s="159">
        <v>0.32232539985725939</v>
      </c>
      <c r="AP24" s="159">
        <v>0.33400546416281862</v>
      </c>
      <c r="AQ24" s="160">
        <v>0.30419902549288641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5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v>0.27599106690997716</v>
      </c>
      <c r="AI25" s="159">
        <v>0.31607991982638262</v>
      </c>
      <c r="AJ25" s="159">
        <v>0.21508244128103451</v>
      </c>
      <c r="AK25" s="159">
        <v>0.25958489866407741</v>
      </c>
      <c r="AL25" s="159">
        <v>0.28859359968841997</v>
      </c>
      <c r="AM25" s="159">
        <v>0.3063945826416371</v>
      </c>
      <c r="AN25" s="159">
        <v>0.29936805456323851</v>
      </c>
      <c r="AO25" s="159">
        <v>0.29557406564616756</v>
      </c>
      <c r="AP25" s="159">
        <v>0.31138896088723833</v>
      </c>
      <c r="AQ25" s="160">
        <v>0.27643089510932328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5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v>0.24952726370751693</v>
      </c>
      <c r="AI26" s="159">
        <v>0.29145990526935095</v>
      </c>
      <c r="AJ26" s="159">
        <v>0.19084674744544211</v>
      </c>
      <c r="AK26" s="159">
        <v>0.2351222430853746</v>
      </c>
      <c r="AL26" s="159">
        <v>0.2631408514510189</v>
      </c>
      <c r="AM26" s="159">
        <v>0.28085104970699182</v>
      </c>
      <c r="AN26" s="159">
        <v>0.27525887964938822</v>
      </c>
      <c r="AO26" s="159">
        <v>0.26912027411229539</v>
      </c>
      <c r="AP26" s="159">
        <v>0.28926260836852091</v>
      </c>
      <c r="AQ26" s="160">
        <v>0.24929330445233505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5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v>0.22358901394052519</v>
      </c>
      <c r="AI27" s="159">
        <v>0.26704445515334507</v>
      </c>
      <c r="AJ27" s="159">
        <v>0.16781796602730159</v>
      </c>
      <c r="AK27" s="159">
        <v>0.21149170200961151</v>
      </c>
      <c r="AL27" s="159">
        <v>0.23810313349327097</v>
      </c>
      <c r="AM27" s="159">
        <v>0.25557262788619489</v>
      </c>
      <c r="AN27" s="159">
        <v>0.25152788759585032</v>
      </c>
      <c r="AO27" s="159">
        <v>0.24296392231110964</v>
      </c>
      <c r="AP27" s="159">
        <v>0.26765260818295111</v>
      </c>
      <c r="AQ27" s="160">
        <v>0.22299540264081683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5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v>0.19834483660857333</v>
      </c>
      <c r="AI28" s="159">
        <v>0.24289739164702545</v>
      </c>
      <c r="AJ28" s="159">
        <v>0.14611117501565565</v>
      </c>
      <c r="AK28" s="159">
        <v>0.18877920767144837</v>
      </c>
      <c r="AL28" s="159">
        <v>0.21359834188179719</v>
      </c>
      <c r="AM28" s="159">
        <v>0.23066555494411423</v>
      </c>
      <c r="AN28" s="159">
        <v>0.22831272804117106</v>
      </c>
      <c r="AO28" s="159">
        <v>0.21728253583436272</v>
      </c>
      <c r="AP28" s="159">
        <v>0.24659233979126888</v>
      </c>
      <c r="AQ28" s="160">
        <v>0.19776689095846298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5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v>0.17396586550916515</v>
      </c>
      <c r="AI29" s="159">
        <v>0.21913253195318441</v>
      </c>
      <c r="AJ29" s="159">
        <v>0.12581602089938343</v>
      </c>
      <c r="AK29" s="159">
        <v>0.1670979773146658</v>
      </c>
      <c r="AL29" s="159">
        <v>0.18976448775436575</v>
      </c>
      <c r="AM29" s="159">
        <v>0.20627727032047863</v>
      </c>
      <c r="AN29" s="159">
        <v>0.20566548407151575</v>
      </c>
      <c r="AO29" s="159">
        <v>0.1922436678640701</v>
      </c>
      <c r="AP29" s="159">
        <v>0.22610184632686861</v>
      </c>
      <c r="AQ29" s="160">
        <v>0.17383790151204645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5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v>0.15019122819724401</v>
      </c>
      <c r="AI30" s="159">
        <v>0.19538302395535975</v>
      </c>
      <c r="AJ30" s="159">
        <v>0.10664453507224057</v>
      </c>
      <c r="AK30" s="159">
        <v>0.1460863519082656</v>
      </c>
      <c r="AL30" s="159">
        <v>0.16629670132709076</v>
      </c>
      <c r="AM30" s="159">
        <v>0.18207342806150084</v>
      </c>
      <c r="AN30" s="159">
        <v>0.18343550865669689</v>
      </c>
      <c r="AO30" s="159">
        <v>0.16767143280779859</v>
      </c>
      <c r="AP30" s="159">
        <v>0.20600248323912551</v>
      </c>
      <c r="AQ30" s="160">
        <v>0.15093636177827519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5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v>0.12739208240779637</v>
      </c>
      <c r="AI31" s="159">
        <v>0.17187558708336162</v>
      </c>
      <c r="AJ31" s="159">
        <v>8.8846814264093077E-2</v>
      </c>
      <c r="AK31" s="159">
        <v>0.12597051272694346</v>
      </c>
      <c r="AL31" s="159">
        <v>0.14349781364406944</v>
      </c>
      <c r="AM31" s="159">
        <v>0.15834729302920958</v>
      </c>
      <c r="AN31" s="159">
        <v>0.16183804487417661</v>
      </c>
      <c r="AO31" s="159">
        <v>0.14391677857490701</v>
      </c>
      <c r="AP31" s="159">
        <v>0.18641788449336849</v>
      </c>
      <c r="AQ31" s="160">
        <v>0.12930552407719142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5.75" thickBot="1" x14ac:dyDescent="0.3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v>0.10571302501030182</v>
      </c>
      <c r="AI32" s="159">
        <v>0.148587072383667</v>
      </c>
      <c r="AJ32" s="159">
        <v>7.2456184578807495E-2</v>
      </c>
      <c r="AK32" s="159">
        <v>0.10671966716704476</v>
      </c>
      <c r="AL32" s="159">
        <v>0.12143970423980097</v>
      </c>
      <c r="AM32" s="159">
        <v>0.13514509727509591</v>
      </c>
      <c r="AN32" s="159">
        <v>0.14098414529889086</v>
      </c>
      <c r="AO32" s="159">
        <v>0.12113605762415729</v>
      </c>
      <c r="AP32" s="159">
        <v>0.16738886454389554</v>
      </c>
      <c r="AQ32" s="160">
        <v>0.10891691608316099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5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v>8.5500538929088307E-2</v>
      </c>
      <c r="AI33" s="159">
        <v>0.12594987699981797</v>
      </c>
      <c r="AJ33" s="159">
        <v>5.7643437820677719E-2</v>
      </c>
      <c r="AK33" s="159">
        <v>8.867002196107733E-2</v>
      </c>
      <c r="AL33" s="159">
        <v>0.10049462540492436</v>
      </c>
      <c r="AM33" s="159">
        <v>0.11290525906108421</v>
      </c>
      <c r="AN33" s="159">
        <v>0.12089386269600831</v>
      </c>
      <c r="AO33" s="159">
        <v>9.9812622990573169E-2</v>
      </c>
      <c r="AP33" s="159">
        <v>0.14912283980385496</v>
      </c>
      <c r="AQ33" s="160">
        <v>9.0050372628265249E-2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5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v>6.7135723867966915E-2</v>
      </c>
      <c r="AI34" s="159">
        <v>0.10432711810997955</v>
      </c>
      <c r="AJ34" s="159">
        <v>4.4576992990255096E-2</v>
      </c>
      <c r="AK34" s="159">
        <v>7.2039680052360347E-2</v>
      </c>
      <c r="AL34" s="159">
        <v>8.103355153768621E-2</v>
      </c>
      <c r="AM34" s="159">
        <v>9.2018626362528319E-2</v>
      </c>
      <c r="AN34" s="159">
        <v>0.10185406596738604</v>
      </c>
      <c r="AO34" s="159">
        <v>8.0297369282452277E-2</v>
      </c>
      <c r="AP34" s="159">
        <v>0.13175288408796079</v>
      </c>
      <c r="AQ34" s="160">
        <v>7.2861733016121991E-2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5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v>5.1009709911814236E-2</v>
      </c>
      <c r="AI35" s="159">
        <v>8.4041479217963067E-2</v>
      </c>
      <c r="AJ35" s="159">
        <v>3.3410992323132979E-2</v>
      </c>
      <c r="AK35" s="159">
        <v>5.6974877333493816E-2</v>
      </c>
      <c r="AL35" s="159">
        <v>6.3421617752766779E-2</v>
      </c>
      <c r="AM35" s="159">
        <v>7.2847171756911119E-2</v>
      </c>
      <c r="AN35" s="159">
        <v>8.4070651940589103E-2</v>
      </c>
      <c r="AO35" s="159">
        <v>6.2823352125097015E-2</v>
      </c>
      <c r="AP35" s="159">
        <v>0.11545964058994192</v>
      </c>
      <c r="AQ35" s="160">
        <v>5.743529164357724E-2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5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v>3.7386266211465138E-2</v>
      </c>
      <c r="AI36" s="159">
        <v>6.5491211887347425E-2</v>
      </c>
      <c r="AJ36" s="159">
        <v>2.4201762243578548E-2</v>
      </c>
      <c r="AK36" s="159">
        <v>4.3649232182567249E-2</v>
      </c>
      <c r="AL36" s="159">
        <v>4.7980752761467654E-2</v>
      </c>
      <c r="AM36" s="159">
        <v>5.5759740737063135E-2</v>
      </c>
      <c r="AN36" s="159">
        <v>6.7873017147942735E-2</v>
      </c>
      <c r="AO36" s="159">
        <v>4.7591767369342522E-2</v>
      </c>
      <c r="AP36" s="159">
        <v>0.10039565721369656</v>
      </c>
      <c r="AQ36" s="160">
        <v>4.3892025597977488E-2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5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v>2.6353005181835858E-2</v>
      </c>
      <c r="AI37" s="159">
        <v>4.9164330131903626E-2</v>
      </c>
      <c r="AJ37" s="159">
        <v>1.6894202003096014E-2</v>
      </c>
      <c r="AK37" s="159">
        <v>3.2273477547555614E-2</v>
      </c>
      <c r="AL37" s="159">
        <v>3.4963624397824369E-2</v>
      </c>
      <c r="AM37" s="159">
        <v>4.1115334615608214E-2</v>
      </c>
      <c r="AN37" s="159">
        <v>5.3478162617234301E-2</v>
      </c>
      <c r="AO37" s="159">
        <v>3.4808481802144089E-2</v>
      </c>
      <c r="AP37" s="159">
        <v>8.6666675043277019E-2</v>
      </c>
      <c r="AQ37" s="160">
        <v>3.2395669025420508E-2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5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v>1.7810594928585759E-2</v>
      </c>
      <c r="AI38" s="159">
        <v>3.5449430533033469E-2</v>
      </c>
      <c r="AJ38" s="159">
        <v>1.1329858503982932E-2</v>
      </c>
      <c r="AK38" s="159">
        <v>2.2970759202318294E-2</v>
      </c>
      <c r="AL38" s="159">
        <v>2.4469249063089341E-2</v>
      </c>
      <c r="AM38" s="159">
        <v>2.9125609342423482E-2</v>
      </c>
      <c r="AN38" s="159">
        <v>4.0988478483986929E-2</v>
      </c>
      <c r="AO38" s="159">
        <v>2.4519109045643778E-2</v>
      </c>
      <c r="AP38" s="159">
        <v>7.4090011544411749E-2</v>
      </c>
      <c r="AQ38" s="160">
        <v>2.3029324473265403E-2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5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v>1.1500301739128103E-2</v>
      </c>
      <c r="AI39" s="159">
        <v>2.4498598141595895E-2</v>
      </c>
      <c r="AJ39" s="159">
        <v>7.2726860677951727E-3</v>
      </c>
      <c r="AK39" s="159">
        <v>1.5708144812658004E-2</v>
      </c>
      <c r="AL39" s="159">
        <v>1.6403837688876027E-2</v>
      </c>
      <c r="AM39" s="159">
        <v>1.9778021186821159E-2</v>
      </c>
      <c r="AN39" s="159">
        <v>3.0440994513868374E-2</v>
      </c>
      <c r="AO39" s="159">
        <v>1.6601770638662687E-2</v>
      </c>
      <c r="AP39" s="159">
        <v>6.2681072307565186E-2</v>
      </c>
      <c r="AQ39" s="160">
        <v>1.5734831407896183E-2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5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v>7.1191799730608097E-3</v>
      </c>
      <c r="AI40" s="159">
        <v>1.6263346442434025E-2</v>
      </c>
      <c r="AJ40" s="159">
        <v>4.4830963491788844E-3</v>
      </c>
      <c r="AK40" s="159">
        <v>1.03435007857618E-2</v>
      </c>
      <c r="AL40" s="159">
        <v>1.0565127809410732E-2</v>
      </c>
      <c r="AM40" s="159">
        <v>1.2909289584043899E-2</v>
      </c>
      <c r="AN40" s="159">
        <v>2.1866804511540334E-2</v>
      </c>
      <c r="AO40" s="159">
        <v>1.082720805027935E-2</v>
      </c>
      <c r="AP40" s="159">
        <v>5.2343038469806681E-2</v>
      </c>
      <c r="AQ40" s="160">
        <v>1.0355044597996967E-2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5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v>4.2110075420999944E-3</v>
      </c>
      <c r="AI41" s="159">
        <v>1.037216585811198E-2</v>
      </c>
      <c r="AJ41" s="159">
        <v>2.6440448419818743E-3</v>
      </c>
      <c r="AK41" s="159">
        <v>6.5574285696143641E-3</v>
      </c>
      <c r="AL41" s="159">
        <v>6.5302293022925775E-3</v>
      </c>
      <c r="AM41" s="159">
        <v>8.0955827933455737E-3</v>
      </c>
      <c r="AN41" s="159">
        <v>1.5151033444015702E-2</v>
      </c>
      <c r="AO41" s="159">
        <v>6.8035751918050268E-3</v>
      </c>
      <c r="AP41" s="159">
        <v>4.3056143494393358E-2</v>
      </c>
      <c r="AQ41" s="160">
        <v>6.5621645013771573E-3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5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v>2.367869627167795E-3</v>
      </c>
      <c r="AI42" s="159">
        <v>6.3529801699270154E-3</v>
      </c>
      <c r="AJ42" s="159">
        <v>1.4839057630760956E-3</v>
      </c>
      <c r="AK42" s="159">
        <v>3.9995786295855852E-3</v>
      </c>
      <c r="AL42" s="159">
        <v>3.8664579898550384E-3</v>
      </c>
      <c r="AM42" s="159">
        <v>4.8727271364588359E-3</v>
      </c>
      <c r="AN42" s="159">
        <v>1.010164560410411E-2</v>
      </c>
      <c r="AO42" s="159">
        <v>4.119379012136104E-3</v>
      </c>
      <c r="AP42" s="159">
        <v>3.4769863418274628E-2</v>
      </c>
      <c r="AQ42" s="160">
        <v>4.0014199730872878E-3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5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v>1.2559654274154211E-3</v>
      </c>
      <c r="AI43" s="159">
        <v>3.7307874403366098E-3</v>
      </c>
      <c r="AJ43" s="159">
        <v>7.8614290620561108E-4</v>
      </c>
      <c r="AK43" s="159">
        <v>2.3420779582411931E-3</v>
      </c>
      <c r="AL43" s="159">
        <v>2.1858387662392433E-3</v>
      </c>
      <c r="AM43" s="159">
        <v>2.8082127870534767E-3</v>
      </c>
      <c r="AN43" s="159">
        <v>6.4916634856833546E-3</v>
      </c>
      <c r="AO43" s="159">
        <v>2.3978220077171758E-3</v>
      </c>
      <c r="AP43" s="159">
        <v>2.7428708674605399E-2</v>
      </c>
      <c r="AQ43" s="160">
        <v>2.3427555456508055E-3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5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v>6.2922974643410021E-4</v>
      </c>
      <c r="AI44" s="159">
        <v>2.0863244484998636E-3</v>
      </c>
      <c r="AJ44" s="159">
        <v>3.9357231065751075E-4</v>
      </c>
      <c r="AK44" s="159">
        <v>1.3073037934133807E-3</v>
      </c>
      <c r="AL44" s="159">
        <v>1.1763404358392012E-3</v>
      </c>
      <c r="AM44" s="159">
        <v>1.5418330289415491E-3</v>
      </c>
      <c r="AN44" s="159">
        <v>4.0242721897614736E-3</v>
      </c>
      <c r="AO44" s="159">
        <v>1.3320848913755676E-3</v>
      </c>
      <c r="AP44" s="159">
        <v>2.1023893070737078E-2</v>
      </c>
      <c r="AQ44" s="160">
        <v>1.3075393790907481E-3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5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v>3.028937203591014E-4</v>
      </c>
      <c r="AI45" s="159">
        <v>1.1252964217086962E-3</v>
      </c>
      <c r="AJ45" s="159">
        <v>1.8938175325057383E-4</v>
      </c>
      <c r="AK45" s="159">
        <v>7.0432241956075827E-4</v>
      </c>
      <c r="AL45" s="159">
        <v>6.1153975923965989E-4</v>
      </c>
      <c r="AM45" s="159">
        <v>8.1751602576373371E-4</v>
      </c>
      <c r="AN45" s="159">
        <v>2.4091976425241338E-3</v>
      </c>
      <c r="AO45" s="159">
        <v>7.148355362790557E-4</v>
      </c>
      <c r="AP45" s="159">
        <v>1.5588939488637148E-2</v>
      </c>
      <c r="AQ45" s="160">
        <v>7.0439962675503164E-4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5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v>1.3989091904348833E-4</v>
      </c>
      <c r="AI46" s="159">
        <v>5.8481730373830963E-4</v>
      </c>
      <c r="AJ46" s="159">
        <v>8.7448060667240485E-5</v>
      </c>
      <c r="AK46" s="159">
        <v>3.6579490819380636E-4</v>
      </c>
      <c r="AL46" s="159">
        <v>3.0681633960663579E-4</v>
      </c>
      <c r="AM46" s="159">
        <v>4.1815507861726219E-4</v>
      </c>
      <c r="AN46" s="159">
        <v>1.3890271448184571E-3</v>
      </c>
      <c r="AO46" s="159">
        <v>3.7004566774837797E-4</v>
      </c>
      <c r="AP46" s="159">
        <v>1.1139191597522248E-2</v>
      </c>
      <c r="AQ46" s="160">
        <v>3.6579490819380636E-4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5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v>6.1886038091358867E-5</v>
      </c>
      <c r="AI47" s="159">
        <v>2.9250248590754091E-4</v>
      </c>
      <c r="AJ47" s="159">
        <v>3.8682079684473938E-5</v>
      </c>
      <c r="AK47" s="159">
        <v>1.8288795247845059E-4</v>
      </c>
      <c r="AL47" s="159">
        <v>1.4838984299621869E-4</v>
      </c>
      <c r="AM47" s="159">
        <v>2.0607219211380933E-4</v>
      </c>
      <c r="AN47" s="159">
        <v>7.6539323446539313E-4</v>
      </c>
      <c r="AO47" s="159">
        <v>1.8452355345711835E-4</v>
      </c>
      <c r="AP47" s="159">
        <v>7.6469211165513702E-3</v>
      </c>
      <c r="AQ47" s="160">
        <v>1.8288795247845059E-4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5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v>2.6176591236953365E-5</v>
      </c>
      <c r="AI48" s="159">
        <v>1.3779712181676449E-4</v>
      </c>
      <c r="AJ48" s="159">
        <v>1.6360984937053086E-5</v>
      </c>
      <c r="AK48" s="159">
        <v>8.6140260420005302E-5</v>
      </c>
      <c r="AL48" s="159">
        <v>6.8039956961456682E-5</v>
      </c>
      <c r="AM48" s="159">
        <v>9.5951667154637568E-5</v>
      </c>
      <c r="AN48" s="159">
        <v>4.0793353624050342E-4</v>
      </c>
      <c r="AO48" s="159">
        <v>8.6737871181375418E-5</v>
      </c>
      <c r="AP48" s="159">
        <v>5.0561736849445774E-3</v>
      </c>
      <c r="AQ48" s="160">
        <v>8.6140260420005302E-5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5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v>1.0565511194193177E-5</v>
      </c>
      <c r="AI49" s="159">
        <v>6.2244682080250986E-5</v>
      </c>
      <c r="AJ49" s="159">
        <v>6.6035488204547288E-6</v>
      </c>
      <c r="AK49" s="159">
        <v>3.8906547689225992E-5</v>
      </c>
      <c r="AL49" s="159">
        <v>2.9946493989467544E-5</v>
      </c>
      <c r="AM49" s="159">
        <v>4.2867693536976046E-5</v>
      </c>
      <c r="AN49" s="159">
        <v>2.0998139875561708E-4</v>
      </c>
      <c r="AO49" s="159">
        <v>3.9113352755148418E-5</v>
      </c>
      <c r="AP49" s="159">
        <v>3.2176164505400965E-3</v>
      </c>
      <c r="AQ49" s="160">
        <v>3.8906547689225992E-5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5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v>4.0613767683223403E-6</v>
      </c>
      <c r="AI50" s="159">
        <v>2.6918797731918326E-5</v>
      </c>
      <c r="AJ50" s="159">
        <v>2.5383765208979173E-6</v>
      </c>
      <c r="AK50" s="159">
        <v>1.6824953306140069E-5</v>
      </c>
      <c r="AL50" s="159">
        <v>1.2633178390201137E-5</v>
      </c>
      <c r="AM50" s="159">
        <v>1.8347809104297998E-5</v>
      </c>
      <c r="AN50" s="159">
        <v>1.0422458907103546E-4</v>
      </c>
      <c r="AO50" s="159">
        <v>1.6892533284246956E-5</v>
      </c>
      <c r="AP50" s="159">
        <v>1.9682784667585671E-3</v>
      </c>
      <c r="AQ50" s="160">
        <v>1.6824953306140069E-5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5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v>1.4831232263083342E-6</v>
      </c>
      <c r="AI51" s="159">
        <v>1.112379922270149E-5</v>
      </c>
      <c r="AJ51" s="159">
        <v>9.269542423602481E-7</v>
      </c>
      <c r="AK51" s="159">
        <v>6.9524997344021247E-6</v>
      </c>
      <c r="AL51" s="159">
        <v>5.0984273706735269E-6</v>
      </c>
      <c r="AM51" s="159">
        <v>7.5086455674902781E-6</v>
      </c>
      <c r="AN51" s="159">
        <v>4.8821680104738096E-5</v>
      </c>
      <c r="AO51" s="159">
        <v>6.9524997344021247E-6</v>
      </c>
      <c r="AP51" s="159">
        <v>1.1543975532144187E-3</v>
      </c>
      <c r="AQ51" s="160">
        <v>6.9524997344021247E-6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5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v>5.1309651175411444E-7</v>
      </c>
      <c r="AI52" s="159">
        <v>4.3828869724115239E-6</v>
      </c>
      <c r="AJ52" s="159">
        <v>3.2068559707153777E-7</v>
      </c>
      <c r="AK52" s="159">
        <v>2.7393245861236166E-6</v>
      </c>
      <c r="AL52" s="159">
        <v>1.9642765598142059E-6</v>
      </c>
      <c r="AM52" s="159">
        <v>2.9317321554350375E-6</v>
      </c>
      <c r="AN52" s="159">
        <v>2.1953149482866015E-5</v>
      </c>
      <c r="AO52" s="159">
        <v>2.7393245861236166E-6</v>
      </c>
      <c r="AP52" s="159">
        <v>6.4416888214232412E-4</v>
      </c>
      <c r="AQ52" s="160">
        <v>2.7393245861236166E-6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5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v>1.6764742404058415E-7</v>
      </c>
      <c r="AI53" s="159">
        <v>1.6426517175599854E-6</v>
      </c>
      <c r="AJ53" s="159">
        <v>1.0477967082242251E-7</v>
      </c>
      <c r="AK53" s="159">
        <v>1.0266602801846741E-6</v>
      </c>
      <c r="AL53" s="159">
        <v>7.2077535612024862E-7</v>
      </c>
      <c r="AM53" s="159">
        <v>1.0895275998651492E-6</v>
      </c>
      <c r="AN53" s="159">
        <v>9.459651026902574E-6</v>
      </c>
      <c r="AO53" s="159">
        <v>1.0266602801846741E-6</v>
      </c>
      <c r="AP53" s="159">
        <v>3.4698468001396793E-4</v>
      </c>
      <c r="AQ53" s="160">
        <v>1.0266602801846741E-6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5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3.8656744189868106E-6</v>
      </c>
      <c r="AO54" s="159">
        <v>0</v>
      </c>
      <c r="AP54" s="159">
        <v>1.8015470930553051E-4</v>
      </c>
      <c r="AQ54" s="160"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5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1.523097789631245E-6</v>
      </c>
      <c r="AO55" s="159">
        <v>0</v>
      </c>
      <c r="AP55" s="159">
        <v>9.0072675087052572E-5</v>
      </c>
      <c r="AQ55" s="160"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5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5.7083560355446944E-7</v>
      </c>
      <c r="AO56" s="159">
        <v>0</v>
      </c>
      <c r="AP56" s="159">
        <v>4.2424247106377616E-5</v>
      </c>
      <c r="AQ56" s="160"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5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1.9161551000378169E-5</v>
      </c>
      <c r="AQ57" s="160"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5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8.28632248303699E-6</v>
      </c>
      <c r="AQ58" s="160"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5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3.4241197472720883E-6</v>
      </c>
      <c r="AQ59" s="160"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5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1.3491227282068241E-6</v>
      </c>
      <c r="AQ60" s="160"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5.75" thickBot="1" x14ac:dyDescent="0.3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5.0563220041928459E-7</v>
      </c>
      <c r="AQ61" s="160"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5.75" thickBot="1" x14ac:dyDescent="0.3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v>15.383404929488272</v>
      </c>
      <c r="AI62" s="183">
        <v>16.309993854833507</v>
      </c>
      <c r="AJ62" s="183">
        <v>14.519974065395719</v>
      </c>
      <c r="AK62" s="183">
        <v>15.400060066884814</v>
      </c>
      <c r="AL62" s="183">
        <v>15.66551386037878</v>
      </c>
      <c r="AM62" s="183">
        <v>16.080132911834795</v>
      </c>
      <c r="AN62" s="183">
        <v>16.008962982043411</v>
      </c>
      <c r="AO62" s="183">
        <v>15.851314029387472</v>
      </c>
      <c r="AP62" s="183">
        <v>16.603980368822704</v>
      </c>
      <c r="AQ62" s="184">
        <v>15.544033391702969</v>
      </c>
      <c r="AR62" s="220"/>
      <c r="AS62" s="221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5.75" thickBot="1" x14ac:dyDescent="0.3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>AH62*$B$40</f>
        <v>1248917.0582741934</v>
      </c>
      <c r="AI63" s="189">
        <f t="shared" ref="AI63:AQ63" si="9">AI62*$B$40</f>
        <v>1324143.1034947371</v>
      </c>
      <c r="AJ63" s="189">
        <f t="shared" si="9"/>
        <v>1178818.5631914479</v>
      </c>
      <c r="AK63" s="189">
        <f t="shared" si="9"/>
        <v>1250269.2222000463</v>
      </c>
      <c r="AL63" s="189">
        <f t="shared" si="9"/>
        <v>1271820.3529411156</v>
      </c>
      <c r="AM63" s="189">
        <f t="shared" si="9"/>
        <v>1305481.6137882685</v>
      </c>
      <c r="AN63" s="189">
        <f t="shared" si="9"/>
        <v>1299703.6121195836</v>
      </c>
      <c r="AO63" s="189">
        <f t="shared" si="9"/>
        <v>1286904.7248060445</v>
      </c>
      <c r="AP63" s="189">
        <f t="shared" si="9"/>
        <v>1348010.6915811598</v>
      </c>
      <c r="AQ63" s="190">
        <f t="shared" si="9"/>
        <v>1261957.840040247</v>
      </c>
      <c r="AR63" s="222"/>
      <c r="AS63" s="223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5.75" thickBot="1" x14ac:dyDescent="0.3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24"/>
      <c r="AS64" s="224"/>
      <c r="AT64" s="111" t="s">
        <v>249</v>
      </c>
      <c r="AU64" s="166">
        <f>SUMPRODUCT(AU62:BD62,AU63:BD63)</f>
        <v>26.327691063005766</v>
      </c>
    </row>
    <row r="65" spans="8:43" ht="15.75" thickBot="1" x14ac:dyDescent="0.3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>SUMPRODUCT(AH62:AQ62,AH64:AQ64)</f>
        <v>15.71919976036995</v>
      </c>
    </row>
    <row r="66" spans="8:43" ht="15.75" thickBot="1" x14ac:dyDescent="0.3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>SUMPRODUCT(AH63:AQ63,AH64:AQ64)</f>
        <v>1276178.8962281905</v>
      </c>
    </row>
    <row r="68" spans="8:43" x14ac:dyDescent="0.25">
      <c r="I68" s="116">
        <f>I62/$I$65</f>
        <v>0.97828752151039677</v>
      </c>
      <c r="J68" s="116">
        <f>J62/$I$65</f>
        <v>1.0373000851591472</v>
      </c>
      <c r="K68" s="116">
        <f t="shared" ref="J68:R68" si="10">K62/$I$65</f>
        <v>0.92370240002849913</v>
      </c>
      <c r="L68" s="116">
        <f t="shared" si="10"/>
        <v>0.97947972111607051</v>
      </c>
      <c r="M68" s="116">
        <f t="shared" si="10"/>
        <v>0.99634273038693744</v>
      </c>
      <c r="N68" s="116">
        <f t="shared" si="10"/>
        <v>1.0225508363434166</v>
      </c>
      <c r="O68" s="116">
        <f t="shared" si="10"/>
        <v>1.0186270774468298</v>
      </c>
      <c r="P68" s="116">
        <f t="shared" si="10"/>
        <v>1.0079121963282982</v>
      </c>
      <c r="Q68" s="116">
        <f t="shared" si="10"/>
        <v>1.0577455246176837</v>
      </c>
      <c r="R68" s="116">
        <f t="shared" si="10"/>
        <v>0.98849252012864097</v>
      </c>
      <c r="U68" s="116">
        <f>U62/$U$65</f>
        <v>0.97030418670253205</v>
      </c>
      <c r="V68" s="116">
        <f t="shared" ref="V68:AD68" si="11">V62/$U$65</f>
        <v>1.0459940135921422</v>
      </c>
      <c r="W68" s="116">
        <f t="shared" si="11"/>
        <v>0.90060650949796506</v>
      </c>
      <c r="X68" s="116">
        <f t="shared" si="11"/>
        <v>0.97077255334302837</v>
      </c>
      <c r="Y68" s="116">
        <f t="shared" si="11"/>
        <v>0.99427898595015674</v>
      </c>
      <c r="Z68" s="116">
        <f t="shared" si="11"/>
        <v>1.0261494462785041</v>
      </c>
      <c r="AA68" s="116">
        <f t="shared" si="11"/>
        <v>1.0259423453997747</v>
      </c>
      <c r="AB68" s="116">
        <f t="shared" si="11"/>
        <v>1.0067232589038508</v>
      </c>
      <c r="AC68" s="116">
        <f t="shared" si="11"/>
        <v>1.0850894775840119</v>
      </c>
      <c r="AD68" s="116">
        <f t="shared" si="11"/>
        <v>0.98255977221188817</v>
      </c>
      <c r="AH68" s="116">
        <f>AH62/$AH$65</f>
        <v>0.97863791821462454</v>
      </c>
      <c r="AI68" s="116">
        <f t="shared" ref="AI68:AQ68" si="12">AI62/$AH$65</f>
        <v>1.0375842347873854</v>
      </c>
      <c r="AJ68" s="116">
        <f t="shared" si="12"/>
        <v>0.92370949455088502</v>
      </c>
      <c r="AK68" s="116">
        <f t="shared" si="12"/>
        <v>0.97969745926317908</v>
      </c>
      <c r="AL68" s="116">
        <f t="shared" si="12"/>
        <v>0.99658469255371906</v>
      </c>
      <c r="AM68" s="116">
        <f t="shared" si="12"/>
        <v>1.0229612930026377</v>
      </c>
      <c r="AN68" s="116">
        <f t="shared" si="12"/>
        <v>1.0184337132990695</v>
      </c>
      <c r="AO68" s="116">
        <f t="shared" si="12"/>
        <v>1.0084046434316967</v>
      </c>
      <c r="AP68" s="116">
        <f t="shared" si="12"/>
        <v>1.0562866190353657</v>
      </c>
      <c r="AQ68" s="116">
        <f t="shared" si="12"/>
        <v>0.98885653396246054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T23"/>
  <sheetViews>
    <sheetView topLeftCell="G1" zoomScale="69" zoomScaleNormal="90" workbookViewId="0">
      <selection activeCell="G15" sqref="G15"/>
    </sheetView>
  </sheetViews>
  <sheetFormatPr baseColWidth="10" defaultRowHeight="15" x14ac:dyDescent="0.25"/>
  <cols>
    <col min="1" max="1" width="23.42578125" bestFit="1" customWidth="1"/>
    <col min="2" max="2" width="21.28515625" customWidth="1"/>
    <col min="3" max="3" width="10.140625" customWidth="1"/>
    <col min="4" max="4" width="20.7109375" customWidth="1"/>
    <col min="5" max="5" width="95.85546875" customWidth="1"/>
    <col min="6" max="6" width="19" customWidth="1"/>
    <col min="7" max="7" width="19.85546875" bestFit="1" customWidth="1"/>
    <col min="8" max="8" width="15.140625" bestFit="1" customWidth="1"/>
    <col min="9" max="9" width="20.140625" bestFit="1" customWidth="1"/>
    <col min="10" max="10" width="29.140625" bestFit="1" customWidth="1"/>
    <col min="11" max="11" width="14.7109375" bestFit="1" customWidth="1"/>
    <col min="12" max="12" width="20.42578125" bestFit="1" customWidth="1"/>
    <col min="13" max="13" width="29.140625" bestFit="1" customWidth="1"/>
    <col min="14" max="14" width="30.42578125" bestFit="1" customWidth="1"/>
    <col min="15" max="15" width="26.140625" bestFit="1" customWidth="1"/>
    <col min="16" max="16" width="22.28515625" bestFit="1" customWidth="1"/>
    <col min="17" max="17" width="22.42578125" bestFit="1" customWidth="1"/>
    <col min="18" max="18" width="23.7109375" bestFit="1" customWidth="1"/>
    <col min="19" max="19" width="32.42578125" bestFit="1" customWidth="1"/>
  </cols>
  <sheetData>
    <row r="1" spans="1:20" ht="15.75" thickBot="1" x14ac:dyDescent="0.3"/>
    <row r="2" spans="1:20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  <c r="S2" s="250" t="s">
        <v>399</v>
      </c>
    </row>
    <row r="3" spans="1:20" x14ac:dyDescent="0.25">
      <c r="A3" s="226">
        <v>1</v>
      </c>
      <c r="B3" s="75">
        <v>65</v>
      </c>
      <c r="C3" s="75" t="s">
        <v>26</v>
      </c>
      <c r="D3" s="227">
        <v>1.4999999999999999E-2</v>
      </c>
      <c r="E3" s="75" t="s">
        <v>326</v>
      </c>
      <c r="F3" s="75">
        <v>35</v>
      </c>
      <c r="G3" s="228">
        <f>'Section 4_1'!D53</f>
        <v>163914.31773038019</v>
      </c>
      <c r="H3" s="228">
        <f>'Section 4_1'!F53</f>
        <v>154639.99327274557</v>
      </c>
      <c r="I3" s="228">
        <f>'Section 4_1'!H53</f>
        <v>81185.996468191428</v>
      </c>
      <c r="J3" s="227">
        <f>'Section 4_1'!I53</f>
        <v>0.49529533229508882</v>
      </c>
      <c r="K3" s="229">
        <f>'Section 4_1'!T62</f>
        <v>13.446401820403024</v>
      </c>
      <c r="L3" s="228">
        <f>'Section 4_1'!T63</f>
        <v>1091659.5307011227</v>
      </c>
      <c r="M3" s="228">
        <f>'Section 4_1'!M53</f>
        <v>463867.18839905225</v>
      </c>
      <c r="N3" s="228">
        <f>'Section 4_1'!P53</f>
        <v>627792.34230207035</v>
      </c>
      <c r="O3" s="228">
        <f>'Section 4_1'!Q53</f>
        <v>1091659.5307011227</v>
      </c>
      <c r="P3" s="227">
        <f>'Section 4_1'!E9</f>
        <v>0.05</v>
      </c>
      <c r="Q3" s="230">
        <f>'Section 4_1'!E10</f>
        <v>6.7669406028563278E-2</v>
      </c>
      <c r="R3" s="231">
        <f t="shared" ref="R3:R8" si="0">P3+Q3</f>
        <v>0.11766940602856328</v>
      </c>
      <c r="S3" s="207"/>
    </row>
    <row r="4" spans="1:20" x14ac:dyDescent="0.25">
      <c r="A4" s="232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20">
        <f>'Section 4_2'!D53</f>
        <v>163914.31773038019</v>
      </c>
      <c r="H4" s="220">
        <f>'Section 4_2'!F53</f>
        <v>154639.99327274557</v>
      </c>
      <c r="I4" s="220">
        <f>'Section 4_2'!H53</f>
        <v>81185.996468191428</v>
      </c>
      <c r="J4" s="70">
        <f>'Section 4_2'!I53</f>
        <v>0.49529533229508882</v>
      </c>
      <c r="K4" s="233">
        <f>'Section 4_2'!T62</f>
        <v>15.214909080778602</v>
      </c>
      <c r="L4" s="220">
        <f>'Section 4_2'!T63</f>
        <v>1235237.5548959454</v>
      </c>
      <c r="M4" s="220">
        <f>'Section 4_2'!M53</f>
        <v>463867.18839905225</v>
      </c>
      <c r="N4" s="220">
        <f>'Section 4_2'!P53</f>
        <v>771370.36649689288</v>
      </c>
      <c r="O4" s="22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34">
        <f t="shared" si="0"/>
        <v>0.1331456056591466</v>
      </c>
      <c r="S4" s="207">
        <f>(R4/$R$3-1)</f>
        <v>0.13152271395698723</v>
      </c>
    </row>
    <row r="5" spans="1:20" x14ac:dyDescent="0.25">
      <c r="A5" s="232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20">
        <f>'Section 2 v2'!D53</f>
        <v>163914.31773038019</v>
      </c>
      <c r="H5" s="220">
        <f>'Section 2 v2'!F53</f>
        <v>154639.99327274557</v>
      </c>
      <c r="I5" s="220">
        <f>'Section 2 v2'!H53</f>
        <v>81185.996468191428</v>
      </c>
      <c r="J5" s="70">
        <f>'Section 2 v2'!I53</f>
        <v>0.49529533229508882</v>
      </c>
      <c r="K5" s="233">
        <f>'Section 3'!I65</f>
        <v>14.904383170342655</v>
      </c>
      <c r="L5" s="220">
        <f>'Section 3'!I66</f>
        <v>1210027.1994280107</v>
      </c>
      <c r="M5" s="220">
        <f>'Section 2 v2'!M53</f>
        <v>463867.18839905225</v>
      </c>
      <c r="N5" s="220">
        <f>'Section 2 v2'!P53</f>
        <v>746160.01102895837</v>
      </c>
      <c r="O5" s="22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34">
        <f t="shared" si="0"/>
        <v>0.13042819471713285</v>
      </c>
      <c r="S5" s="207">
        <f t="shared" ref="S5:S22" si="1">(R5/$R$3-1)</f>
        <v>0.10842910760909663</v>
      </c>
    </row>
    <row r="6" spans="1:20" x14ac:dyDescent="0.25">
      <c r="A6" s="232">
        <v>4</v>
      </c>
      <c r="B6" s="13">
        <v>65</v>
      </c>
      <c r="C6" s="235" t="s">
        <v>337</v>
      </c>
      <c r="D6" s="71">
        <v>1.4999999999999999E-2</v>
      </c>
      <c r="E6" s="13" t="s">
        <v>341</v>
      </c>
      <c r="F6" s="13">
        <v>35</v>
      </c>
      <c r="G6" s="220">
        <f>'Section 2 v3'!D53</f>
        <v>163914.31773038019</v>
      </c>
      <c r="H6" s="220">
        <f>'Section 2 v3'!F53</f>
        <v>154639.99327274557</v>
      </c>
      <c r="I6" s="220">
        <f>'Section 2 v3'!H53</f>
        <v>81185.996468191428</v>
      </c>
      <c r="J6" s="70">
        <f>'Section 2 v3'!I53</f>
        <v>0.49529533229508882</v>
      </c>
      <c r="K6" s="233">
        <f>'Section 3'!U65</f>
        <v>18.713742580928024</v>
      </c>
      <c r="L6" s="220">
        <f>'Section 3'!U66</f>
        <v>1519293.839081866</v>
      </c>
      <c r="M6" s="220">
        <f>'Section 2 v3'!M53</f>
        <v>556640.62607886258</v>
      </c>
      <c r="N6" s="220">
        <f>'Section 2 v3'!P53</f>
        <v>962653.21300300339</v>
      </c>
      <c r="O6" s="22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  <c r="S6" s="207">
        <f>(R6/$R$3-1)</f>
        <v>0.39172864464994284</v>
      </c>
      <c r="T6" s="207">
        <f>(R6/$R$5-1)</f>
        <v>0.25558651888159889</v>
      </c>
    </row>
    <row r="7" spans="1:20" x14ac:dyDescent="0.25">
      <c r="A7" s="232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20">
        <f>'Section 4_5'!D54</f>
        <v>163914.31773038019</v>
      </c>
      <c r="H7" s="220">
        <f>'Section 4_5'!F54</f>
        <v>154639.99327274557</v>
      </c>
      <c r="I7" s="220">
        <f>'Section 4_5'!H54</f>
        <v>81185.996468191428</v>
      </c>
      <c r="J7" s="70">
        <f>'Section 4_5'!I54</f>
        <v>0.49529533229508882</v>
      </c>
      <c r="K7" s="233">
        <f>'Section 4_5'!T63</f>
        <v>14.638838166892095</v>
      </c>
      <c r="L7" s="220">
        <f>'Section 4_5'!T64</f>
        <v>1188468.6637157274</v>
      </c>
      <c r="M7" s="220">
        <f>'Section 4_5'!M54</f>
        <v>463867.18839905225</v>
      </c>
      <c r="N7" s="220">
        <v>724602.29632627475</v>
      </c>
      <c r="O7" s="220">
        <v>1188469.484725327</v>
      </c>
      <c r="P7" s="70">
        <f>'Section 4_5'!E10</f>
        <v>0.05</v>
      </c>
      <c r="Q7" s="70">
        <v>7.8104499999999993E-2</v>
      </c>
      <c r="R7" s="234">
        <f t="shared" si="0"/>
        <v>0.12810450000000001</v>
      </c>
      <c r="S7" s="207">
        <f t="shared" si="1"/>
        <v>8.8681453604887661E-2</v>
      </c>
    </row>
    <row r="8" spans="1:20" x14ac:dyDescent="0.25">
      <c r="A8" s="232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20">
        <f>'Section 4_5'!D54</f>
        <v>163914.31773038019</v>
      </c>
      <c r="H8" s="220">
        <f>'Section 4_5'!F54</f>
        <v>154639.99327274557</v>
      </c>
      <c r="I8" s="220">
        <f>'Section 4_5'!H54</f>
        <v>81185.996468191428</v>
      </c>
      <c r="J8" s="70">
        <f>'Section 4_5'!I54</f>
        <v>0.49529533229508882</v>
      </c>
      <c r="K8" s="233">
        <f>'Section 4_5'!U63</f>
        <v>15.466787698552865</v>
      </c>
      <c r="L8" s="220">
        <f>'Section 4_5'!U64</f>
        <v>1255686.5714689796</v>
      </c>
      <c r="M8" s="220">
        <f>'Section 4_5'!M54</f>
        <v>463867.18839905225</v>
      </c>
      <c r="N8" s="220">
        <v>791819.43512842862</v>
      </c>
      <c r="O8" s="220">
        <v>1255686.6235274808</v>
      </c>
      <c r="P8" s="70">
        <f>'Section 4_5'!E10</f>
        <v>0.05</v>
      </c>
      <c r="Q8" s="70">
        <v>8.5349800000000003E-2</v>
      </c>
      <c r="R8" s="234">
        <f t="shared" si="0"/>
        <v>0.13534980000000002</v>
      </c>
      <c r="S8" s="207">
        <f t="shared" si="1"/>
        <v>0.15025480766976052</v>
      </c>
    </row>
    <row r="9" spans="1:20" x14ac:dyDescent="0.25">
      <c r="A9" s="232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20">
        <f>'Section 4_6'!D53</f>
        <v>163914.31773038019</v>
      </c>
      <c r="H9" s="220">
        <f>'Section 4_6'!F53</f>
        <v>154639.99327274557</v>
      </c>
      <c r="I9" s="220">
        <f>'Section 4_6'!H53</f>
        <v>81185.996468191428</v>
      </c>
      <c r="J9" s="70">
        <f>'Section 4_6'!I53</f>
        <v>0.49529533229508882</v>
      </c>
      <c r="K9" s="233">
        <f>'Section 4_6'!T62</f>
        <v>15.466787698552865</v>
      </c>
      <c r="L9" s="220">
        <f>'Section 4_6'!T63</f>
        <v>1255686.5714689796</v>
      </c>
      <c r="M9" s="220">
        <f>'Section 4_6'!M53</f>
        <v>510343.80179987015</v>
      </c>
      <c r="N9" s="220">
        <f>'Section 4_6'!P53</f>
        <v>745342.76966910949</v>
      </c>
      <c r="O9" s="22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34">
        <f>P9+Q9</f>
        <v>0.12302359380484781</v>
      </c>
      <c r="S9" s="207">
        <f t="shared" si="1"/>
        <v>4.5501952945907087E-2</v>
      </c>
    </row>
    <row r="10" spans="1:20" x14ac:dyDescent="0.25">
      <c r="A10" s="232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20">
        <f>'Section 4_7'!D53</f>
        <v>193251.62004934295</v>
      </c>
      <c r="H10" s="220">
        <f>'Section 4_7'!F53</f>
        <v>180616.02553664282</v>
      </c>
      <c r="I10" s="220">
        <f>'Section 4_7'!H53</f>
        <v>94823.413406737483</v>
      </c>
      <c r="J10" s="70">
        <f>'Section 4_7'!I53</f>
        <v>0.49067331690428373</v>
      </c>
      <c r="K10" s="233">
        <f>'Section 4_7'!T62</f>
        <v>15.466787698552865</v>
      </c>
      <c r="L10" s="220">
        <f>'Section 4_7'!T63</f>
        <v>1466613.6040141201</v>
      </c>
      <c r="M10" s="220">
        <f>'Section 4_7'!M53</f>
        <v>498159.23183773505</v>
      </c>
      <c r="N10" s="220">
        <f>'Section 4_7'!P53</f>
        <v>968454.37217638548</v>
      </c>
      <c r="O10" s="22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34">
        <f>P10+Q10</f>
        <v>0.14720329467785903</v>
      </c>
      <c r="S10" s="207">
        <f t="shared" si="1"/>
        <v>0.25099037758486387</v>
      </c>
    </row>
    <row r="11" spans="1:20" x14ac:dyDescent="0.25">
      <c r="A11" s="232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20">
        <f>'Section 4_8'!$D$54</f>
        <v>163914.31773038019</v>
      </c>
      <c r="H11" s="220">
        <f>'Section 4_8'!$F$54</f>
        <v>154639.99327274557</v>
      </c>
      <c r="I11" s="220">
        <f>'Section 4_8'!$H$54</f>
        <v>81185.996468191428</v>
      </c>
      <c r="J11" s="70">
        <f>'Section 4_8'!$I$54</f>
        <v>0.49529533229508882</v>
      </c>
      <c r="K11" s="233">
        <f>'Section 4_8'!T63</f>
        <v>15.466787698552865</v>
      </c>
      <c r="L11" s="220">
        <f>'Section 4_8'!T64</f>
        <v>1255686.5714689796</v>
      </c>
      <c r="M11" s="220">
        <f>'Section 4_8'!$M$54</f>
        <v>463867.18839905225</v>
      </c>
      <c r="N11" s="220">
        <v>791819.43512842862</v>
      </c>
      <c r="O11" s="220">
        <v>1255686.6235274808</v>
      </c>
      <c r="P11" s="70">
        <f>'Section 4_8'!$E$10</f>
        <v>0.05</v>
      </c>
      <c r="Q11" s="71">
        <v>8.5349800000000003E-2</v>
      </c>
      <c r="R11" s="234">
        <f>P11+Q11</f>
        <v>0.13534980000000002</v>
      </c>
      <c r="S11" s="207">
        <f t="shared" si="1"/>
        <v>0.15025480766976052</v>
      </c>
    </row>
    <row r="12" spans="1:20" x14ac:dyDescent="0.25">
      <c r="A12" s="232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20">
        <f>'Section 4_8'!$D$54</f>
        <v>163914.31773038019</v>
      </c>
      <c r="H12" s="220">
        <f>'Section 4_8'!$F$54</f>
        <v>154639.99327274557</v>
      </c>
      <c r="I12" s="220">
        <f>'Section 4_8'!$H$54</f>
        <v>81185.996468191428</v>
      </c>
      <c r="J12" s="70">
        <f>'Section 4_8'!$I$54</f>
        <v>0.49529533229508882</v>
      </c>
      <c r="K12" s="233">
        <f>'Section 4_8'!U63</f>
        <v>15.247296918473545</v>
      </c>
      <c r="L12" s="220">
        <f>'Section 4_8'!U64</f>
        <v>1237866.9937726592</v>
      </c>
      <c r="M12" s="220">
        <f>'Section 4_8'!$M$54</f>
        <v>463867.18839905225</v>
      </c>
      <c r="N12" s="220">
        <v>773999.51321889018</v>
      </c>
      <c r="O12" s="220">
        <v>1237866.7016179424</v>
      </c>
      <c r="P12" s="70">
        <f>'Section 4_8'!$E$10</f>
        <v>0.05</v>
      </c>
      <c r="Q12" s="71">
        <v>8.3429000000000003E-2</v>
      </c>
      <c r="R12" s="234">
        <f t="shared" ref="R12:R14" si="2">P12+Q12</f>
        <v>0.13342900000000002</v>
      </c>
      <c r="S12" s="207">
        <f t="shared" si="1"/>
        <v>0.13393110837672806</v>
      </c>
    </row>
    <row r="13" spans="1:20" x14ac:dyDescent="0.25">
      <c r="A13" s="232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20">
        <f>'Section 4_8'!$D$54</f>
        <v>163914.31773038019</v>
      </c>
      <c r="H13" s="220">
        <f>'Section 4_8'!$F$54</f>
        <v>154639.99327274557</v>
      </c>
      <c r="I13" s="220">
        <f>'Section 4_8'!$H$54</f>
        <v>81185.996468191428</v>
      </c>
      <c r="J13" s="70">
        <f>'Section 4_8'!$I$54</f>
        <v>0.49529533229508882</v>
      </c>
      <c r="K13" s="233">
        <f>'Section 4_8'!V63</f>
        <v>15.343469960079055</v>
      </c>
      <c r="L13" s="220">
        <f>'Section 4_8'!V64</f>
        <v>1245674.8979887795</v>
      </c>
      <c r="M13" s="220">
        <f>'Section 4_8'!$M$54</f>
        <v>463867.18839905225</v>
      </c>
      <c r="N13" s="220">
        <v>781807.32573402324</v>
      </c>
      <c r="O13" s="220">
        <v>1245674.5141330755</v>
      </c>
      <c r="P13" s="70">
        <f>'Section 4_8'!$E$10</f>
        <v>0.05</v>
      </c>
      <c r="Q13" s="71">
        <v>8.4270600000000001E-2</v>
      </c>
      <c r="R13" s="234">
        <f t="shared" si="2"/>
        <v>0.13427060000000002</v>
      </c>
      <c r="S13" s="207">
        <f t="shared" si="1"/>
        <v>0.14108334979958115</v>
      </c>
    </row>
    <row r="14" spans="1:20" x14ac:dyDescent="0.25">
      <c r="A14" s="232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20">
        <f>'Section 4_8'!$D$54</f>
        <v>163914.31773038019</v>
      </c>
      <c r="H14" s="220">
        <f>'Section 4_8'!$F$54</f>
        <v>154639.99327274557</v>
      </c>
      <c r="I14" s="220">
        <f>'Section 4_8'!$H$54</f>
        <v>81185.996468191428</v>
      </c>
      <c r="J14" s="70">
        <f>'Section 4_8'!$I$54</f>
        <v>0.49529533229508882</v>
      </c>
      <c r="K14" s="233">
        <f>'Section 4_8'!W63</f>
        <v>15.182008269953853</v>
      </c>
      <c r="L14" s="220">
        <f>'Section 4_8'!W64</f>
        <v>1232566.4697845266</v>
      </c>
      <c r="M14" s="220">
        <f>'Section 4_8'!$M$54</f>
        <v>463867.18839905225</v>
      </c>
      <c r="N14" s="220">
        <v>768698.34621642798</v>
      </c>
      <c r="O14" s="220">
        <v>1232565.5346154803</v>
      </c>
      <c r="P14" s="70">
        <f>'Section 4_8'!$E$10</f>
        <v>0.05</v>
      </c>
      <c r="Q14" s="71">
        <v>8.2857589999999995E-2</v>
      </c>
      <c r="R14" s="234">
        <f t="shared" si="2"/>
        <v>0.13285759</v>
      </c>
      <c r="S14" s="207">
        <f t="shared" si="1"/>
        <v>0.12907504579185103</v>
      </c>
    </row>
    <row r="15" spans="1:20" x14ac:dyDescent="0.25">
      <c r="A15" s="232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20">
        <f>'Section 4_9_1'!D48</f>
        <v>141393.93036056284</v>
      </c>
      <c r="H15" s="220">
        <f>'Section 4_9_1'!F48</f>
        <v>133393.8166141783</v>
      </c>
      <c r="I15" s="220">
        <f>'Section 4_9_1'!H48</f>
        <v>60027.217476380232</v>
      </c>
      <c r="J15" s="70">
        <f>'Section 4_9_1'!I48</f>
        <v>0.42453885625293319</v>
      </c>
      <c r="K15" s="233">
        <f>'Section 3'!I65</f>
        <v>14.904383170342655</v>
      </c>
      <c r="L15" s="220">
        <f>'Section 4_9_1'!E12</f>
        <v>894668.64991746005</v>
      </c>
      <c r="M15" s="220">
        <f>'Section 4_9_1'!M48</f>
        <v>319579.32127499604</v>
      </c>
      <c r="N15" s="220">
        <f>'Section 4_9_1'!P48</f>
        <v>575089.32864246366</v>
      </c>
      <c r="O15" s="22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34">
        <f>P15+Q15</f>
        <v>0.13997599193027938</v>
      </c>
      <c r="S15" s="207">
        <f t="shared" si="1"/>
        <v>0.18956997111297857</v>
      </c>
    </row>
    <row r="16" spans="1:20" x14ac:dyDescent="0.25">
      <c r="A16" s="232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20">
        <f>'Section 4_9_2'!D58</f>
        <v>190021.61895140263</v>
      </c>
      <c r="H16" s="220">
        <f>'Section 4_9_2'!F58</f>
        <v>179270.13505102036</v>
      </c>
      <c r="I16" s="220">
        <f>'Section 4_9_2'!H58</f>
        <v>107562.0810306122</v>
      </c>
      <c r="J16" s="70">
        <f>'Section 4_9_2'!I58</f>
        <v>0.56605180833724411</v>
      </c>
      <c r="K16" s="233">
        <f>'Section 3'!I65</f>
        <v>14.904383170342655</v>
      </c>
      <c r="L16" s="220">
        <f>'Section 4_9_2'!E12</f>
        <v>1603146.4702796894</v>
      </c>
      <c r="M16" s="220">
        <f>'Section 4_9_2'!M58</f>
        <v>660382.04648922302</v>
      </c>
      <c r="N16" s="220">
        <f>'Section 4_9_2'!P58</f>
        <v>942764.42379046604</v>
      </c>
      <c r="O16" s="22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34">
        <f>P16+Q16</f>
        <v>0.12138022821807981</v>
      </c>
      <c r="S16" s="207">
        <f t="shared" si="1"/>
        <v>3.1535998308819257E-2</v>
      </c>
    </row>
    <row r="17" spans="1:19" x14ac:dyDescent="0.25">
      <c r="A17" s="236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20">
        <f>'Section 4_10'!D53</f>
        <v>163914.31773038019</v>
      </c>
      <c r="H17" s="220">
        <f>'Section 4_10'!F53</f>
        <v>154639.99327274557</v>
      </c>
      <c r="I17" s="220">
        <f>'Section 4_10'!H53</f>
        <v>81185.996468191428</v>
      </c>
      <c r="J17" s="70">
        <f>'Section 4_10'!I53</f>
        <v>0.49529533229508882</v>
      </c>
      <c r="K17" s="233">
        <f>'Section 4_10'!T62</f>
        <v>12.534694530017957</v>
      </c>
      <c r="L17" s="220">
        <f>'Section 4_10'!T63</f>
        <v>1017641.6658438962</v>
      </c>
      <c r="M17" s="220">
        <f>'Section 4_10'!M53</f>
        <v>463867.18839905225</v>
      </c>
      <c r="N17" s="220">
        <f>'Section 4_10'!P53</f>
        <v>553774.47744484397</v>
      </c>
      <c r="O17" s="220">
        <f>'Section 4_10'!Q53</f>
        <v>1017641.6658438962</v>
      </c>
      <c r="P17" s="71">
        <f>'Section 4_10'!E9</f>
        <v>0.05</v>
      </c>
      <c r="Q17" s="71">
        <f>'Section 4_10'!E10</f>
        <v>5.9691059347837187E-2</v>
      </c>
      <c r="R17" s="234">
        <f>P17+Q17</f>
        <v>0.10969105934783718</v>
      </c>
      <c r="S17" s="207">
        <f>(R17/$R$3-1)</f>
        <v>-6.7803067509233594E-2</v>
      </c>
    </row>
    <row r="18" spans="1:19" x14ac:dyDescent="0.25">
      <c r="A18" s="232" t="s">
        <v>386</v>
      </c>
      <c r="B18" s="13">
        <v>65</v>
      </c>
      <c r="C18" s="13" t="s">
        <v>26</v>
      </c>
      <c r="D18" s="71">
        <v>1.4999999999999999E-2</v>
      </c>
      <c r="E18" s="13" t="s">
        <v>388</v>
      </c>
      <c r="F18" s="13">
        <v>35</v>
      </c>
      <c r="G18" s="220">
        <f>'Section 4_11_1'!D53</f>
        <v>163914.31773038019</v>
      </c>
      <c r="H18" s="220">
        <f>'Section 4_11_1'!F53</f>
        <v>154639.99327274557</v>
      </c>
      <c r="I18" s="220">
        <f>'Section 4_11_1'!H53</f>
        <v>81185.996468191428</v>
      </c>
      <c r="J18" s="70">
        <f>'Section 4_11_1'!I53</f>
        <v>0.49529533229508882</v>
      </c>
      <c r="K18" s="233">
        <f>'Section 4_11_1'!T62</f>
        <v>13.703782937459213</v>
      </c>
      <c r="L18" s="220">
        <f>'Section 4_11_1'!T63</f>
        <v>1112555.2731614257</v>
      </c>
      <c r="M18" s="220">
        <f>'Section 4_11_1'!M53</f>
        <v>463867.18839905225</v>
      </c>
      <c r="N18" s="220">
        <f>'Section 4_11_1'!P53</f>
        <v>648688.08476237324</v>
      </c>
      <c r="O18" s="220">
        <f>'Section 4_11_1'!Q53</f>
        <v>1112555.2731614255</v>
      </c>
      <c r="P18" s="71">
        <f>'Section 4_11_1'!E9</f>
        <v>0.05</v>
      </c>
      <c r="Q18" s="71">
        <f>'Section 4_11_1'!E10</f>
        <v>6.9921747106234722E-2</v>
      </c>
      <c r="R18" s="234">
        <f t="shared" ref="R18:R22" si="3">P18+Q18</f>
        <v>0.11992174710623472</v>
      </c>
      <c r="S18" s="207">
        <f t="shared" si="1"/>
        <v>1.9141263253463769E-2</v>
      </c>
    </row>
    <row r="19" spans="1:19" x14ac:dyDescent="0.25">
      <c r="A19" s="232" t="s">
        <v>387</v>
      </c>
      <c r="B19" s="13">
        <v>65</v>
      </c>
      <c r="C19" s="13" t="s">
        <v>26</v>
      </c>
      <c r="D19" s="71">
        <v>1.4999999999999999E-2</v>
      </c>
      <c r="E19" s="13" t="s">
        <v>389</v>
      </c>
      <c r="F19" s="13">
        <v>35</v>
      </c>
      <c r="G19" s="220">
        <f>'Section 4_11_2'!$D$53</f>
        <v>163914.31773038019</v>
      </c>
      <c r="H19" s="220">
        <f>'Section 4_11_2'!$F$53</f>
        <v>154639.99327274557</v>
      </c>
      <c r="I19" s="220">
        <f>'Section 4_11_2'!$H$53</f>
        <v>81185.996468191428</v>
      </c>
      <c r="J19" s="70">
        <f>'Section 4_11_2'!$I$53</f>
        <v>0.49529533229508882</v>
      </c>
      <c r="K19" s="233">
        <f>'Section 4_11_2'!$T$62</f>
        <v>13.93882877653151</v>
      </c>
      <c r="L19" s="220">
        <f>'Section 4_11_2'!$T$63</f>
        <v>1131637.7038222123</v>
      </c>
      <c r="M19" s="220">
        <f>'Section 4_11_2'!$M$53</f>
        <v>463867.18839905225</v>
      </c>
      <c r="N19" s="220">
        <f>'Section 4_11_2'!$P$53</f>
        <v>667770.51542315981</v>
      </c>
      <c r="O19" s="220">
        <f>'Section 4_11_2'!$Q$53</f>
        <v>1131637.7038222121</v>
      </c>
      <c r="P19" s="70">
        <f>'Section 4_11_2'!$E$9</f>
        <v>0.05</v>
      </c>
      <c r="Q19" s="71">
        <f>'Section 4_11_2'!$E$10</f>
        <v>7.1978632259789788E-2</v>
      </c>
      <c r="R19" s="234">
        <f t="shared" si="3"/>
        <v>0.12197863225978979</v>
      </c>
      <c r="S19" s="207">
        <f t="shared" si="1"/>
        <v>3.6621466672318137E-2</v>
      </c>
    </row>
    <row r="20" spans="1:19" s="80" customFormat="1" x14ac:dyDescent="0.25">
      <c r="A20" s="242">
        <v>12</v>
      </c>
      <c r="B20" s="141">
        <v>65</v>
      </c>
      <c r="C20" s="141" t="s">
        <v>337</v>
      </c>
      <c r="D20" s="243">
        <v>0.01</v>
      </c>
      <c r="E20" s="141" t="s">
        <v>390</v>
      </c>
      <c r="F20" s="141">
        <v>35</v>
      </c>
      <c r="G20" s="244">
        <f>'Section 4_12'!F53</f>
        <v>154639.99327274557</v>
      </c>
      <c r="H20" s="244">
        <f>'Section 4_12'!F53</f>
        <v>154639.99327274557</v>
      </c>
      <c r="I20" s="244">
        <f>'Section 4_12'!H53</f>
        <v>54123.99764546095</v>
      </c>
      <c r="J20" s="243">
        <f>'Section 4_12'!I53</f>
        <v>0.33019688819672588</v>
      </c>
      <c r="K20" s="245">
        <f>'Section 3'!I65</f>
        <v>14.904383170342655</v>
      </c>
      <c r="L20" s="244">
        <f>'Section 4_12'!E12</f>
        <v>806684.79961867363</v>
      </c>
      <c r="M20" s="244">
        <f>'Section 4_12'!M53</f>
        <v>463867.18839905225</v>
      </c>
      <c r="N20" s="244">
        <f>'Section 4_12'!P53</f>
        <v>342817.61121962144</v>
      </c>
      <c r="O20" s="244">
        <f>'Section 4_12'!Q53</f>
        <v>806684.79961867374</v>
      </c>
      <c r="P20" s="243">
        <f>'Section 4_12'!E9</f>
        <v>0.05</v>
      </c>
      <c r="Q20" s="246">
        <f>'Section 4_12'!E10</f>
        <v>3.6952129811421895E-2</v>
      </c>
      <c r="R20" s="247">
        <f t="shared" si="3"/>
        <v>8.6952129811421891E-2</v>
      </c>
      <c r="S20" s="207">
        <f t="shared" si="1"/>
        <v>-0.26104726159393565</v>
      </c>
    </row>
    <row r="21" spans="1:19" x14ac:dyDescent="0.25">
      <c r="A21" s="262" t="s">
        <v>395</v>
      </c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64"/>
      <c r="S21" s="207"/>
    </row>
    <row r="22" spans="1:19" ht="15.75" thickBot="1" x14ac:dyDescent="0.3">
      <c r="A22" s="237" t="s">
        <v>396</v>
      </c>
      <c r="B22" s="69">
        <v>65</v>
      </c>
      <c r="C22" s="69" t="s">
        <v>337</v>
      </c>
      <c r="D22" s="74">
        <v>1.4999999999999999E-2</v>
      </c>
      <c r="E22" s="69" t="s">
        <v>397</v>
      </c>
      <c r="F22" s="69">
        <v>35</v>
      </c>
      <c r="G22" s="238">
        <f>'Section 4_13_2'!D53</f>
        <v>163914.31773038019</v>
      </c>
      <c r="H22" s="238">
        <f>'Section 4_13_2'!F53</f>
        <v>154639.99327274557</v>
      </c>
      <c r="I22" s="238">
        <f>'Section 4_13_2'!H53</f>
        <v>81185.996468191428</v>
      </c>
      <c r="J22" s="239">
        <f>'Section 4_13_2'!I53</f>
        <v>0.49529533229508882</v>
      </c>
      <c r="K22" s="240">
        <f>'Section 3'!AH65</f>
        <v>15.71919976036995</v>
      </c>
      <c r="L22" s="238">
        <f>'Section 3'!AH66</f>
        <v>1276178.8962281905</v>
      </c>
      <c r="M22" s="238">
        <f>'Section 4_13_2'!M53</f>
        <v>463867.18839905225</v>
      </c>
      <c r="N22" s="238">
        <f>'Section 4_13_2'!P53</f>
        <v>812311.70782913826</v>
      </c>
      <c r="O22" s="238">
        <f>'Section 4_13_2'!Q53</f>
        <v>1276178.8962281905</v>
      </c>
      <c r="P22" s="239">
        <f>'Section 4_13_2'!E9</f>
        <v>0.05</v>
      </c>
      <c r="Q22" s="239">
        <f>'Section 4_13_2'!E10</f>
        <v>8.7558651284721692E-2</v>
      </c>
      <c r="R22" s="241">
        <f t="shared" si="3"/>
        <v>0.13755865128472169</v>
      </c>
      <c r="S22" s="207">
        <f t="shared" si="1"/>
        <v>0.16902647788780767</v>
      </c>
    </row>
    <row r="23" spans="1:19" x14ac:dyDescent="0.25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="106" zoomScaleNormal="100" workbookViewId="0">
      <selection activeCell="F9" sqref="F9"/>
    </sheetView>
  </sheetViews>
  <sheetFormatPr baseColWidth="10" defaultRowHeight="12.75" x14ac:dyDescent="0.2"/>
  <cols>
    <col min="1" max="1" width="11.42578125" style="16"/>
    <col min="2" max="2" width="10.7109375" style="16" bestFit="1" customWidth="1"/>
    <col min="3" max="3" width="28.42578125" style="16" bestFit="1" customWidth="1"/>
    <col min="4" max="4" width="16.42578125" style="16" bestFit="1" customWidth="1"/>
    <col min="5" max="5" width="11.28515625" style="16" bestFit="1" customWidth="1"/>
    <col min="6" max="6" width="14.42578125" style="16" bestFit="1" customWidth="1"/>
    <col min="7" max="7" width="18.42578125" style="16" bestFit="1" customWidth="1"/>
    <col min="8" max="8" width="14.42578125" style="16" bestFit="1" customWidth="1"/>
    <col min="9" max="9" width="25.42578125" style="16" bestFit="1" customWidth="1"/>
    <col min="10" max="10" width="13.7109375" style="16" customWidth="1"/>
    <col min="11" max="11" width="22.140625" style="16" bestFit="1" customWidth="1"/>
    <col min="12" max="12" width="25.42578125" style="16" bestFit="1" customWidth="1"/>
    <col min="13" max="13" width="23.85546875" style="16" bestFit="1" customWidth="1"/>
    <col min="14" max="14" width="23.28515625" style="16" bestFit="1" customWidth="1"/>
    <col min="15" max="15" width="25.42578125" style="16" bestFit="1" customWidth="1"/>
    <col min="16" max="17" width="25" style="16" bestFit="1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5">
      <c r="A10" s="16" t="s">
        <v>225</v>
      </c>
      <c r="E10" s="249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5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5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5">
      <c r="E14" s="27"/>
      <c r="S14" s="158">
        <f t="shared" si="0"/>
        <v>11</v>
      </c>
      <c r="T14" s="208">
        <v>0.51434818820147454</v>
      </c>
    </row>
    <row r="15" spans="1:20" ht="15" x14ac:dyDescent="0.25">
      <c r="S15" s="158">
        <f t="shared" si="0"/>
        <v>12</v>
      </c>
      <c r="T15" s="208">
        <v>0.48049886559347232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13.446401820403024</v>
      </c>
    </row>
    <row r="63" spans="1:20" ht="15.75" thickBot="1" x14ac:dyDescent="0.3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Normal="100" workbookViewId="0">
      <selection activeCell="Q63" sqref="Q6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5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5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5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5">
      <c r="E14" s="27"/>
      <c r="S14" s="158">
        <f t="shared" si="0"/>
        <v>11</v>
      </c>
      <c r="T14" s="208">
        <v>0.54882922633558784</v>
      </c>
    </row>
    <row r="15" spans="1:20" ht="15" x14ac:dyDescent="0.25">
      <c r="S15" s="158">
        <f t="shared" si="0"/>
        <v>12</v>
      </c>
      <c r="T15" s="208">
        <v>0.52021783150799605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15.214909080778602</v>
      </c>
    </row>
    <row r="63" spans="1:20" ht="15.75" thickBot="1" x14ac:dyDescent="0.3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U63" sqref="U6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4.710937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5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5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5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5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5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5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5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5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5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5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5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5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5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5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5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5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5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5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5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5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5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5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5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5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5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5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5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5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5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5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5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5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5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5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5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5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5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5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5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5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5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5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5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5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5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5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5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5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5.75" thickBot="1" x14ac:dyDescent="0.3">
      <c r="S63" s="157" t="s">
        <v>329</v>
      </c>
      <c r="T63" s="209">
        <v>14.638838166892095</v>
      </c>
      <c r="U63" s="209">
        <v>15.466787698552865</v>
      </c>
    </row>
    <row r="64" spans="1:21" ht="15.75" thickBot="1" x14ac:dyDescent="0.3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T62" sqref="T6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353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E6" sqref="E6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>$E$7*$E$8*(C50+1)</f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E5" sqref="E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5.2851562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2" width="34.140625" style="16" customWidth="1"/>
    <col min="23" max="23" width="35.7109375" style="16" customWidth="1"/>
    <col min="24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3" ht="18" x14ac:dyDescent="0.25">
      <c r="A1" s="15" t="s">
        <v>364</v>
      </c>
    </row>
    <row r="2" spans="1:23" ht="18.75" thickBot="1" x14ac:dyDescent="0.3">
      <c r="A2" s="15"/>
      <c r="S2" s="16" t="s">
        <v>372</v>
      </c>
    </row>
    <row r="3" spans="1:23" ht="15.75" thickBot="1" x14ac:dyDescent="0.3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5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5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5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5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5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5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5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5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5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5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5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5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5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5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5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5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5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5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5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5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5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5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5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5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5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5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5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5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5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5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5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5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5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5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5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5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5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5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5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5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5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5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5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5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5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5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5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5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5.75" thickBot="1" x14ac:dyDescent="0.3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5.75" thickBot="1" x14ac:dyDescent="0.3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topLeftCell="A31" zoomScaleNormal="100" workbookViewId="0">
      <selection activeCell="G22" sqref="G2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1992</v>
      </c>
      <c r="G3" s="16" t="s">
        <v>379</v>
      </c>
    </row>
    <row r="4" spans="1:18" x14ac:dyDescent="0.2">
      <c r="A4" s="16" t="s">
        <v>54</v>
      </c>
      <c r="E4" s="27">
        <v>35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F48</f>
        <v>133393.8166141783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E9*(1-M48/E12)/(M48/E12)</f>
        <v>8.9975991930279359E-2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4_9_1'!H48</f>
        <v>894668.64991746005</v>
      </c>
    </row>
    <row r="13" spans="1:18" x14ac:dyDescent="0.2">
      <c r="A13" s="16" t="s">
        <v>378</v>
      </c>
      <c r="E13" s="185">
        <f>Q48</f>
        <v>894668.6499174597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2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2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2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2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2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2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2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2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2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2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2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2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2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2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2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2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2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2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2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2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2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2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2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2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2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2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2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2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2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2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2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2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2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2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2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2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2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2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2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380</v>
      </c>
    </row>
    <row r="3" spans="1:18" x14ac:dyDescent="0.2">
      <c r="A3" s="16" t="s">
        <v>50</v>
      </c>
      <c r="E3" s="27">
        <v>1982</v>
      </c>
      <c r="G3" s="16" t="s">
        <v>379</v>
      </c>
    </row>
    <row r="4" spans="1:18" x14ac:dyDescent="0.2">
      <c r="A4" s="16" t="s">
        <v>54</v>
      </c>
      <c r="E4" s="27">
        <v>25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F58</f>
        <v>179270.13505102036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E9*(1-M58/E12)/(M58/E12)</f>
        <v>7.1380228218079808E-2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4_9_2'!H58</f>
        <v>1603146.4702796894</v>
      </c>
    </row>
    <row r="13" spans="1:18" x14ac:dyDescent="0.2">
      <c r="A13" s="16" t="s">
        <v>381</v>
      </c>
      <c r="E13" s="185">
        <f>Q58</f>
        <v>1603146.4702796889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2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2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2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2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2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2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2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2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2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2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2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2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2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2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2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2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2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2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2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2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2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2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2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2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2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2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2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2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2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2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2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2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2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2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2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2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2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2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2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zoomScaleNormal="100" workbookViewId="0">
      <selection activeCell="G2" sqref="G2:G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383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P3" s="251" t="s">
        <v>401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33</v>
      </c>
      <c r="S4" s="158">
        <f>S3+1</f>
        <v>1</v>
      </c>
      <c r="T4" s="208">
        <v>0.94302238488439827</v>
      </c>
    </row>
    <row r="5" spans="1:20" ht="15" x14ac:dyDescent="0.25">
      <c r="A5" s="16" t="s">
        <v>219</v>
      </c>
      <c r="E5" s="174">
        <v>60000</v>
      </c>
      <c r="P5" s="16" t="s">
        <v>402</v>
      </c>
      <c r="S5" s="158">
        <f t="shared" ref="S5:S58" si="0">S4+1</f>
        <v>2</v>
      </c>
      <c r="T5" s="208">
        <v>0.88869030834939222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0.83682330996042542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0.78723616060457591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0.73977974821666315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0.69430009527481695</v>
      </c>
    </row>
    <row r="10" spans="1:20" ht="15" x14ac:dyDescent="0.25">
      <c r="A10" s="16" t="s">
        <v>225</v>
      </c>
      <c r="E10" s="193">
        <f>E9*(1-M53/E12)/(M53/E12)</f>
        <v>5.9691059347837187E-2</v>
      </c>
      <c r="S10" s="158">
        <f t="shared" si="0"/>
        <v>7</v>
      </c>
      <c r="T10" s="208">
        <v>0.65066496133440777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0.60875216740985594</v>
      </c>
    </row>
    <row r="12" spans="1:20" ht="15" x14ac:dyDescent="0.25">
      <c r="A12" s="16" t="s">
        <v>332</v>
      </c>
      <c r="E12" s="192">
        <f>T63</f>
        <v>1017641.6658438962</v>
      </c>
      <c r="S12" s="158">
        <f t="shared" si="0"/>
        <v>9</v>
      </c>
      <c r="T12" s="208">
        <v>0.56843347775922437</v>
      </c>
    </row>
    <row r="13" spans="1:20" ht="15" x14ac:dyDescent="0.25">
      <c r="A13" s="16" t="s">
        <v>310</v>
      </c>
      <c r="E13" s="185">
        <f>Q53</f>
        <v>1017641.6658438962</v>
      </c>
      <c r="S13" s="158">
        <f t="shared" si="0"/>
        <v>10</v>
      </c>
      <c r="T13" s="208">
        <v>0.52960776244192098</v>
      </c>
    </row>
    <row r="14" spans="1:20" ht="15" x14ac:dyDescent="0.25">
      <c r="E14" s="27"/>
      <c r="S14" s="158">
        <f t="shared" si="0"/>
        <v>11</v>
      </c>
      <c r="T14" s="208">
        <v>0.49217838007688658</v>
      </c>
    </row>
    <row r="15" spans="1:20" ht="15" x14ac:dyDescent="0.25">
      <c r="S15" s="158">
        <f t="shared" si="0"/>
        <v>12</v>
      </c>
      <c r="T15" s="208">
        <v>0.45605176457334473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0.42114457607801958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0.387240666921914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5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3581.463560870231</v>
      </c>
      <c r="O19" s="50">
        <f>N19*(11/24)*$E$11</f>
        <v>91.924231395669267</v>
      </c>
      <c r="P19" s="50">
        <f>N19+O19</f>
        <v>3673.3877922659003</v>
      </c>
      <c r="Q19" s="50">
        <f>M19+P19</f>
        <v>6750.3877922659003</v>
      </c>
      <c r="S19" s="158">
        <f t="shared" si="0"/>
        <v>16</v>
      </c>
      <c r="T19" s="208">
        <v>0.32219225437979943</v>
      </c>
    </row>
    <row r="20" spans="1:20" ht="15" x14ac:dyDescent="0.25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3688.9074676963382</v>
      </c>
      <c r="O20" s="50">
        <f t="shared" ref="O20:O58" si="7">N20*(11/24)*$E$11</f>
        <v>94.681958337539356</v>
      </c>
      <c r="P20" s="50">
        <f>P19*(1+$E$11)+(N20+O20)</f>
        <v>7662.6869346666681</v>
      </c>
      <c r="Q20" s="50">
        <f t="shared" ref="Q20:Q58" si="8">M20+P20</f>
        <v>14081.308934666667</v>
      </c>
      <c r="S20" s="158">
        <f t="shared" si="0"/>
        <v>17</v>
      </c>
      <c r="T20" s="208">
        <v>0.29094036105972632</v>
      </c>
    </row>
    <row r="21" spans="1:20" ht="15" x14ac:dyDescent="0.25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3799.5746917272281</v>
      </c>
      <c r="O21" s="50">
        <f t="shared" si="7"/>
        <v>97.522417087665517</v>
      </c>
      <c r="P21" s="50">
        <f t="shared" ref="P21:P58" si="11">P20*(1+$E$11)+(N21+O21)</f>
        <v>11988.894511822895</v>
      </c>
      <c r="Q21" s="50">
        <f t="shared" si="8"/>
        <v>22031.348643822894</v>
      </c>
      <c r="S21" s="158">
        <f t="shared" si="0"/>
        <v>18</v>
      </c>
      <c r="T21" s="208">
        <v>0.26057856084050024</v>
      </c>
    </row>
    <row r="22" spans="1:20" ht="15" x14ac:dyDescent="0.25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3913.561932479045</v>
      </c>
      <c r="O22" s="50">
        <f t="shared" si="7"/>
        <v>100.44808960029549</v>
      </c>
      <c r="P22" s="50">
        <f t="shared" si="11"/>
        <v>16674.282626564316</v>
      </c>
      <c r="Q22" s="50">
        <f t="shared" si="8"/>
        <v>30641.435168956319</v>
      </c>
      <c r="S22" s="158">
        <f t="shared" si="0"/>
        <v>19</v>
      </c>
      <c r="T22" s="208">
        <v>0.23118411597082505</v>
      </c>
    </row>
    <row r="23" spans="1:20" ht="15" x14ac:dyDescent="0.25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4030.9687904534157</v>
      </c>
      <c r="O23" s="50">
        <f t="shared" si="7"/>
        <v>103.46153228830434</v>
      </c>
      <c r="P23" s="50">
        <f t="shared" si="11"/>
        <v>21742.472776393639</v>
      </c>
      <c r="Q23" s="50">
        <f t="shared" si="8"/>
        <v>39954.976469529589</v>
      </c>
      <c r="S23" s="158">
        <f t="shared" si="0"/>
        <v>20</v>
      </c>
      <c r="T23" s="208">
        <v>0.20287147064855901</v>
      </c>
    </row>
    <row r="24" spans="1:20" ht="15" x14ac:dyDescent="0.25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4151.8978541670185</v>
      </c>
      <c r="O24" s="50">
        <f t="shared" si="7"/>
        <v>106.56537825695347</v>
      </c>
      <c r="P24" s="50">
        <f t="shared" si="11"/>
        <v>27218.514484295654</v>
      </c>
      <c r="Q24" s="50">
        <f t="shared" si="8"/>
        <v>50018.004710868321</v>
      </c>
      <c r="S24" s="158">
        <f t="shared" si="0"/>
        <v>21</v>
      </c>
      <c r="T24" s="208">
        <v>0.17578757556713351</v>
      </c>
    </row>
    <row r="25" spans="1:20" ht="15" x14ac:dyDescent="0.25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4276.4547897920293</v>
      </c>
      <c r="O25" s="50">
        <f t="shared" si="7"/>
        <v>109.76233960466209</v>
      </c>
      <c r="P25" s="50">
        <f t="shared" si="11"/>
        <v>33128.968424812905</v>
      </c>
      <c r="Q25" s="50">
        <f t="shared" si="8"/>
        <v>60879.32902049338</v>
      </c>
      <c r="S25" s="158">
        <f t="shared" si="0"/>
        <v>22</v>
      </c>
      <c r="T25" s="208">
        <v>0.15010814386409449</v>
      </c>
    </row>
    <row r="26" spans="1:20" ht="15" x14ac:dyDescent="0.25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4404.7484334857909</v>
      </c>
      <c r="O26" s="50">
        <f t="shared" si="7"/>
        <v>113.05520979280196</v>
      </c>
      <c r="P26" s="50">
        <f t="shared" si="11"/>
        <v>39501.994299881022</v>
      </c>
      <c r="Q26" s="50">
        <f t="shared" si="8"/>
        <v>72590.696972831938</v>
      </c>
      <c r="S26" s="158">
        <f t="shared" si="0"/>
        <v>23</v>
      </c>
      <c r="T26" s="208">
        <v>0.12602991996094756</v>
      </c>
    </row>
    <row r="27" spans="1:20" ht="15" x14ac:dyDescent="0.25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4536.8908864903642</v>
      </c>
      <c r="O27" s="50">
        <f t="shared" si="7"/>
        <v>116.44686608658601</v>
      </c>
      <c r="P27" s="50">
        <f t="shared" si="11"/>
        <v>46367.443733251304</v>
      </c>
      <c r="Q27" s="50">
        <f t="shared" si="8"/>
        <v>85206.965296317154</v>
      </c>
      <c r="S27" s="158">
        <f t="shared" si="0"/>
        <v>24</v>
      </c>
      <c r="T27" s="208">
        <v>0.10376112040991614</v>
      </c>
    </row>
    <row r="28" spans="1:20" ht="15" x14ac:dyDescent="0.25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4672.9976130850755</v>
      </c>
      <c r="O28" s="50">
        <f t="shared" si="7"/>
        <v>119.94027206918361</v>
      </c>
      <c r="P28" s="50">
        <f t="shared" si="11"/>
        <v>53756.958467467637</v>
      </c>
      <c r="Q28" s="50">
        <f t="shared" si="8"/>
        <v>98786.280324707768</v>
      </c>
      <c r="S28" s="158">
        <f t="shared" si="0"/>
        <v>25</v>
      </c>
      <c r="T28" s="208">
        <v>8.350609217679944E-2</v>
      </c>
    </row>
    <row r="29" spans="1:20" ht="15" x14ac:dyDescent="0.25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4813.1875414776277</v>
      </c>
      <c r="O29" s="50">
        <f t="shared" si="7"/>
        <v>123.53848023125911</v>
      </c>
      <c r="P29" s="50">
        <f t="shared" si="11"/>
        <v>61704.074163354715</v>
      </c>
      <c r="Q29" s="50">
        <f t="shared" si="8"/>
        <v>113390.26874384216</v>
      </c>
      <c r="S29" s="158">
        <f t="shared" si="0"/>
        <v>26</v>
      </c>
      <c r="T29" s="208">
        <v>6.5520727536846138E-2</v>
      </c>
    </row>
    <row r="30" spans="1:20" ht="15" x14ac:dyDescent="0.25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4957.5831677219567</v>
      </c>
      <c r="O30" s="50">
        <f t="shared" si="7"/>
        <v>127.2446346381969</v>
      </c>
      <c r="P30" s="50">
        <f t="shared" si="11"/>
        <v>70244.330118862737</v>
      </c>
      <c r="Q30" s="50">
        <f t="shared" si="8"/>
        <v>129084.23921607659</v>
      </c>
      <c r="S30" s="158">
        <f t="shared" si="0"/>
        <v>27</v>
      </c>
      <c r="T30" s="208">
        <v>4.991884534663539E-2</v>
      </c>
    </row>
    <row r="31" spans="1:20" ht="15" x14ac:dyDescent="0.25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5106.3106627536154</v>
      </c>
      <c r="O31" s="50">
        <f t="shared" si="7"/>
        <v>131.06197367734279</v>
      </c>
      <c r="P31" s="50">
        <f t="shared" si="11"/>
        <v>79415.385241950004</v>
      </c>
      <c r="Q31" s="50">
        <f t="shared" si="8"/>
        <v>145937.39549743355</v>
      </c>
      <c r="S31" s="158">
        <f t="shared" si="0"/>
        <v>28</v>
      </c>
      <c r="T31" s="208">
        <v>3.681000361683931E-2</v>
      </c>
    </row>
    <row r="32" spans="1:20" ht="15" x14ac:dyDescent="0.25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5259.4999826362246</v>
      </c>
      <c r="O32" s="50">
        <f t="shared" si="7"/>
        <v>134.9938328876631</v>
      </c>
      <c r="P32" s="50">
        <f t="shared" si="11"/>
        <v>89257.140631023096</v>
      </c>
      <c r="Q32" s="50">
        <f t="shared" si="8"/>
        <v>164023.06169710419</v>
      </c>
      <c r="S32" s="158">
        <f t="shared" si="0"/>
        <v>29</v>
      </c>
      <c r="T32" s="208">
        <v>2.6315198150269867E-2</v>
      </c>
    </row>
    <row r="33" spans="1:20" ht="15" x14ac:dyDescent="0.25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5417.2849821153113</v>
      </c>
      <c r="O33" s="50">
        <f t="shared" si="7"/>
        <v>139.04364787429299</v>
      </c>
      <c r="P33" s="50">
        <f t="shared" si="11"/>
        <v>99811.869136349997</v>
      </c>
      <c r="Q33" s="50">
        <f t="shared" si="8"/>
        <v>183418.9203655108</v>
      </c>
      <c r="S33" s="158">
        <f t="shared" si="0"/>
        <v>30</v>
      </c>
      <c r="T33" s="208">
        <v>1.8222901310526556E-2</v>
      </c>
    </row>
    <row r="34" spans="1:20" ht="15" x14ac:dyDescent="0.25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5579.8035315787702</v>
      </c>
      <c r="O34" s="50">
        <f t="shared" si="7"/>
        <v>143.21495731052175</v>
      </c>
      <c r="P34" s="50">
        <f t="shared" si="11"/>
        <v>111124.3522968749</v>
      </c>
      <c r="Q34" s="50">
        <f t="shared" si="8"/>
        <v>204207.26413574925</v>
      </c>
      <c r="S34" s="158">
        <f t="shared" si="0"/>
        <v>31</v>
      </c>
      <c r="T34" s="208">
        <v>1.2250971344457717E-2</v>
      </c>
    </row>
    <row r="35" spans="1:20" ht="15" x14ac:dyDescent="0.25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5747.1976375261338</v>
      </c>
      <c r="O35" s="50">
        <f t="shared" si="7"/>
        <v>147.51140602983742</v>
      </c>
      <c r="P35" s="50">
        <f t="shared" si="11"/>
        <v>123242.02506905588</v>
      </c>
      <c r="Q35" s="50">
        <f t="shared" si="8"/>
        <v>226475.26168401417</v>
      </c>
      <c r="S35" s="158">
        <f t="shared" si="0"/>
        <v>32</v>
      </c>
      <c r="T35" s="208">
        <v>8.0003059942903507E-3</v>
      </c>
    </row>
    <row r="36" spans="1:20" ht="15" x14ac:dyDescent="0.25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5919.6135666519176</v>
      </c>
      <c r="O36" s="50">
        <f t="shared" si="7"/>
        <v>151.93674821073253</v>
      </c>
      <c r="P36" s="50">
        <f t="shared" si="11"/>
        <v>136215.12878778565</v>
      </c>
      <c r="Q36" s="50">
        <f t="shared" si="8"/>
        <v>250315.23881768182</v>
      </c>
      <c r="S36" s="158">
        <f t="shared" si="0"/>
        <v>33</v>
      </c>
      <c r="T36" s="208">
        <v>5.0774680104926943E-3</v>
      </c>
    </row>
    <row r="37" spans="1:20" ht="15" x14ac:dyDescent="0.25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6097.2019736514758</v>
      </c>
      <c r="O37" s="50">
        <f t="shared" si="7"/>
        <v>156.49485065705454</v>
      </c>
      <c r="P37" s="50">
        <f t="shared" si="11"/>
        <v>150096.87282421021</v>
      </c>
      <c r="Q37" s="50">
        <f t="shared" si="8"/>
        <v>275824.97554521577</v>
      </c>
      <c r="S37" s="158">
        <f t="shared" si="0"/>
        <v>34</v>
      </c>
      <c r="T37" s="208">
        <v>3.1322606517551351E-3</v>
      </c>
    </row>
    <row r="38" spans="1:20" ht="15" x14ac:dyDescent="0.25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6280.1180328610199</v>
      </c>
      <c r="O38" s="50">
        <f t="shared" si="7"/>
        <v>161.18969617676618</v>
      </c>
      <c r="P38" s="50">
        <f t="shared" si="11"/>
        <v>164943.60543140379</v>
      </c>
      <c r="Q38" s="50">
        <f t="shared" si="8"/>
        <v>303108.02003010386</v>
      </c>
      <c r="S38" s="158">
        <f t="shared" si="0"/>
        <v>35</v>
      </c>
      <c r="T38" s="208">
        <v>1.8771322802179061E-3</v>
      </c>
    </row>
    <row r="39" spans="1:20" ht="15" x14ac:dyDescent="0.25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6468.5215738468514</v>
      </c>
      <c r="O39" s="50">
        <f t="shared" si="7"/>
        <v>166.0253870620692</v>
      </c>
      <c r="P39" s="50">
        <f t="shared" si="11"/>
        <v>180814.99429647133</v>
      </c>
      <c r="Q39" s="50">
        <f t="shared" si="8"/>
        <v>332274.02038177638</v>
      </c>
      <c r="S39" s="158">
        <f t="shared" si="0"/>
        <v>36</v>
      </c>
      <c r="T39" s="208">
        <v>1.0909210799819116E-3</v>
      </c>
    </row>
    <row r="40" spans="1:20" ht="15" x14ac:dyDescent="0.25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6662.5772210622572</v>
      </c>
      <c r="O40" s="50">
        <f t="shared" si="7"/>
        <v>171.00614867393125</v>
      </c>
      <c r="P40" s="50">
        <f t="shared" si="11"/>
        <v>197774.21734680992</v>
      </c>
      <c r="Q40" s="50">
        <f t="shared" si="8"/>
        <v>363439.07529004221</v>
      </c>
      <c r="S40" s="158">
        <f t="shared" si="0"/>
        <v>37</v>
      </c>
      <c r="T40" s="208">
        <v>6.1273869409060057E-4</v>
      </c>
    </row>
    <row r="41" spans="1:20" ht="15" x14ac:dyDescent="0.25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6862.4545376941251</v>
      </c>
      <c r="O41" s="50">
        <f t="shared" si="7"/>
        <v>176.13633313414923</v>
      </c>
      <c r="P41" s="50">
        <f t="shared" si="11"/>
        <v>215888.16438905956</v>
      </c>
      <c r="Q41" s="50">
        <f t="shared" si="8"/>
        <v>396726.10456617753</v>
      </c>
      <c r="S41" s="158">
        <f t="shared" si="0"/>
        <v>38</v>
      </c>
      <c r="T41" s="208">
        <v>3.3436347308756935E-4</v>
      </c>
    </row>
    <row r="42" spans="1:20" ht="15" x14ac:dyDescent="0.25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7068.3281738249489</v>
      </c>
      <c r="O42" s="50">
        <f t="shared" si="7"/>
        <v>181.42042312817367</v>
      </c>
      <c r="P42" s="50">
        <f t="shared" si="11"/>
        <v>235227.65019180003</v>
      </c>
      <c r="Q42" s="50">
        <f t="shared" si="8"/>
        <v>432265.24071357318</v>
      </c>
      <c r="S42" s="158">
        <f t="shared" si="0"/>
        <v>39</v>
      </c>
      <c r="T42" s="208">
        <v>1.7714933803672023E-4</v>
      </c>
    </row>
    <row r="43" spans="1:20" ht="15" x14ac:dyDescent="0.25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7280.3780190396974</v>
      </c>
      <c r="O43" s="50">
        <f t="shared" si="7"/>
        <v>186.86303582201887</v>
      </c>
      <c r="P43" s="50">
        <f t="shared" si="11"/>
        <v>255867.63965740256</v>
      </c>
      <c r="Q43" s="50">
        <f t="shared" si="8"/>
        <v>470194.24271397368</v>
      </c>
      <c r="S43" s="158">
        <f t="shared" si="0"/>
        <v>40</v>
      </c>
      <c r="T43" s="208">
        <v>9.1063654841069233E-5</v>
      </c>
    </row>
    <row r="44" spans="1:20" ht="15" x14ac:dyDescent="0.25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7498.7893596108888</v>
      </c>
      <c r="O44" s="50">
        <f t="shared" si="7"/>
        <v>192.46892689667948</v>
      </c>
      <c r="P44" s="50">
        <f t="shared" si="11"/>
        <v>277887.48576472467</v>
      </c>
      <c r="Q44" s="50">
        <f t="shared" si="8"/>
        <v>510658.93328200979</v>
      </c>
      <c r="S44" s="158">
        <f t="shared" si="0"/>
        <v>41</v>
      </c>
      <c r="T44" s="208">
        <v>4.4987509227391525E-5</v>
      </c>
    </row>
    <row r="45" spans="1:20" ht="15" x14ac:dyDescent="0.25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7723.7530403992159</v>
      </c>
      <c r="O45" s="50">
        <f t="shared" si="7"/>
        <v>198.24299470357988</v>
      </c>
      <c r="P45" s="50">
        <f t="shared" si="11"/>
        <v>301371.1810026521</v>
      </c>
      <c r="Q45" s="50">
        <f t="shared" si="8"/>
        <v>553813.6609111377</v>
      </c>
      <c r="S45" s="158">
        <f t="shared" si="0"/>
        <v>42</v>
      </c>
      <c r="T45" s="208">
        <v>2.1304252508176896E-5</v>
      </c>
    </row>
    <row r="46" spans="1:20" ht="15" x14ac:dyDescent="0.25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7955.4656316111923</v>
      </c>
      <c r="O46" s="50">
        <f t="shared" si="7"/>
        <v>204.19028454468727</v>
      </c>
      <c r="P46" s="50">
        <f t="shared" si="11"/>
        <v>326407.62305495655</v>
      </c>
      <c r="Q46" s="50">
        <f t="shared" si="8"/>
        <v>599821.78810845665</v>
      </c>
      <c r="S46" s="158">
        <f t="shared" si="0"/>
        <v>43</v>
      </c>
      <c r="T46" s="208">
        <v>9.6431350468719098E-6</v>
      </c>
    </row>
    <row r="47" spans="1:20" ht="15" x14ac:dyDescent="0.25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8194.1296005595286</v>
      </c>
      <c r="O47" s="50">
        <f t="shared" si="7"/>
        <v>210.3159930810279</v>
      </c>
      <c r="P47" s="50">
        <f t="shared" si="11"/>
        <v>353090.89553967468</v>
      </c>
      <c r="Q47" s="50">
        <f t="shared" si="8"/>
        <v>648856.2072944144</v>
      </c>
      <c r="S47" s="158">
        <f t="shared" si="0"/>
        <v>44</v>
      </c>
      <c r="T47" s="208">
        <v>4.1590231124271573E-6</v>
      </c>
    </row>
    <row r="48" spans="1:20" ht="15" x14ac:dyDescent="0.25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8439.9534885763151</v>
      </c>
      <c r="O48" s="50">
        <f t="shared" si="7"/>
        <v>216.62547287345873</v>
      </c>
      <c r="P48" s="50">
        <f t="shared" si="11"/>
        <v>381520.56465134624</v>
      </c>
      <c r="Q48" s="50">
        <f t="shared" si="8"/>
        <v>701099.88592634234</v>
      </c>
      <c r="S48" s="158">
        <f t="shared" si="0"/>
        <v>45</v>
      </c>
      <c r="T48" s="208">
        <v>1.702658688133751E-6</v>
      </c>
    </row>
    <row r="49" spans="1:20" ht="15" x14ac:dyDescent="0.25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8693.1520932336043</v>
      </c>
      <c r="O49" s="50">
        <f t="shared" si="7"/>
        <v>223.12423705966251</v>
      </c>
      <c r="P49" s="50">
        <f t="shared" si="11"/>
        <v>411801.99260211491</v>
      </c>
      <c r="Q49" s="50">
        <f t="shared" si="8"/>
        <v>756746.44249236141</v>
      </c>
      <c r="S49" s="158">
        <f t="shared" si="0"/>
        <v>46</v>
      </c>
      <c r="T49" s="208">
        <v>6.587531385029833E-7</v>
      </c>
    </row>
    <row r="50" spans="1:20" ht="15" x14ac:dyDescent="0.25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8953.9466560306137</v>
      </c>
      <c r="O50" s="50">
        <f t="shared" si="7"/>
        <v>229.81796417145242</v>
      </c>
      <c r="P50" s="50">
        <f t="shared" si="11"/>
        <v>444046.66880803544</v>
      </c>
      <c r="Q50" s="50">
        <f t="shared" si="8"/>
        <v>816000.75511470181</v>
      </c>
      <c r="S50" s="158">
        <f t="shared" si="0"/>
        <v>47</v>
      </c>
      <c r="T50" s="208">
        <v>2.3963474146769652E-7</v>
      </c>
    </row>
    <row r="51" spans="1:20" ht="15" x14ac:dyDescent="0.25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9222.5650557115332</v>
      </c>
      <c r="O51" s="50">
        <f t="shared" si="7"/>
        <v>236.71250309659601</v>
      </c>
      <c r="P51" s="50">
        <f t="shared" si="11"/>
        <v>478372.55982009362</v>
      </c>
      <c r="Q51" s="50">
        <f t="shared" si="8"/>
        <v>879079.60459917644</v>
      </c>
      <c r="S51" s="158">
        <f t="shared" si="0"/>
        <v>48</v>
      </c>
      <c r="T51" s="208">
        <v>0</v>
      </c>
    </row>
    <row r="52" spans="1:20" ht="15" x14ac:dyDescent="0.25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9499.242007382878</v>
      </c>
      <c r="O52" s="50">
        <f t="shared" si="7"/>
        <v>243.81387818949389</v>
      </c>
      <c r="P52" s="50">
        <f t="shared" si="11"/>
        <v>514904.47905559128</v>
      </c>
      <c r="Q52" s="50">
        <f t="shared" si="8"/>
        <v>946212.35387072316</v>
      </c>
      <c r="S52" s="158">
        <f t="shared" si="0"/>
        <v>49</v>
      </c>
      <c r="T52" s="208">
        <v>0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9784.2192676043651</v>
      </c>
      <c r="O53" s="203">
        <f t="shared" si="7"/>
        <v>251.1282945351787</v>
      </c>
      <c r="P53" s="203">
        <f t="shared" si="11"/>
        <v>553774.47744484397</v>
      </c>
      <c r="Q53" s="203">
        <f t="shared" si="8"/>
        <v>1017641.6658438962</v>
      </c>
      <c r="S53" s="158">
        <f t="shared" si="0"/>
        <v>50</v>
      </c>
      <c r="T53" s="208">
        <v>0</v>
      </c>
    </row>
    <row r="54" spans="1:20" ht="15" x14ac:dyDescent="0.25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10077.745845632497</v>
      </c>
      <c r="O54" s="50">
        <f t="shared" si="7"/>
        <v>258.66214337123409</v>
      </c>
      <c r="P54" s="50">
        <f t="shared" si="11"/>
        <v>595122.25617075898</v>
      </c>
      <c r="Q54" s="50">
        <f t="shared" si="8"/>
        <v>1093624.2618922594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10380.078221001471</v>
      </c>
      <c r="O55" s="50">
        <f t="shared" si="7"/>
        <v>266.42200767237114</v>
      </c>
      <c r="P55" s="50">
        <f t="shared" si="11"/>
        <v>639095.60274499527</v>
      </c>
      <c r="Q55" s="50">
        <f t="shared" si="8"/>
        <v>1174431.7232021638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10691.480567631517</v>
      </c>
      <c r="O56" s="50">
        <f t="shared" si="7"/>
        <v>274.41466790254225</v>
      </c>
      <c r="P56" s="50">
        <f t="shared" si="11"/>
        <v>685850.85173424904</v>
      </c>
      <c r="Q56" s="50">
        <f t="shared" si="8"/>
        <v>1260351.3374247414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11012.224984660463</v>
      </c>
      <c r="O57" s="50">
        <f t="shared" si="7"/>
        <v>282.64710793961854</v>
      </c>
      <c r="P57" s="50">
        <f t="shared" si="11"/>
        <v>735553.37152396713</v>
      </c>
      <c r="Q57" s="50">
        <f t="shared" si="8"/>
        <v>1351686.993175481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11342.591734200278</v>
      </c>
      <c r="O58" s="50">
        <f t="shared" si="7"/>
        <v>291.12652117780715</v>
      </c>
      <c r="P58" s="50">
        <f t="shared" si="11"/>
        <v>788378.07858468744</v>
      </c>
      <c r="Q58" s="50">
        <f t="shared" si="8"/>
        <v>1448760.1250739105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12.534694530017957</v>
      </c>
    </row>
    <row r="63" spans="1:20" ht="15.75" thickBot="1" x14ac:dyDescent="0.3">
      <c r="S63" s="157" t="s">
        <v>330</v>
      </c>
      <c r="T63" s="210">
        <f>T62*H53</f>
        <v>1017641.6658438962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zoomScaleNormal="100" workbookViewId="0">
      <selection activeCell="G4" sqref="G3:G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211" t="s">
        <v>50</v>
      </c>
      <c r="B3" s="211"/>
      <c r="C3" s="211"/>
      <c r="D3" s="211"/>
      <c r="E3" s="248">
        <v>2001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0.94575070173750808</v>
      </c>
    </row>
    <row r="5" spans="1:20" ht="15" x14ac:dyDescent="0.25">
      <c r="A5" s="16" t="s">
        <v>219</v>
      </c>
      <c r="E5" s="174">
        <v>60000</v>
      </c>
      <c r="Q5" s="251" t="s">
        <v>403</v>
      </c>
      <c r="S5" s="158">
        <f t="shared" ref="S5:S58" si="0">S4+1</f>
        <v>2</v>
      </c>
      <c r="T5" s="208">
        <v>0.89408683853270221</v>
      </c>
    </row>
    <row r="6" spans="1:20" ht="15" x14ac:dyDescent="0.25">
      <c r="A6" s="16" t="s">
        <v>278</v>
      </c>
      <c r="E6" s="173">
        <v>0.03</v>
      </c>
      <c r="Q6" s="16" t="s">
        <v>404</v>
      </c>
      <c r="S6" s="158">
        <f t="shared" si="0"/>
        <v>3</v>
      </c>
      <c r="T6" s="208">
        <v>0.8448473137654563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0.79788833981165863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0.75306050066228603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0.7102282354359184</v>
      </c>
    </row>
    <row r="10" spans="1:20" ht="15" x14ac:dyDescent="0.25">
      <c r="A10" s="16" t="s">
        <v>225</v>
      </c>
      <c r="E10" s="193">
        <f>E9*(1-M53/E12)/(M53/E12)</f>
        <v>6.9921747106234722E-2</v>
      </c>
      <c r="S10" s="158">
        <f t="shared" si="0"/>
        <v>7</v>
      </c>
      <c r="T10" s="208">
        <v>0.66925156922405638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0.63001776139908694</v>
      </c>
    </row>
    <row r="12" spans="1:20" ht="15" x14ac:dyDescent="0.25">
      <c r="A12" s="16" t="s">
        <v>332</v>
      </c>
      <c r="E12" s="192">
        <f>T63</f>
        <v>1112555.2731614257</v>
      </c>
      <c r="S12" s="158">
        <f t="shared" si="0"/>
        <v>9</v>
      </c>
      <c r="T12" s="208">
        <v>0.59241067485678522</v>
      </c>
    </row>
    <row r="13" spans="1:20" ht="15" x14ac:dyDescent="0.25">
      <c r="A13" s="16" t="s">
        <v>310</v>
      </c>
      <c r="E13" s="185">
        <f>Q53</f>
        <v>1112555.2731614255</v>
      </c>
      <c r="S13" s="158">
        <f t="shared" si="0"/>
        <v>10</v>
      </c>
      <c r="T13" s="208">
        <v>0.55633024701866396</v>
      </c>
    </row>
    <row r="14" spans="1:20" ht="15" x14ac:dyDescent="0.25">
      <c r="E14" s="27"/>
      <c r="S14" s="158">
        <f t="shared" si="0"/>
        <v>11</v>
      </c>
      <c r="T14" s="208">
        <v>0.52168405785315775</v>
      </c>
    </row>
    <row r="15" spans="1:20" ht="15" x14ac:dyDescent="0.25">
      <c r="S15" s="158">
        <f t="shared" si="0"/>
        <v>12</v>
      </c>
      <c r="T15" s="208">
        <v>0.48837548776829459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0.45631820445676979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0.42542898339450241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5">
      <c r="A19" s="16">
        <f>E3</f>
        <v>2001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4195.3048263740829</v>
      </c>
      <c r="O19" s="50">
        <f>N19*(11/24)*$E$11</f>
        <v>107.67949054360146</v>
      </c>
      <c r="P19" s="50">
        <f>N19+O19</f>
        <v>4302.9843169176847</v>
      </c>
      <c r="Q19" s="50">
        <f>M19+P19</f>
        <v>7379.9843169176847</v>
      </c>
      <c r="S19" s="158">
        <f t="shared" si="0"/>
        <v>16</v>
      </c>
      <c r="T19" s="208">
        <v>0.36683647916294515</v>
      </c>
    </row>
    <row r="20" spans="1:20" ht="15" x14ac:dyDescent="0.25">
      <c r="A20" s="172">
        <f>A19+1</f>
        <v>2002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4321.1639711653061</v>
      </c>
      <c r="O20" s="50">
        <f t="shared" ref="O20:O58" si="8">N20*(11/24)*$E$11</f>
        <v>110.90987525990953</v>
      </c>
      <c r="P20" s="50">
        <f>P19*(1+$E$11)+(N20+O20)</f>
        <v>8976.0252850902907</v>
      </c>
      <c r="Q20" s="50">
        <f t="shared" ref="Q20:Q58" si="9">M20+P20</f>
        <v>15394.64728509029</v>
      </c>
      <c r="S20" s="158">
        <f t="shared" si="0"/>
        <v>17</v>
      </c>
      <c r="T20" s="208">
        <v>0.33888375964686979</v>
      </c>
    </row>
    <row r="21" spans="1:20" ht="15" x14ac:dyDescent="0.25">
      <c r="A21" s="172">
        <f t="shared" ref="A21:C36" si="10">A20+1</f>
        <v>2003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4450.7988903002652</v>
      </c>
      <c r="O21" s="50">
        <f t="shared" si="8"/>
        <v>114.23717151770681</v>
      </c>
      <c r="P21" s="50">
        <f t="shared" ref="P21:P58" si="11">P20*(1+$E$11)+(N21+O21)</f>
        <v>14043.718762873319</v>
      </c>
      <c r="Q21" s="50">
        <f t="shared" si="9"/>
        <v>24086.172894873322</v>
      </c>
      <c r="S21" s="158">
        <f t="shared" si="0"/>
        <v>18</v>
      </c>
      <c r="T21" s="208">
        <v>0.31171923044795791</v>
      </c>
    </row>
    <row r="22" spans="1:20" ht="15" x14ac:dyDescent="0.25">
      <c r="A22" s="172">
        <f t="shared" si="10"/>
        <v>2004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4584.3228570092724</v>
      </c>
      <c r="O22" s="50">
        <f t="shared" si="8"/>
        <v>117.66428666323799</v>
      </c>
      <c r="P22" s="50">
        <f t="shared" si="11"/>
        <v>19532.154157266737</v>
      </c>
      <c r="Q22" s="50">
        <f t="shared" si="9"/>
        <v>33499.306699658737</v>
      </c>
      <c r="S22" s="158">
        <f t="shared" si="0"/>
        <v>19</v>
      </c>
      <c r="T22" s="208">
        <v>0.28515797187694941</v>
      </c>
    </row>
    <row r="23" spans="1:20" ht="15" x14ac:dyDescent="0.25">
      <c r="A23" s="172">
        <f t="shared" si="10"/>
        <v>2005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4721.8525427195509</v>
      </c>
      <c r="O23" s="50">
        <f t="shared" si="8"/>
        <v>121.19421526313513</v>
      </c>
      <c r="P23" s="50">
        <f t="shared" si="11"/>
        <v>25469.001548056363</v>
      </c>
      <c r="Q23" s="50">
        <f t="shared" si="9"/>
        <v>43681.505241192317</v>
      </c>
      <c r="S23" s="158">
        <f t="shared" si="0"/>
        <v>20</v>
      </c>
      <c r="T23" s="208">
        <v>0.25918415419881929</v>
      </c>
    </row>
    <row r="24" spans="1:20" ht="15" x14ac:dyDescent="0.25">
      <c r="A24" s="172">
        <f t="shared" si="10"/>
        <v>2006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4863.5081190011379</v>
      </c>
      <c r="O24" s="50">
        <f t="shared" si="8"/>
        <v>124.8300417210292</v>
      </c>
      <c r="P24" s="50">
        <f t="shared" si="11"/>
        <v>31883.603795469688</v>
      </c>
      <c r="Q24" s="50">
        <f t="shared" si="9"/>
        <v>54683.094022042358</v>
      </c>
      <c r="S24" s="158">
        <f t="shared" si="0"/>
        <v>21</v>
      </c>
      <c r="T24" s="208">
        <v>0.23380882462203462</v>
      </c>
    </row>
    <row r="25" spans="1:20" ht="15" x14ac:dyDescent="0.25">
      <c r="A25" s="172">
        <f t="shared" si="10"/>
        <v>2007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5009.4133625711711</v>
      </c>
      <c r="O25" s="50">
        <f t="shared" si="8"/>
        <v>128.57494297266007</v>
      </c>
      <c r="P25" s="50">
        <f t="shared" si="11"/>
        <v>38807.073913559827</v>
      </c>
      <c r="Q25" s="50">
        <f t="shared" si="9"/>
        <v>66557.434509240295</v>
      </c>
      <c r="S25" s="158">
        <f t="shared" si="0"/>
        <v>22</v>
      </c>
      <c r="T25" s="208">
        <v>0.2090744305196163</v>
      </c>
    </row>
    <row r="26" spans="1:20" ht="15" x14ac:dyDescent="0.25">
      <c r="A26" s="172">
        <f t="shared" si="10"/>
        <v>2008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5159.6957634483069</v>
      </c>
      <c r="O26" s="50">
        <f t="shared" si="8"/>
        <v>132.43219126183988</v>
      </c>
      <c r="P26" s="50">
        <f t="shared" si="11"/>
        <v>46272.398007429321</v>
      </c>
      <c r="Q26" s="50">
        <f t="shared" si="9"/>
        <v>79361.10068038023</v>
      </c>
      <c r="S26" s="158">
        <f t="shared" si="0"/>
        <v>23</v>
      </c>
      <c r="T26" s="208">
        <v>0.18505665640286814</v>
      </c>
    </row>
    <row r="27" spans="1:20" ht="15" x14ac:dyDescent="0.25">
      <c r="A27" s="172">
        <f t="shared" si="10"/>
        <v>2009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5314.4866363517567</v>
      </c>
      <c r="O27" s="50">
        <f t="shared" si="8"/>
        <v>136.40515699969509</v>
      </c>
      <c r="P27" s="50">
        <f t="shared" si="11"/>
        <v>54314.544089196817</v>
      </c>
      <c r="Q27" s="50">
        <f t="shared" si="9"/>
        <v>93154.065652262681</v>
      </c>
      <c r="S27" s="158">
        <f t="shared" si="0"/>
        <v>24</v>
      </c>
      <c r="T27" s="208">
        <v>0.16186298764909465</v>
      </c>
    </row>
    <row r="28" spans="1:20" ht="15" x14ac:dyDescent="0.25">
      <c r="A28" s="172">
        <f t="shared" si="10"/>
        <v>2010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5473.9212354423098</v>
      </c>
      <c r="O28" s="50">
        <f t="shared" si="8"/>
        <v>140.49731170968596</v>
      </c>
      <c r="P28" s="50">
        <f t="shared" si="11"/>
        <v>62970.577105343837</v>
      </c>
      <c r="Q28" s="50">
        <f t="shared" si="9"/>
        <v>107999.89896258397</v>
      </c>
      <c r="S28" s="158">
        <f t="shared" si="0"/>
        <v>25</v>
      </c>
      <c r="T28" s="208">
        <v>0.13963216296608805</v>
      </c>
    </row>
    <row r="29" spans="1:20" ht="15" x14ac:dyDescent="0.25">
      <c r="A29" s="172">
        <f t="shared" si="10"/>
        <v>2011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5638.1388725055785</v>
      </c>
      <c r="O29" s="50">
        <f t="shared" si="8"/>
        <v>144.71223106097651</v>
      </c>
      <c r="P29" s="50">
        <f t="shared" si="11"/>
        <v>72279.780526809656</v>
      </c>
      <c r="Q29" s="50">
        <f t="shared" si="9"/>
        <v>123965.9751072971</v>
      </c>
      <c r="S29" s="158">
        <f t="shared" si="0"/>
        <v>26</v>
      </c>
      <c r="T29" s="208">
        <v>0.11853041493899739</v>
      </c>
    </row>
    <row r="30" spans="1:20" ht="15" x14ac:dyDescent="0.25">
      <c r="A30" s="172">
        <f t="shared" si="10"/>
        <v>2012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5807.2830386807464</v>
      </c>
      <c r="O30" s="50">
        <f t="shared" si="8"/>
        <v>149.05359799280583</v>
      </c>
      <c r="P30" s="50">
        <f t="shared" si="11"/>
        <v>82283.784872984557</v>
      </c>
      <c r="Q30" s="50">
        <f t="shared" si="9"/>
        <v>141123.69397019842</v>
      </c>
      <c r="S30" s="158">
        <f t="shared" si="0"/>
        <v>27</v>
      </c>
      <c r="T30" s="208">
        <v>9.8745979558678587E-2</v>
      </c>
    </row>
    <row r="31" spans="1:20" ht="15" x14ac:dyDescent="0.25">
      <c r="A31" s="172">
        <f t="shared" si="10"/>
        <v>2013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5981.5015298411681</v>
      </c>
      <c r="O31" s="50">
        <f t="shared" si="8"/>
        <v>153.52520593258998</v>
      </c>
      <c r="P31" s="50">
        <f t="shared" si="11"/>
        <v>93026.703561645452</v>
      </c>
      <c r="Q31" s="50">
        <f t="shared" si="9"/>
        <v>159548.71381712897</v>
      </c>
      <c r="S31" s="158">
        <f t="shared" si="0"/>
        <v>28</v>
      </c>
      <c r="T31" s="208">
        <v>8.0478109788553687E-2</v>
      </c>
    </row>
    <row r="32" spans="1:20" ht="15" x14ac:dyDescent="0.25">
      <c r="A32" s="172">
        <f t="shared" si="10"/>
        <v>2014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6160.9465757364042</v>
      </c>
      <c r="O32" s="50">
        <f t="shared" si="8"/>
        <v>158.13096211056771</v>
      </c>
      <c r="P32" s="50">
        <f t="shared" si="11"/>
        <v>104555.27649894457</v>
      </c>
      <c r="Q32" s="50">
        <f t="shared" si="9"/>
        <v>179321.19756502565</v>
      </c>
      <c r="S32" s="158">
        <f t="shared" si="0"/>
        <v>29</v>
      </c>
      <c r="T32" s="208">
        <v>6.403430589976887E-2</v>
      </c>
    </row>
    <row r="33" spans="1:20" ht="15" x14ac:dyDescent="0.25">
      <c r="A33" s="172">
        <f t="shared" si="10"/>
        <v>2015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6345.7749730084961</v>
      </c>
      <c r="O33" s="50">
        <f t="shared" si="8"/>
        <v>162.87489097388473</v>
      </c>
      <c r="P33" s="50">
        <f t="shared" si="11"/>
        <v>116919.02184686785</v>
      </c>
      <c r="Q33" s="50">
        <f t="shared" si="9"/>
        <v>200526.07307602867</v>
      </c>
      <c r="S33" s="158">
        <f t="shared" si="0"/>
        <v>30</v>
      </c>
      <c r="T33" s="208">
        <v>4.9549469414855371E-2</v>
      </c>
    </row>
    <row r="34" spans="1:20" ht="15" x14ac:dyDescent="0.25">
      <c r="A34" s="172">
        <f t="shared" si="10"/>
        <v>2016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6536.1482221987508</v>
      </c>
      <c r="O34" s="50">
        <f t="shared" si="8"/>
        <v>167.76113770310127</v>
      </c>
      <c r="P34" s="50">
        <f t="shared" si="11"/>
        <v>130170.39643019431</v>
      </c>
      <c r="Q34" s="50">
        <f t="shared" si="9"/>
        <v>223253.30826906866</v>
      </c>
      <c r="S34" s="158">
        <f t="shared" si="0"/>
        <v>31</v>
      </c>
      <c r="T34" s="208">
        <v>3.7168377233334784E-2</v>
      </c>
    </row>
    <row r="35" spans="1:20" ht="15" x14ac:dyDescent="0.25">
      <c r="A35" s="172">
        <f t="shared" si="10"/>
        <v>2017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6732.2326688647136</v>
      </c>
      <c r="O35" s="50">
        <f t="shared" si="8"/>
        <v>172.79397183419431</v>
      </c>
      <c r="P35" s="50">
        <f t="shared" si="11"/>
        <v>144364.9652709841</v>
      </c>
      <c r="Q35" s="50">
        <f t="shared" si="9"/>
        <v>247598.20188594243</v>
      </c>
      <c r="S35" s="158">
        <f t="shared" si="0"/>
        <v>32</v>
      </c>
      <c r="T35" s="208">
        <v>2.7064350868301737E-2</v>
      </c>
    </row>
    <row r="36" spans="1:20" ht="15" x14ac:dyDescent="0.25">
      <c r="A36" s="172">
        <f t="shared" si="10"/>
        <v>2018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6934.1996489306557</v>
      </c>
      <c r="O36" s="50">
        <f t="shared" si="8"/>
        <v>177.97779098922015</v>
      </c>
      <c r="P36" s="50">
        <f t="shared" si="11"/>
        <v>159561.5807660791</v>
      </c>
      <c r="Q36" s="50">
        <f t="shared" si="9"/>
        <v>273661.69079597527</v>
      </c>
      <c r="S36" s="158">
        <f t="shared" si="0"/>
        <v>33</v>
      </c>
      <c r="T36" s="208">
        <v>1.9110685644124093E-2</v>
      </c>
    </row>
    <row r="37" spans="1:20" ht="15" x14ac:dyDescent="0.25">
      <c r="A37" s="172">
        <f t="shared" ref="A37:C52" si="14">A36+1</f>
        <v>2019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7142.2256383985759</v>
      </c>
      <c r="O37" s="50">
        <f t="shared" si="8"/>
        <v>183.31712471889676</v>
      </c>
      <c r="P37" s="50">
        <f t="shared" si="11"/>
        <v>175822.57205209701</v>
      </c>
      <c r="Q37" s="50">
        <f t="shared" si="9"/>
        <v>301550.67477310257</v>
      </c>
      <c r="S37" s="158">
        <f t="shared" si="0"/>
        <v>34</v>
      </c>
      <c r="T37" s="208">
        <v>1.3128702202458226E-2</v>
      </c>
    </row>
    <row r="38" spans="1:20" ht="15" x14ac:dyDescent="0.25">
      <c r="A38" s="172">
        <f t="shared" si="14"/>
        <v>2020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7356.4924075505332</v>
      </c>
      <c r="O38" s="50">
        <f t="shared" si="8"/>
        <v>188.81663846046368</v>
      </c>
      <c r="P38" s="50">
        <f t="shared" si="11"/>
        <v>193213.94513302547</v>
      </c>
      <c r="Q38" s="50">
        <f t="shared" si="9"/>
        <v>331378.35973172553</v>
      </c>
      <c r="S38" s="158">
        <f t="shared" si="0"/>
        <v>35</v>
      </c>
      <c r="T38" s="208">
        <v>8.7797638195423518E-3</v>
      </c>
    </row>
    <row r="39" spans="1:20" ht="15" x14ac:dyDescent="0.25">
      <c r="A39" s="172">
        <f t="shared" si="14"/>
        <v>2021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7577.1871797770491</v>
      </c>
      <c r="O39" s="50">
        <f t="shared" si="8"/>
        <v>194.48113761427757</v>
      </c>
      <c r="P39" s="50">
        <f t="shared" si="11"/>
        <v>211805.59437786625</v>
      </c>
      <c r="Q39" s="50">
        <f t="shared" si="9"/>
        <v>363264.62046317133</v>
      </c>
      <c r="S39" s="158">
        <f t="shared" si="0"/>
        <v>36</v>
      </c>
      <c r="T39" s="208">
        <v>5.7185930469449975E-3</v>
      </c>
    </row>
    <row r="40" spans="1:20" ht="15" x14ac:dyDescent="0.25">
      <c r="A40" s="172">
        <f t="shared" si="14"/>
        <v>2022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7804.5027951703614</v>
      </c>
      <c r="O40" s="50">
        <f t="shared" si="8"/>
        <v>200.31557174270594</v>
      </c>
      <c r="P40" s="50">
        <f t="shared" si="11"/>
        <v>231671.52602993982</v>
      </c>
      <c r="Q40" s="50">
        <f t="shared" si="9"/>
        <v>397336.38397317217</v>
      </c>
      <c r="S40" s="158">
        <f t="shared" si="0"/>
        <v>37</v>
      </c>
      <c r="T40" s="208">
        <v>3.6284938339084852E-3</v>
      </c>
    </row>
    <row r="41" spans="1:20" ht="15" x14ac:dyDescent="0.25">
      <c r="A41" s="172">
        <f t="shared" si="14"/>
        <v>2023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8038.6378790254721</v>
      </c>
      <c r="O41" s="50">
        <f t="shared" si="8"/>
        <v>206.32503889498713</v>
      </c>
      <c r="P41" s="50">
        <f t="shared" si="11"/>
        <v>252890.09440553692</v>
      </c>
      <c r="Q41" s="50">
        <f t="shared" si="9"/>
        <v>433728.03458265489</v>
      </c>
      <c r="S41" s="158">
        <f t="shared" si="0"/>
        <v>38</v>
      </c>
      <c r="T41" s="208">
        <v>2.2417946332579505E-3</v>
      </c>
    </row>
    <row r="42" spans="1:20" ht="15" x14ac:dyDescent="0.25">
      <c r="A42" s="172">
        <f t="shared" si="14"/>
        <v>2024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8279.797015396236</v>
      </c>
      <c r="O42" s="50">
        <f t="shared" si="8"/>
        <v>212.51479006183672</v>
      </c>
      <c r="P42" s="50">
        <f t="shared" si="11"/>
        <v>275544.25149770512</v>
      </c>
      <c r="Q42" s="50">
        <f t="shared" si="9"/>
        <v>472581.84201947827</v>
      </c>
      <c r="S42" s="158">
        <f t="shared" si="0"/>
        <v>39</v>
      </c>
      <c r="T42" s="208">
        <v>1.3465532639478669E-3</v>
      </c>
    </row>
    <row r="43" spans="1:20" ht="15" x14ac:dyDescent="0.25">
      <c r="A43" s="172">
        <f t="shared" si="14"/>
        <v>2025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8528.1909258581236</v>
      </c>
      <c r="O43" s="50">
        <f t="shared" si="8"/>
        <v>218.89023376369184</v>
      </c>
      <c r="P43" s="50">
        <f t="shared" si="11"/>
        <v>299721.81074119842</v>
      </c>
      <c r="Q43" s="50">
        <f t="shared" si="9"/>
        <v>514048.41379776958</v>
      </c>
      <c r="S43" s="158">
        <f t="shared" si="0"/>
        <v>40</v>
      </c>
      <c r="T43" s="208">
        <v>7.8395267571776579E-4</v>
      </c>
    </row>
    <row r="44" spans="1:20" ht="15" x14ac:dyDescent="0.25">
      <c r="A44" s="172">
        <f t="shared" si="14"/>
        <v>2026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8784.0366536338679</v>
      </c>
      <c r="O44" s="50">
        <f t="shared" si="8"/>
        <v>225.45694077660261</v>
      </c>
      <c r="P44" s="50">
        <f t="shared" si="11"/>
        <v>325515.72573711601</v>
      </c>
      <c r="Q44" s="50">
        <f t="shared" si="9"/>
        <v>558287.17325440119</v>
      </c>
      <c r="S44" s="158">
        <f t="shared" si="0"/>
        <v>41</v>
      </c>
      <c r="T44" s="208">
        <v>4.4453997917866879E-4</v>
      </c>
    </row>
    <row r="45" spans="1:20" ht="15" x14ac:dyDescent="0.25">
      <c r="A45" s="172">
        <f t="shared" si="14"/>
        <v>2027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9047.5577532428833</v>
      </c>
      <c r="O45" s="50">
        <f t="shared" si="8"/>
        <v>232.22064899990067</v>
      </c>
      <c r="P45" s="50">
        <f t="shared" si="11"/>
        <v>353024.38478063734</v>
      </c>
      <c r="Q45" s="50">
        <f t="shared" si="9"/>
        <v>605466.86468912289</v>
      </c>
      <c r="S45" s="158">
        <f t="shared" si="0"/>
        <v>42</v>
      </c>
      <c r="T45" s="208">
        <v>2.4539011108866545E-4</v>
      </c>
    </row>
    <row r="46" spans="1:20" ht="15" x14ac:dyDescent="0.25">
      <c r="A46" s="172">
        <f t="shared" si="14"/>
        <v>2028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9318.9844858401702</v>
      </c>
      <c r="O46" s="50">
        <f t="shared" si="8"/>
        <v>239.1872684698977</v>
      </c>
      <c r="P46" s="50">
        <f t="shared" si="11"/>
        <v>382351.92208266311</v>
      </c>
      <c r="Q46" s="50">
        <f t="shared" si="9"/>
        <v>655766.08713616326</v>
      </c>
      <c r="S46" s="158">
        <f t="shared" si="0"/>
        <v>43</v>
      </c>
      <c r="T46" s="208">
        <v>1.3179371242098088E-4</v>
      </c>
    </row>
    <row r="47" spans="1:20" ht="15" x14ac:dyDescent="0.25">
      <c r="A47" s="172">
        <f t="shared" si="14"/>
        <v>2029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9598.5540204153767</v>
      </c>
      <c r="O47" s="50">
        <f t="shared" si="8"/>
        <v>246.36288652399466</v>
      </c>
      <c r="P47" s="50">
        <f t="shared" si="11"/>
        <v>413608.54662623163</v>
      </c>
      <c r="Q47" s="50">
        <f t="shared" si="9"/>
        <v>709373.85838097136</v>
      </c>
      <c r="S47" s="158">
        <f t="shared" si="0"/>
        <v>44</v>
      </c>
      <c r="T47" s="208">
        <v>6.804536386497159E-5</v>
      </c>
    </row>
    <row r="48" spans="1:20" ht="15" x14ac:dyDescent="0.25">
      <c r="A48" s="172">
        <f t="shared" si="14"/>
        <v>2030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9886.5106410278386</v>
      </c>
      <c r="O48" s="50">
        <f t="shared" si="8"/>
        <v>253.75377311971448</v>
      </c>
      <c r="P48" s="50">
        <f t="shared" si="11"/>
        <v>446910.88965144817</v>
      </c>
      <c r="Q48" s="50">
        <f t="shared" si="9"/>
        <v>766490.21092644427</v>
      </c>
      <c r="S48" s="158">
        <f t="shared" si="0"/>
        <v>45</v>
      </c>
      <c r="T48" s="208">
        <v>3.3678655447594127E-5</v>
      </c>
    </row>
    <row r="49" spans="1:20" ht="15" x14ac:dyDescent="0.25">
      <c r="A49" s="172">
        <f t="shared" si="14"/>
        <v>2031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10183.105960258674</v>
      </c>
      <c r="O49" s="50">
        <f t="shared" si="8"/>
        <v>261.36638631330595</v>
      </c>
      <c r="P49" s="50">
        <f t="shared" si="11"/>
        <v>482382.37181850127</v>
      </c>
      <c r="Q49" s="50">
        <f t="shared" si="9"/>
        <v>827326.82170874765</v>
      </c>
      <c r="S49" s="158">
        <f t="shared" si="0"/>
        <v>46</v>
      </c>
      <c r="T49" s="208">
        <v>1.5929272606903061E-5</v>
      </c>
    </row>
    <row r="50" spans="1:20" ht="15" x14ac:dyDescent="0.25">
      <c r="A50" s="172">
        <f t="shared" si="14"/>
        <v>2032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10488.599139066435</v>
      </c>
      <c r="O50" s="50">
        <f t="shared" si="8"/>
        <v>269.20737790270516</v>
      </c>
      <c r="P50" s="50">
        <f t="shared" si="11"/>
        <v>520153.59115730645</v>
      </c>
      <c r="Q50" s="50">
        <f t="shared" si="9"/>
        <v>892107.67746397282</v>
      </c>
      <c r="S50" s="158">
        <f t="shared" si="0"/>
        <v>47</v>
      </c>
      <c r="T50" s="208">
        <v>7.1750017690700436E-6</v>
      </c>
    </row>
    <row r="51" spans="1:20" ht="15" x14ac:dyDescent="0.25">
      <c r="A51" s="172">
        <f t="shared" si="14"/>
        <v>2033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10803.257113238429</v>
      </c>
      <c r="O51" s="50">
        <f t="shared" si="8"/>
        <v>277.28359923978633</v>
      </c>
      <c r="P51" s="50">
        <f t="shared" si="11"/>
        <v>560362.73297459388</v>
      </c>
      <c r="Q51" s="50">
        <f t="shared" si="9"/>
        <v>961069.77775367675</v>
      </c>
      <c r="S51" s="158">
        <f t="shared" si="0"/>
        <v>48</v>
      </c>
      <c r="T51" s="208">
        <v>3.0648699254850396E-6</v>
      </c>
    </row>
    <row r="52" spans="1:20" ht="15" x14ac:dyDescent="0.25">
      <c r="A52" s="172">
        <f t="shared" si="14"/>
        <v>2034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11127.354826635583</v>
      </c>
      <c r="O52" s="50">
        <f t="shared" si="8"/>
        <v>285.60210721697996</v>
      </c>
      <c r="P52" s="50">
        <f t="shared" si="11"/>
        <v>603156.00295502366</v>
      </c>
      <c r="Q52" s="50">
        <f t="shared" si="9"/>
        <v>1034463.8777701554</v>
      </c>
      <c r="S52" s="158">
        <f t="shared" si="0"/>
        <v>49</v>
      </c>
      <c r="T52" s="208">
        <v>1.2355566750980364E-6</v>
      </c>
    </row>
    <row r="53" spans="1:20" s="211" customFormat="1" ht="15" x14ac:dyDescent="0.25">
      <c r="A53" s="202">
        <f t="shared" ref="A53:C58" si="15">A52+1</f>
        <v>2035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11461.17547143465</v>
      </c>
      <c r="O53" s="203">
        <f t="shared" si="8"/>
        <v>294.17017043348932</v>
      </c>
      <c r="P53" s="203">
        <f t="shared" si="11"/>
        <v>648688.08476237324</v>
      </c>
      <c r="Q53" s="203">
        <f t="shared" si="9"/>
        <v>1112555.2731614255</v>
      </c>
      <c r="S53" s="158">
        <f t="shared" si="0"/>
        <v>50</v>
      </c>
      <c r="T53" s="208">
        <v>4.6741367131153459E-7</v>
      </c>
    </row>
    <row r="54" spans="1:20" ht="15" x14ac:dyDescent="0.25">
      <c r="A54" s="172">
        <f t="shared" si="15"/>
        <v>2036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11805.010735577691</v>
      </c>
      <c r="O54" s="50">
        <f t="shared" si="8"/>
        <v>302.9952755464941</v>
      </c>
      <c r="P54" s="50">
        <f t="shared" si="11"/>
        <v>697122.62352019036</v>
      </c>
      <c r="Q54" s="50">
        <f t="shared" si="9"/>
        <v>1195624.6292416907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2037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12159.16105764502</v>
      </c>
      <c r="O55" s="50">
        <f t="shared" si="8"/>
        <v>312.08513381288884</v>
      </c>
      <c r="P55" s="50">
        <f t="shared" si="11"/>
        <v>748632.73662877898</v>
      </c>
      <c r="Q55" s="50">
        <f t="shared" si="9"/>
        <v>1283968.8570859476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2038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12523.935889374372</v>
      </c>
      <c r="O56" s="50">
        <f t="shared" si="8"/>
        <v>321.44768782727556</v>
      </c>
      <c r="P56" s="50">
        <f t="shared" si="11"/>
        <v>803401.55345719226</v>
      </c>
      <c r="Q56" s="50">
        <f t="shared" si="9"/>
        <v>1377902.0391476846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2039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12899.653966055605</v>
      </c>
      <c r="O57" s="50">
        <f t="shared" si="8"/>
        <v>331.09111846209385</v>
      </c>
      <c r="P57" s="50">
        <f t="shared" si="11"/>
        <v>861622.78553531284</v>
      </c>
      <c r="Q57" s="50">
        <f t="shared" si="9"/>
        <v>1477756.4071868267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2040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13286.643585037275</v>
      </c>
      <c r="O58" s="50">
        <f t="shared" si="8"/>
        <v>341.02385201595666</v>
      </c>
      <c r="P58" s="50">
        <f t="shared" si="11"/>
        <v>923501.32896234374</v>
      </c>
      <c r="Q58" s="50">
        <f t="shared" si="9"/>
        <v>1583883.3754515667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13.703782937459213</v>
      </c>
    </row>
    <row r="63" spans="1:20" ht="15.75" thickBot="1" x14ac:dyDescent="0.3">
      <c r="S63" s="157" t="s">
        <v>330</v>
      </c>
      <c r="T63" s="210">
        <f>T62*H53</f>
        <v>1112555.2731614257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zoomScaleNormal="100" workbookViewId="0">
      <selection activeCell="G3" sqref="G3:G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2016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0.94640042802839019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0.89535658585603151</v>
      </c>
    </row>
    <row r="6" spans="1:20" ht="15" x14ac:dyDescent="0.25">
      <c r="A6" s="16" t="s">
        <v>278</v>
      </c>
      <c r="E6" s="173">
        <v>0.03</v>
      </c>
      <c r="Q6" s="16" t="s">
        <v>405</v>
      </c>
      <c r="S6" s="158">
        <f t="shared" si="0"/>
        <v>3</v>
      </c>
      <c r="T6" s="208">
        <v>0.84671252319871337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0.80032816691831643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0.75605891761418398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0.71377289649747566</v>
      </c>
    </row>
    <row r="10" spans="1:20" ht="15" x14ac:dyDescent="0.25">
      <c r="A10" s="16" t="s">
        <v>225</v>
      </c>
      <c r="E10" s="193">
        <f>E9*(1-M53/E12)/(M53/E12)</f>
        <v>7.1978632259789788E-2</v>
      </c>
      <c r="S10" s="158">
        <f t="shared" si="0"/>
        <v>7</v>
      </c>
      <c r="T10" s="208">
        <v>0.67333464910484131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0.63463326713828738</v>
      </c>
    </row>
    <row r="12" spans="1:20" ht="15" x14ac:dyDescent="0.25">
      <c r="A12" s="16" t="s">
        <v>332</v>
      </c>
      <c r="E12" s="192">
        <f>T63</f>
        <v>1131637.7038222123</v>
      </c>
      <c r="S12" s="158">
        <f t="shared" si="0"/>
        <v>9</v>
      </c>
      <c r="T12" s="208">
        <v>0.59755508520584</v>
      </c>
    </row>
    <row r="13" spans="1:20" ht="15" x14ac:dyDescent="0.25">
      <c r="A13" s="16" t="s">
        <v>310</v>
      </c>
      <c r="E13" s="185">
        <f>Q53</f>
        <v>1131637.7038222121</v>
      </c>
      <c r="S13" s="158">
        <f t="shared" si="0"/>
        <v>10</v>
      </c>
      <c r="T13" s="208">
        <v>0.56200098391207909</v>
      </c>
    </row>
    <row r="14" spans="1:20" ht="15" x14ac:dyDescent="0.25">
      <c r="E14" s="27"/>
      <c r="S14" s="158">
        <f t="shared" si="0"/>
        <v>11</v>
      </c>
      <c r="T14" s="208">
        <v>0.52787884196577284</v>
      </c>
    </row>
    <row r="15" spans="1:20" ht="15" x14ac:dyDescent="0.25">
      <c r="S15" s="158">
        <f t="shared" si="0"/>
        <v>12</v>
      </c>
      <c r="T15" s="208">
        <v>0.49509286979219891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0.46355648469477501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0.43318580392378958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0.40389843788602825</v>
      </c>
    </row>
    <row r="19" spans="1:20" ht="15" x14ac:dyDescent="0.25">
      <c r="A19" s="16">
        <f>E3</f>
        <v>2016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4318.7179355873868</v>
      </c>
      <c r="O19" s="50">
        <f>N19*(11/24)*$E$11</f>
        <v>110.84709368007626</v>
      </c>
      <c r="P19" s="50">
        <f>N19+O19</f>
        <v>4429.5650292674627</v>
      </c>
      <c r="Q19" s="50">
        <f>M19+P19</f>
        <v>7506.5650292674627</v>
      </c>
      <c r="S19" s="158">
        <f t="shared" si="0"/>
        <v>16</v>
      </c>
      <c r="T19" s="208">
        <v>0.37561801108383841</v>
      </c>
    </row>
    <row r="20" spans="1:20" ht="15" x14ac:dyDescent="0.25">
      <c r="A20" s="172">
        <f>A19+1</f>
        <v>2017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4448.2794736550086</v>
      </c>
      <c r="O20" s="50">
        <f t="shared" ref="O20:O58" si="8">N20*(11/24)*$E$11</f>
        <v>114.17250649047854</v>
      </c>
      <c r="P20" s="50">
        <f>P19*(1+$E$11)+(N20+O20)</f>
        <v>9240.0726510519271</v>
      </c>
      <c r="Q20" s="50">
        <f t="shared" ref="Q20:Q58" si="9">M20+P20</f>
        <v>15658.694651051926</v>
      </c>
      <c r="S20" s="158">
        <f t="shared" si="0"/>
        <v>17</v>
      </c>
      <c r="T20" s="208">
        <v>0.3481760454281459</v>
      </c>
    </row>
    <row r="21" spans="1:20" ht="15" x14ac:dyDescent="0.25">
      <c r="A21" s="172">
        <f t="shared" ref="A21:C36" si="10">A20+1</f>
        <v>2018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4581.7278578646592</v>
      </c>
      <c r="O21" s="50">
        <f t="shared" si="8"/>
        <v>117.59768168519292</v>
      </c>
      <c r="P21" s="50">
        <f t="shared" ref="P21:P58" si="11">P20*(1+$E$11)+(N21+O21)</f>
        <v>14456.842259060686</v>
      </c>
      <c r="Q21" s="50">
        <f t="shared" si="9"/>
        <v>24499.296391060685</v>
      </c>
      <c r="S21" s="158">
        <f t="shared" si="0"/>
        <v>18</v>
      </c>
      <c r="T21" s="208">
        <v>0.32151683665641084</v>
      </c>
    </row>
    <row r="22" spans="1:20" ht="15" x14ac:dyDescent="0.25">
      <c r="A22" s="172">
        <f t="shared" si="10"/>
        <v>2019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4719.1796936005985</v>
      </c>
      <c r="O22" s="50">
        <f t="shared" si="8"/>
        <v>121.12561213574868</v>
      </c>
      <c r="P22" s="50">
        <f t="shared" si="11"/>
        <v>20106.730731304429</v>
      </c>
      <c r="Q22" s="50">
        <f t="shared" si="9"/>
        <v>34073.883273696432</v>
      </c>
      <c r="S22" s="158">
        <f t="shared" si="0"/>
        <v>19</v>
      </c>
      <c r="T22" s="208">
        <v>0.29539607159702846</v>
      </c>
    </row>
    <row r="23" spans="1:20" ht="15" x14ac:dyDescent="0.25">
      <c r="A23" s="172">
        <f t="shared" si="10"/>
        <v>2020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4860.7550844086163</v>
      </c>
      <c r="O23" s="50">
        <f t="shared" si="8"/>
        <v>124.75938049982116</v>
      </c>
      <c r="P23" s="50">
        <f t="shared" si="11"/>
        <v>26218.222117165918</v>
      </c>
      <c r="Q23" s="50">
        <f t="shared" si="9"/>
        <v>44430.725810301868</v>
      </c>
      <c r="S23" s="158">
        <f t="shared" si="0"/>
        <v>20</v>
      </c>
      <c r="T23" s="208">
        <v>0.2697811640847797</v>
      </c>
    </row>
    <row r="24" spans="1:20" ht="15" x14ac:dyDescent="0.25">
      <c r="A24" s="172">
        <f t="shared" si="10"/>
        <v>2021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5006.5777369408752</v>
      </c>
      <c r="O24" s="50">
        <f t="shared" si="8"/>
        <v>128.50216191481579</v>
      </c>
      <c r="P24" s="50">
        <f t="shared" si="11"/>
        <v>32821.522454582904</v>
      </c>
      <c r="Q24" s="50">
        <f t="shared" si="9"/>
        <v>55621.012681155575</v>
      </c>
      <c r="S24" s="158">
        <f t="shared" si="0"/>
        <v>21</v>
      </c>
      <c r="T24" s="208">
        <v>0.24466433349847178</v>
      </c>
    </row>
    <row r="25" spans="1:20" ht="15" x14ac:dyDescent="0.25">
      <c r="A25" s="172">
        <f t="shared" si="10"/>
        <v>2022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5156.7750690491011</v>
      </c>
      <c r="O25" s="50">
        <f t="shared" si="8"/>
        <v>132.35722677226028</v>
      </c>
      <c r="P25" s="50">
        <f t="shared" si="11"/>
        <v>39948.660007860912</v>
      </c>
      <c r="Q25" s="50">
        <f t="shared" si="9"/>
        <v>67699.020603541387</v>
      </c>
      <c r="S25" s="158">
        <f t="shared" si="0"/>
        <v>22</v>
      </c>
      <c r="T25" s="208">
        <v>0.22006792807154918</v>
      </c>
    </row>
    <row r="26" spans="1:20" ht="15" x14ac:dyDescent="0.25">
      <c r="A26" s="172">
        <f t="shared" si="10"/>
        <v>2023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5311.4783211205749</v>
      </c>
      <c r="O26" s="50">
        <f t="shared" si="8"/>
        <v>136.32794357542809</v>
      </c>
      <c r="P26" s="50">
        <f t="shared" si="11"/>
        <v>47633.591232997125</v>
      </c>
      <c r="Q26" s="50">
        <f t="shared" si="9"/>
        <v>80722.293905948027</v>
      </c>
      <c r="S26" s="158">
        <f t="shared" si="0"/>
        <v>23</v>
      </c>
      <c r="T26" s="208">
        <v>0.19604763668991426</v>
      </c>
    </row>
    <row r="27" spans="1:20" ht="15" x14ac:dyDescent="0.25">
      <c r="A27" s="172">
        <f t="shared" si="10"/>
        <v>2024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5470.8226707541926</v>
      </c>
      <c r="O27" s="50">
        <f t="shared" si="8"/>
        <v>140.41778188269095</v>
      </c>
      <c r="P27" s="50">
        <f t="shared" si="11"/>
        <v>55912.312794681849</v>
      </c>
      <c r="Q27" s="50">
        <f t="shared" si="9"/>
        <v>94751.834357747706</v>
      </c>
      <c r="S27" s="158">
        <f t="shared" si="0"/>
        <v>24</v>
      </c>
      <c r="T27" s="208">
        <v>0.17269290547534905</v>
      </c>
    </row>
    <row r="28" spans="1:20" ht="15" x14ac:dyDescent="0.25">
      <c r="A28" s="172">
        <f t="shared" si="10"/>
        <v>2025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5634.9473508768178</v>
      </c>
      <c r="O28" s="50">
        <f t="shared" si="8"/>
        <v>144.63031533917166</v>
      </c>
      <c r="P28" s="50">
        <f t="shared" si="11"/>
        <v>64822.979977400028</v>
      </c>
      <c r="Q28" s="50">
        <f t="shared" si="9"/>
        <v>109852.30183464015</v>
      </c>
      <c r="S28" s="158">
        <f t="shared" si="0"/>
        <v>25</v>
      </c>
      <c r="T28" s="208">
        <v>0.15012846605584457</v>
      </c>
    </row>
    <row r="29" spans="1:20" ht="15" x14ac:dyDescent="0.25">
      <c r="A29" s="172">
        <f t="shared" si="10"/>
        <v>2026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5803.9957714031234</v>
      </c>
      <c r="O29" s="50">
        <f t="shared" si="8"/>
        <v>148.96922479934682</v>
      </c>
      <c r="P29" s="50">
        <f t="shared" si="11"/>
        <v>74406.031852336906</v>
      </c>
      <c r="Q29" s="50">
        <f t="shared" si="9"/>
        <v>126092.22643282435</v>
      </c>
      <c r="S29" s="158">
        <f t="shared" si="0"/>
        <v>26</v>
      </c>
      <c r="T29" s="208">
        <v>0.12851299170013392</v>
      </c>
    </row>
    <row r="30" spans="1:20" ht="15" x14ac:dyDescent="0.25">
      <c r="A30" s="172">
        <f t="shared" si="10"/>
        <v>2027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5978.115644545217</v>
      </c>
      <c r="O30" s="50">
        <f t="shared" si="8"/>
        <v>153.43830154332724</v>
      </c>
      <c r="P30" s="50">
        <f t="shared" si="11"/>
        <v>84704.323582156328</v>
      </c>
      <c r="Q30" s="50">
        <f t="shared" si="9"/>
        <v>143544.23267937018</v>
      </c>
      <c r="S30" s="158">
        <f t="shared" si="0"/>
        <v>27</v>
      </c>
      <c r="T30" s="208">
        <v>0.10803613452729202</v>
      </c>
    </row>
    <row r="31" spans="1:20" ht="15" x14ac:dyDescent="0.25">
      <c r="A31" s="172">
        <f t="shared" si="10"/>
        <v>2028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6157.4591138815731</v>
      </c>
      <c r="O31" s="50">
        <f t="shared" si="8"/>
        <v>158.04145058962703</v>
      </c>
      <c r="P31" s="50">
        <f t="shared" si="11"/>
        <v>95763.26626722829</v>
      </c>
      <c r="Q31" s="50">
        <f t="shared" si="9"/>
        <v>162285.27652271182</v>
      </c>
      <c r="S31" s="158">
        <f t="shared" si="0"/>
        <v>28</v>
      </c>
      <c r="T31" s="208">
        <v>8.8909896688618928E-2</v>
      </c>
    </row>
    <row r="32" spans="1:20" ht="15" x14ac:dyDescent="0.25">
      <c r="A32" s="172">
        <f t="shared" si="10"/>
        <v>2029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6342.1828872980204</v>
      </c>
      <c r="O32" s="50">
        <f t="shared" si="8"/>
        <v>162.78269410731585</v>
      </c>
      <c r="P32" s="50">
        <f t="shared" si="11"/>
        <v>107630.97475959842</v>
      </c>
      <c r="Q32" s="50">
        <f t="shared" si="9"/>
        <v>182396.8958256795</v>
      </c>
      <c r="S32" s="158">
        <f t="shared" si="0"/>
        <v>29</v>
      </c>
      <c r="T32" s="208">
        <v>7.1512174441746415E-2</v>
      </c>
    </row>
    <row r="33" spans="1:20" ht="15" x14ac:dyDescent="0.25">
      <c r="A33" s="172">
        <f t="shared" si="10"/>
        <v>2030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6532.4483739169618</v>
      </c>
      <c r="O33" s="50">
        <f t="shared" si="8"/>
        <v>167.66617493053536</v>
      </c>
      <c r="P33" s="50">
        <f t="shared" si="11"/>
        <v>120358.42389498344</v>
      </c>
      <c r="Q33" s="50">
        <f t="shared" si="9"/>
        <v>203965.47512414423</v>
      </c>
      <c r="S33" s="158">
        <f t="shared" si="0"/>
        <v>30</v>
      </c>
      <c r="T33" s="208">
        <v>5.6004923854376477E-2</v>
      </c>
    </row>
    <row r="34" spans="1:20" ht="15" x14ac:dyDescent="0.25">
      <c r="A34" s="172">
        <f t="shared" si="10"/>
        <v>2031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6728.4218251344701</v>
      </c>
      <c r="O34" s="50">
        <f t="shared" si="8"/>
        <v>172.69616017845141</v>
      </c>
      <c r="P34" s="50">
        <f t="shared" si="11"/>
        <v>133999.61361841543</v>
      </c>
      <c r="Q34" s="50">
        <f t="shared" si="9"/>
        <v>227082.5254572898</v>
      </c>
      <c r="S34" s="158">
        <f t="shared" si="0"/>
        <v>31</v>
      </c>
      <c r="T34" s="208">
        <v>4.2572398683916386E-2</v>
      </c>
    </row>
    <row r="35" spans="1:20" ht="15" x14ac:dyDescent="0.25">
      <c r="A35" s="172">
        <f t="shared" si="10"/>
        <v>2032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6930.2744798885042</v>
      </c>
      <c r="O35" s="50">
        <f t="shared" si="8"/>
        <v>177.87704498380495</v>
      </c>
      <c r="P35" s="50">
        <f t="shared" si="11"/>
        <v>148611.743505919</v>
      </c>
      <c r="Q35" s="50">
        <f t="shared" si="9"/>
        <v>251844.98012087733</v>
      </c>
      <c r="S35" s="158">
        <f t="shared" si="0"/>
        <v>32</v>
      </c>
      <c r="T35" s="208">
        <v>3.1445583750664974E-2</v>
      </c>
    </row>
    <row r="36" spans="1:20" ht="15" x14ac:dyDescent="0.25">
      <c r="A36" s="172">
        <f t="shared" si="10"/>
        <v>2033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7138.1827142851598</v>
      </c>
      <c r="O36" s="50">
        <f t="shared" si="8"/>
        <v>183.2133563333191</v>
      </c>
      <c r="P36" s="50">
        <f t="shared" si="11"/>
        <v>164255.39721286893</v>
      </c>
      <c r="Q36" s="50">
        <f t="shared" si="9"/>
        <v>278355.5072427651</v>
      </c>
      <c r="S36" s="158">
        <f t="shared" si="0"/>
        <v>33</v>
      </c>
      <c r="T36" s="208">
        <v>2.2544355049047508E-2</v>
      </c>
    </row>
    <row r="37" spans="1:20" ht="15" x14ac:dyDescent="0.25">
      <c r="A37" s="172">
        <f t="shared" ref="A37:C52" si="14">A36+1</f>
        <v>2034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7352.3281957137151</v>
      </c>
      <c r="O37" s="50">
        <f t="shared" si="8"/>
        <v>188.70975702331867</v>
      </c>
      <c r="P37" s="50">
        <f t="shared" si="11"/>
        <v>180994.73740952663</v>
      </c>
      <c r="Q37" s="50">
        <f t="shared" si="9"/>
        <v>306722.84013053216</v>
      </c>
      <c r="S37" s="158">
        <f t="shared" si="0"/>
        <v>34</v>
      </c>
      <c r="T37" s="208">
        <v>1.5750336537500353E-2</v>
      </c>
    </row>
    <row r="38" spans="1:20" ht="15" x14ac:dyDescent="0.25">
      <c r="A38" s="172">
        <f t="shared" si="14"/>
        <v>2035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7572.8980415851265</v>
      </c>
      <c r="O38" s="50">
        <f t="shared" si="8"/>
        <v>194.37104973401824</v>
      </c>
      <c r="P38" s="50">
        <f t="shared" si="11"/>
        <v>198897.71179577927</v>
      </c>
      <c r="Q38" s="50">
        <f t="shared" si="9"/>
        <v>337062.12639447936</v>
      </c>
      <c r="S38" s="158">
        <f t="shared" si="0"/>
        <v>35</v>
      </c>
      <c r="T38" s="208">
        <v>1.0729205186531482E-2</v>
      </c>
    </row>
    <row r="39" spans="1:20" ht="15" x14ac:dyDescent="0.25">
      <c r="A39" s="172">
        <f t="shared" si="14"/>
        <v>2036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7800.0849828326809</v>
      </c>
      <c r="O39" s="50">
        <f t="shared" si="8"/>
        <v>200.20218122603882</v>
      </c>
      <c r="P39" s="50">
        <f t="shared" si="11"/>
        <v>218036.27082040164</v>
      </c>
      <c r="Q39" s="50">
        <f t="shared" si="9"/>
        <v>369495.29690570675</v>
      </c>
      <c r="S39" s="158">
        <f t="shared" si="0"/>
        <v>36</v>
      </c>
      <c r="T39" s="208">
        <v>7.1302445627166285E-3</v>
      </c>
    </row>
    <row r="40" spans="1:20" ht="15" x14ac:dyDescent="0.25">
      <c r="A40" s="172">
        <f t="shared" si="14"/>
        <v>2037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8034.0875323176615</v>
      </c>
      <c r="O40" s="50">
        <f t="shared" si="8"/>
        <v>206.20824666281999</v>
      </c>
      <c r="P40" s="50">
        <f t="shared" si="11"/>
        <v>238486.59776532461</v>
      </c>
      <c r="Q40" s="50">
        <f t="shared" si="9"/>
        <v>404151.45570855692</v>
      </c>
      <c r="S40" s="158">
        <f t="shared" si="0"/>
        <v>37</v>
      </c>
      <c r="T40" s="208">
        <v>4.6237922169561942E-3</v>
      </c>
    </row>
    <row r="41" spans="1:20" ht="15" x14ac:dyDescent="0.25">
      <c r="A41" s="172">
        <f t="shared" si="14"/>
        <v>2038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8275.1101582871925</v>
      </c>
      <c r="O41" s="50">
        <f t="shared" si="8"/>
        <v>212.39449406270461</v>
      </c>
      <c r="P41" s="50">
        <f t="shared" si="11"/>
        <v>260329.35189253269</v>
      </c>
      <c r="Q41" s="50">
        <f t="shared" si="9"/>
        <v>441167.29206965066</v>
      </c>
      <c r="S41" s="158">
        <f t="shared" si="0"/>
        <v>38</v>
      </c>
      <c r="T41" s="208">
        <v>2.9247029469747082E-3</v>
      </c>
    </row>
    <row r="42" spans="1:20" ht="15" x14ac:dyDescent="0.25">
      <c r="A42" s="172">
        <f t="shared" si="14"/>
        <v>2039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8523.3634630358083</v>
      </c>
      <c r="O42" s="50">
        <f t="shared" si="8"/>
        <v>218.76632888458576</v>
      </c>
      <c r="P42" s="50">
        <f t="shared" si="11"/>
        <v>283649.92539043492</v>
      </c>
      <c r="Q42" s="50">
        <f t="shared" si="9"/>
        <v>480687.51591220807</v>
      </c>
      <c r="S42" s="158">
        <f t="shared" si="0"/>
        <v>39</v>
      </c>
      <c r="T42" s="208">
        <v>1.801962406780462E-3</v>
      </c>
    </row>
    <row r="43" spans="1:20" ht="15" x14ac:dyDescent="0.25">
      <c r="A43" s="172">
        <f t="shared" si="14"/>
        <v>2040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8779.0643669268811</v>
      </c>
      <c r="O43" s="50">
        <f t="shared" si="8"/>
        <v>225.32931875112325</v>
      </c>
      <c r="P43" s="50">
        <f t="shared" si="11"/>
        <v>308538.7148979773</v>
      </c>
      <c r="Q43" s="50">
        <f t="shared" si="9"/>
        <v>522865.3179545484</v>
      </c>
      <c r="S43" s="158">
        <f t="shared" si="0"/>
        <v>40</v>
      </c>
      <c r="T43" s="208">
        <v>1.078412057214986E-3</v>
      </c>
    </row>
    <row r="44" spans="1:20" ht="15" x14ac:dyDescent="0.25">
      <c r="A44" s="172">
        <f t="shared" si="14"/>
        <v>2041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9042.4362979346897</v>
      </c>
      <c r="O44" s="50">
        <f t="shared" si="8"/>
        <v>232.08919831365705</v>
      </c>
      <c r="P44" s="50">
        <f t="shared" si="11"/>
        <v>335091.4084285124</v>
      </c>
      <c r="Q44" s="50">
        <f t="shared" si="9"/>
        <v>567862.85594579752</v>
      </c>
      <c r="S44" s="158">
        <f t="shared" si="0"/>
        <v>41</v>
      </c>
      <c r="T44" s="208">
        <v>6.2978190496073704E-4</v>
      </c>
    </row>
    <row r="45" spans="1:20" ht="15" x14ac:dyDescent="0.25">
      <c r="A45" s="172">
        <f t="shared" si="14"/>
        <v>2042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9313.7093868727297</v>
      </c>
      <c r="O45" s="50">
        <f t="shared" si="8"/>
        <v>239.05187426306674</v>
      </c>
      <c r="P45" s="50">
        <f t="shared" si="11"/>
        <v>363409.28856164491</v>
      </c>
      <c r="Q45" s="50">
        <f t="shared" si="9"/>
        <v>615851.7684701304</v>
      </c>
      <c r="S45" s="158">
        <f t="shared" si="0"/>
        <v>42</v>
      </c>
      <c r="T45" s="208">
        <v>3.5873159399826701E-4</v>
      </c>
    </row>
    <row r="46" spans="1:20" ht="15" x14ac:dyDescent="0.25">
      <c r="A46" s="172">
        <f t="shared" si="14"/>
        <v>2043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9593.1206684789122</v>
      </c>
      <c r="O46" s="50">
        <f t="shared" si="8"/>
        <v>246.22343049095878</v>
      </c>
      <c r="P46" s="50">
        <f t="shared" si="11"/>
        <v>393599.55282006692</v>
      </c>
      <c r="Q46" s="50">
        <f t="shared" si="9"/>
        <v>667013.71787356702</v>
      </c>
      <c r="S46" s="158">
        <f t="shared" si="0"/>
        <v>43</v>
      </c>
      <c r="T46" s="208">
        <v>1.9921786583851521E-4</v>
      </c>
    </row>
    <row r="47" spans="1:20" ht="15" x14ac:dyDescent="0.25">
      <c r="A47" s="172">
        <f t="shared" si="14"/>
        <v>2044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9880.9142885332803</v>
      </c>
      <c r="O47" s="50">
        <f t="shared" si="8"/>
        <v>253.61013340568752</v>
      </c>
      <c r="P47" s="50">
        <f t="shared" si="11"/>
        <v>425775.6521999297</v>
      </c>
      <c r="Q47" s="50">
        <f t="shared" si="9"/>
        <v>721540.96395466942</v>
      </c>
      <c r="S47" s="158">
        <f t="shared" si="0"/>
        <v>44</v>
      </c>
      <c r="T47" s="208">
        <v>1.0638972170738298E-4</v>
      </c>
    </row>
    <row r="48" spans="1:20" ht="15" x14ac:dyDescent="0.25">
      <c r="A48" s="172">
        <f t="shared" si="14"/>
        <v>2045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10177.34171718928</v>
      </c>
      <c r="O48" s="50">
        <f t="shared" si="8"/>
        <v>261.21843740785818</v>
      </c>
      <c r="P48" s="50">
        <f t="shared" si="11"/>
        <v>460057.64887772297</v>
      </c>
      <c r="Q48" s="50">
        <f t="shared" si="9"/>
        <v>779636.97015271895</v>
      </c>
      <c r="S48" s="158">
        <f t="shared" si="0"/>
        <v>45</v>
      </c>
      <c r="T48" s="208">
        <v>5.4474951853831683E-5</v>
      </c>
    </row>
    <row r="49" spans="1:20" ht="15" x14ac:dyDescent="0.25">
      <c r="A49" s="172">
        <f t="shared" si="14"/>
        <v>2046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10482.661968704959</v>
      </c>
      <c r="O49" s="50">
        <f t="shared" si="8"/>
        <v>269.0549905300939</v>
      </c>
      <c r="P49" s="50">
        <f t="shared" si="11"/>
        <v>496572.59417411051</v>
      </c>
      <c r="Q49" s="50">
        <f t="shared" si="9"/>
        <v>841517.04406435695</v>
      </c>
      <c r="S49" s="158">
        <f t="shared" si="0"/>
        <v>46</v>
      </c>
      <c r="T49" s="208">
        <v>2.6654199235244316E-5</v>
      </c>
    </row>
    <row r="50" spans="1:20" ht="15" x14ac:dyDescent="0.25">
      <c r="A50" s="172">
        <f t="shared" si="14"/>
        <v>2047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10797.141827766109</v>
      </c>
      <c r="O50" s="50">
        <f t="shared" si="8"/>
        <v>277.12664024599678</v>
      </c>
      <c r="P50" s="50">
        <f t="shared" si="11"/>
        <v>535454.92791587277</v>
      </c>
      <c r="Q50" s="50">
        <f t="shared" si="9"/>
        <v>907409.01422253915</v>
      </c>
      <c r="S50" s="158">
        <f t="shared" si="0"/>
        <v>47</v>
      </c>
      <c r="T50" s="208">
        <v>1.2416479655230439E-5</v>
      </c>
    </row>
    <row r="51" spans="1:20" ht="15" x14ac:dyDescent="0.25">
      <c r="A51" s="172">
        <f t="shared" si="14"/>
        <v>2048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11121.056082599092</v>
      </c>
      <c r="O51" s="50">
        <f t="shared" si="8"/>
        <v>285.44043945337665</v>
      </c>
      <c r="P51" s="50">
        <f t="shared" si="11"/>
        <v>576846.90040121414</v>
      </c>
      <c r="Q51" s="50">
        <f t="shared" si="9"/>
        <v>977553.9451802969</v>
      </c>
      <c r="S51" s="158">
        <f t="shared" si="0"/>
        <v>48</v>
      </c>
      <c r="T51" s="208">
        <v>5.4821526450938553E-6</v>
      </c>
    </row>
    <row r="52" spans="1:20" ht="15" x14ac:dyDescent="0.25">
      <c r="A52" s="172">
        <f t="shared" si="14"/>
        <v>2049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11454.687765077064</v>
      </c>
      <c r="O52" s="50">
        <f t="shared" si="8"/>
        <v>294.00365263697796</v>
      </c>
      <c r="P52" s="50">
        <f t="shared" si="11"/>
        <v>620899.01824139617</v>
      </c>
      <c r="Q52" s="50">
        <f t="shared" si="9"/>
        <v>1052206.8930565279</v>
      </c>
      <c r="S52" s="158">
        <f t="shared" si="0"/>
        <v>49</v>
      </c>
      <c r="T52" s="208">
        <v>2.2822734234609464E-6</v>
      </c>
    </row>
    <row r="53" spans="1:20" s="211" customFormat="1" ht="15" x14ac:dyDescent="0.25">
      <c r="A53" s="202">
        <f t="shared" ref="A53:C58" si="15">A52+1</f>
        <v>2050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11798.328398029376</v>
      </c>
      <c r="O53" s="203">
        <f t="shared" si="8"/>
        <v>302.82376221608735</v>
      </c>
      <c r="P53" s="203">
        <f t="shared" si="11"/>
        <v>667770.51542315981</v>
      </c>
      <c r="Q53" s="203">
        <f t="shared" si="9"/>
        <v>1131637.7038222121</v>
      </c>
      <c r="S53" s="158">
        <f t="shared" si="0"/>
        <v>50</v>
      </c>
      <c r="T53" s="208">
        <v>8.9039966587174263E-7</v>
      </c>
    </row>
    <row r="54" spans="1:20" ht="15" x14ac:dyDescent="0.25">
      <c r="A54" s="172">
        <f t="shared" si="15"/>
        <v>2051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12152.278249970259</v>
      </c>
      <c r="O54" s="50">
        <f t="shared" si="8"/>
        <v>311.90847508256996</v>
      </c>
      <c r="P54" s="50">
        <f t="shared" si="11"/>
        <v>717629.85101190954</v>
      </c>
      <c r="Q54" s="50">
        <f t="shared" si="9"/>
        <v>1216131.8567334099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2052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12516.846597469366</v>
      </c>
      <c r="O55" s="50">
        <f t="shared" si="8"/>
        <v>321.26572933504707</v>
      </c>
      <c r="P55" s="50">
        <f t="shared" si="11"/>
        <v>770655.23499538098</v>
      </c>
      <c r="Q55" s="50">
        <f t="shared" si="9"/>
        <v>1305991.3554525496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2053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12892.351995393448</v>
      </c>
      <c r="O56" s="50">
        <f t="shared" si="8"/>
        <v>330.90370121509847</v>
      </c>
      <c r="P56" s="50">
        <f t="shared" si="11"/>
        <v>827035.18385173089</v>
      </c>
      <c r="Q56" s="50">
        <f t="shared" si="9"/>
        <v>1401535.6695422232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2054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13279.122555255253</v>
      </c>
      <c r="O57" s="50">
        <f t="shared" si="8"/>
        <v>340.83081225155149</v>
      </c>
      <c r="P57" s="50">
        <f t="shared" si="11"/>
        <v>886969.10751493473</v>
      </c>
      <c r="Q57" s="50">
        <f t="shared" si="9"/>
        <v>1503102.7291664486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2055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13677.496231912912</v>
      </c>
      <c r="O58" s="50">
        <f t="shared" si="8"/>
        <v>351.05573661909807</v>
      </c>
      <c r="P58" s="50">
        <f t="shared" si="11"/>
        <v>950667.92950430315</v>
      </c>
      <c r="Q58" s="50">
        <f t="shared" si="9"/>
        <v>1611049.9759935262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5.75" thickBot="1" x14ac:dyDescent="0.3">
      <c r="S62" s="157" t="s">
        <v>329</v>
      </c>
      <c r="T62" s="209">
        <v>13.93882877653151</v>
      </c>
    </row>
    <row r="63" spans="1:20" ht="15.75" thickBot="1" x14ac:dyDescent="0.3">
      <c r="S63" s="157" t="s">
        <v>330</v>
      </c>
      <c r="T63" s="210">
        <f>T62*H53</f>
        <v>1131637.7038222123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392</v>
      </c>
    </row>
    <row r="3" spans="1:18" x14ac:dyDescent="0.2">
      <c r="A3" s="16" t="s">
        <v>50</v>
      </c>
      <c r="E3" s="27">
        <v>1987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0.01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3.6952129811421895E-2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4_12'!H53</f>
        <v>806684.79961867363</v>
      </c>
    </row>
    <row r="13" spans="1:18" x14ac:dyDescent="0.2">
      <c r="A13" s="16" t="s">
        <v>378</v>
      </c>
      <c r="E13" s="185">
        <f>Q53</f>
        <v>806684.79961867374</v>
      </c>
    </row>
    <row r="14" spans="1:18" x14ac:dyDescent="0.2">
      <c r="E14" s="27"/>
    </row>
    <row r="16" spans="1:18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2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2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2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2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2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2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2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2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2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2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2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2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2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2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2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2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2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2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2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2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2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2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2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workbookViewId="0">
      <selection activeCell="B2" sqref="B2"/>
    </sheetView>
  </sheetViews>
  <sheetFormatPr baseColWidth="10" defaultRowHeight="15" x14ac:dyDescent="0.25"/>
  <cols>
    <col min="1" max="1" width="18.140625" bestFit="1" customWidth="1"/>
  </cols>
  <sheetData>
    <row r="1" spans="1:9" x14ac:dyDescent="0.25">
      <c r="A1" s="225" t="s">
        <v>395</v>
      </c>
      <c r="B1" t="s">
        <v>400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tabSelected="1" zoomScale="63" zoomScaleNormal="100" workbookViewId="0">
      <selection activeCell="G46" sqref="G46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398</v>
      </c>
    </row>
    <row r="3" spans="1:18" x14ac:dyDescent="0.2">
      <c r="A3" s="16" t="s">
        <v>50</v>
      </c>
      <c r="E3" s="27">
        <v>1987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8.7558651284721692E-2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3'!AH66</f>
        <v>1276178.8962281905</v>
      </c>
    </row>
    <row r="13" spans="1:18" x14ac:dyDescent="0.2">
      <c r="A13" s="16" t="s">
        <v>378</v>
      </c>
      <c r="E13" s="185">
        <f>Q53</f>
        <v>1276178.8962281905</v>
      </c>
    </row>
    <row r="14" spans="1:18" x14ac:dyDescent="0.2">
      <c r="E14" s="27"/>
    </row>
    <row r="16" spans="1:18" x14ac:dyDescent="0.2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2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2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2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2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2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2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2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2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2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2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2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2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2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2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2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2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2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2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2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2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2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2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2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2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66" t="s">
        <v>9</v>
      </c>
      <c r="B1" s="266"/>
      <c r="D1" s="266" t="s">
        <v>9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5">
      <c r="A2" s="266" t="s">
        <v>2</v>
      </c>
      <c r="B2" s="266"/>
      <c r="D2" s="266" t="s">
        <v>3</v>
      </c>
      <c r="E2" s="266"/>
      <c r="F2" s="266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1.4537368309473762E-3</v>
      </c>
      <c r="AW26" s="5">
        <f t="shared" si="15"/>
        <v>1.4391994626379023E-3</v>
      </c>
      <c r="AX26" s="5">
        <f t="shared" si="16"/>
        <v>1.4248074680115234E-3</v>
      </c>
      <c r="AY26" s="5">
        <f t="shared" si="17"/>
        <v>1.4105593933314081E-3</v>
      </c>
      <c r="AZ26" s="5">
        <f t="shared" si="18"/>
        <v>1.3964537993980939E-3</v>
      </c>
      <c r="BA26" s="5">
        <f t="shared" si="19"/>
        <v>1.382489261404113E-3</v>
      </c>
      <c r="BB26" s="5">
        <f t="shared" si="20"/>
        <v>1.3686643687900717E-3</v>
      </c>
      <c r="BC26" s="5">
        <f t="shared" si="21"/>
        <v>1.3549777251021711E-3</v>
      </c>
      <c r="BD26" s="5">
        <f t="shared" si="22"/>
        <v>1.3414279478511494E-3</v>
      </c>
      <c r="BE26" s="5">
        <f t="shared" si="23"/>
        <v>1.3280136683726379E-3</v>
      </c>
      <c r="BF26" s="5">
        <f t="shared" si="24"/>
        <v>1.3147335316889114E-3</v>
      </c>
      <c r="BG26" s="5">
        <f t="shared" si="25"/>
        <v>1.3015861963720224E-3</v>
      </c>
      <c r="BH26" s="5">
        <f t="shared" si="26"/>
        <v>1.2885703344083022E-3</v>
      </c>
      <c r="BI26" s="5">
        <f t="shared" si="27"/>
        <v>1.2756846310642191E-3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66" t="s">
        <v>8</v>
      </c>
      <c r="B1" s="266"/>
      <c r="D1" s="266" t="s">
        <v>8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5">
      <c r="A2" s="266" t="s">
        <v>2</v>
      </c>
      <c r="B2" s="266"/>
      <c r="D2" s="266" t="s">
        <v>3</v>
      </c>
      <c r="E2" s="266"/>
      <c r="F2" s="266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3.8699760909175684E-3</v>
      </c>
      <c r="DE21" s="169">
        <f>DD21*(1-'Table de mortalité H'!$AC52)</f>
        <v>3.8312763300083928E-3</v>
      </c>
      <c r="DF21" s="169">
        <f>DE21*(1-'Table de mortalité H'!$AC52)</f>
        <v>3.7929635667083086E-3</v>
      </c>
      <c r="DG21" s="169">
        <f>DF21*(1-'Table de mortalité H'!$AC52)</f>
        <v>3.7550339310412255E-3</v>
      </c>
      <c r="DH21" s="169">
        <f>DG21*(1-'Table de mortalité H'!$AC52)</f>
        <v>3.7174835917308134E-3</v>
      </c>
      <c r="DI21" s="169">
        <f>DH21*(1-'Table de mortalité H'!$AC52)</f>
        <v>3.6803087558135053E-3</v>
      </c>
      <c r="DJ21" s="169">
        <f>DI21*(1-'Table de mortalité H'!$AC52)</f>
        <v>3.6435056682553703E-3</v>
      </c>
      <c r="DK21" s="169">
        <f>DJ21*(1-'Table de mortalité H'!$AC52)</f>
        <v>3.6070706115728167E-3</v>
      </c>
    </row>
    <row r="22" spans="1:115" x14ac:dyDescent="0.25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0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5.75" thickBot="1" x14ac:dyDescent="0.3"/>
    <row r="11" spans="1:23" ht="15.75" thickBot="1" x14ac:dyDescent="0.3">
      <c r="B11" s="111" t="s">
        <v>140</v>
      </c>
      <c r="C11" s="112" t="str">
        <f>CONCATENATE(C3,"-",F3,"-M")</f>
        <v>ICA-Privée-MI-M</v>
      </c>
      <c r="D11" s="267" t="s">
        <v>235</v>
      </c>
      <c r="E11" s="268"/>
      <c r="F11" s="268"/>
      <c r="G11" s="268"/>
      <c r="H11" s="268"/>
      <c r="I11" s="268"/>
      <c r="J11" s="268"/>
      <c r="K11" s="269"/>
      <c r="N11" t="s">
        <v>140</v>
      </c>
      <c r="O11" t="str">
        <f>CONCATENATE(C3,"-",F3,"-F")</f>
        <v>ICA-Privée-MI-F</v>
      </c>
      <c r="P11" s="267" t="s">
        <v>236</v>
      </c>
      <c r="Q11" s="268"/>
      <c r="R11" s="268"/>
      <c r="S11" s="268"/>
      <c r="T11" s="268"/>
      <c r="U11" s="268"/>
      <c r="V11" s="268"/>
      <c r="W11" s="269"/>
    </row>
    <row r="12" spans="1:23" x14ac:dyDescent="0.25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5.75" thickBot="1" x14ac:dyDescent="0.3">
      <c r="J2" s="95" t="s">
        <v>147</v>
      </c>
      <c r="K2" s="150">
        <v>1</v>
      </c>
      <c r="L2" s="13"/>
      <c r="M2" s="13"/>
      <c r="N2" s="13"/>
    </row>
    <row r="3" spans="1:14" x14ac:dyDescent="0.25">
      <c r="B3" s="93" t="s">
        <v>29</v>
      </c>
      <c r="C3" s="149" t="s">
        <v>133</v>
      </c>
      <c r="E3" s="93" t="s">
        <v>135</v>
      </c>
      <c r="F3" s="149" t="s">
        <v>32</v>
      </c>
      <c r="J3" s="95" t="s">
        <v>145</v>
      </c>
      <c r="K3" s="150" t="s">
        <v>143</v>
      </c>
      <c r="L3" s="13"/>
      <c r="M3" s="13"/>
      <c r="N3" s="13"/>
    </row>
    <row r="4" spans="1:14" x14ac:dyDescent="0.25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177</v>
      </c>
      <c r="L4" s="13"/>
      <c r="M4" s="13"/>
      <c r="N4" s="13"/>
    </row>
    <row r="5" spans="1:14" ht="15.75" thickBot="1" x14ac:dyDescent="0.3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5.75" thickBot="1" x14ac:dyDescent="0.3">
      <c r="B6" s="98"/>
      <c r="C6" s="148" t="s">
        <v>136</v>
      </c>
      <c r="J6" s="145" t="s">
        <v>149</v>
      </c>
      <c r="K6" s="150">
        <v>0</v>
      </c>
      <c r="L6" s="13"/>
      <c r="M6" s="13"/>
      <c r="N6" s="13"/>
    </row>
    <row r="7" spans="1:14" ht="15.75" thickBot="1" x14ac:dyDescent="0.3">
      <c r="J7" s="145" t="s">
        <v>150</v>
      </c>
      <c r="K7" s="151">
        <v>1</v>
      </c>
      <c r="L7" s="13"/>
      <c r="M7" s="13"/>
      <c r="N7" s="13"/>
    </row>
    <row r="8" spans="1:14" x14ac:dyDescent="0.25">
      <c r="B8" s="93" t="s">
        <v>161</v>
      </c>
      <c r="C8" s="149">
        <v>65</v>
      </c>
      <c r="E8" s="93" t="s">
        <v>162</v>
      </c>
      <c r="F8" s="149">
        <v>62</v>
      </c>
      <c r="J8" s="146" t="s">
        <v>151</v>
      </c>
      <c r="K8" s="152"/>
      <c r="L8" s="13"/>
      <c r="M8" s="13"/>
      <c r="N8" s="13"/>
    </row>
    <row r="9" spans="1:14" ht="15.75" thickBot="1" x14ac:dyDescent="0.3">
      <c r="B9" s="95" t="s">
        <v>163</v>
      </c>
      <c r="C9" s="150" t="s">
        <v>26</v>
      </c>
      <c r="E9" s="98" t="s">
        <v>164</v>
      </c>
      <c r="F9" s="154" t="s">
        <v>33</v>
      </c>
      <c r="J9" s="145" t="s">
        <v>152</v>
      </c>
      <c r="K9" s="150">
        <v>0</v>
      </c>
      <c r="L9" s="13"/>
      <c r="M9" s="13"/>
      <c r="N9" s="13"/>
    </row>
    <row r="10" spans="1:14" ht="15.75" thickBot="1" x14ac:dyDescent="0.3">
      <c r="B10" s="98" t="s">
        <v>139</v>
      </c>
      <c r="C10" s="154">
        <v>2052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5">
      <c r="F11" s="80"/>
      <c r="J11" s="146" t="s">
        <v>165</v>
      </c>
      <c r="K11" s="150">
        <v>0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7" t="s">
        <v>195</v>
      </c>
      <c r="K12" s="155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5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5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5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5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5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5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5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5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5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5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5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5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5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5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5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5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5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5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5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5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5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5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5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5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5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5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5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5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5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5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5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5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5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5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5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5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5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5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5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5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5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5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5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5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5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5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5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5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5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5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5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5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5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5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5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5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5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C7" sqref="C7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4" ht="15.75" thickBot="1" x14ac:dyDescent="0.3"/>
    <row r="2" spans="2:14" x14ac:dyDescent="0.25">
      <c r="B2" s="93" t="s">
        <v>146</v>
      </c>
      <c r="C2" s="149">
        <f>'Probabilités de décès'!K1</f>
        <v>1</v>
      </c>
    </row>
    <row r="3" spans="2:14" x14ac:dyDescent="0.25">
      <c r="B3" s="95" t="s">
        <v>147</v>
      </c>
      <c r="C3" s="150">
        <f>'Probabilités de décès'!K2</f>
        <v>1</v>
      </c>
    </row>
    <row r="4" spans="2:14" x14ac:dyDescent="0.25">
      <c r="B4" s="95" t="s">
        <v>145</v>
      </c>
      <c r="C4" s="150" t="str">
        <f>'Probabilités de décès'!K3</f>
        <v>Taux constant</v>
      </c>
    </row>
    <row r="5" spans="2:14" x14ac:dyDescent="0.25">
      <c r="B5" s="95" t="s">
        <v>179</v>
      </c>
      <c r="C5" s="150" t="str">
        <f>'Probabilités de décès'!K4</f>
        <v>Aucun</v>
      </c>
    </row>
    <row r="6" spans="2:14" x14ac:dyDescent="0.25">
      <c r="B6" s="95" t="s">
        <v>148</v>
      </c>
      <c r="C6" s="132"/>
    </row>
    <row r="7" spans="2:14" x14ac:dyDescent="0.25">
      <c r="B7" s="145" t="s">
        <v>149</v>
      </c>
      <c r="C7" s="150">
        <f>'Probabilités de décès'!K6</f>
        <v>0</v>
      </c>
    </row>
    <row r="8" spans="2:14" x14ac:dyDescent="0.25">
      <c r="B8" s="145" t="s">
        <v>150</v>
      </c>
      <c r="C8" s="151">
        <f>'Probabilités de décès'!K7</f>
        <v>1</v>
      </c>
    </row>
    <row r="9" spans="2:14" x14ac:dyDescent="0.25">
      <c r="B9" s="146" t="s">
        <v>151</v>
      </c>
      <c r="C9" s="152"/>
    </row>
    <row r="10" spans="2:14" x14ac:dyDescent="0.25">
      <c r="B10" s="145" t="s">
        <v>152</v>
      </c>
      <c r="C10" s="150">
        <f>'Probabilités de décès'!K9</f>
        <v>0</v>
      </c>
    </row>
    <row r="11" spans="2:14" x14ac:dyDescent="0.25">
      <c r="B11" s="145" t="s">
        <v>153</v>
      </c>
      <c r="C11" s="151">
        <f>'Probabilités de décès'!K10</f>
        <v>0.6</v>
      </c>
    </row>
    <row r="12" spans="2:14" x14ac:dyDescent="0.25">
      <c r="B12" s="146" t="s">
        <v>165</v>
      </c>
      <c r="C12" s="150">
        <f>'Probabilités de décès'!K11</f>
        <v>0</v>
      </c>
    </row>
    <row r="13" spans="2:14" ht="15.75" thickBot="1" x14ac:dyDescent="0.3">
      <c r="B13" s="147" t="s">
        <v>195</v>
      </c>
      <c r="C13" s="153">
        <f>'Probabilités de décès'!K12</f>
        <v>0.6</v>
      </c>
    </row>
    <row r="14" spans="2:14" ht="15.75" thickBot="1" x14ac:dyDescent="0.3"/>
    <row r="15" spans="2:14" ht="15.75" thickBot="1" x14ac:dyDescent="0.3">
      <c r="B15" s="270" t="s">
        <v>141</v>
      </c>
      <c r="C15" s="271"/>
      <c r="D15" s="271"/>
      <c r="E15" s="271"/>
      <c r="F15" s="271"/>
      <c r="G15" s="271"/>
      <c r="H15" s="272"/>
      <c r="J15" s="270" t="s">
        <v>41</v>
      </c>
      <c r="K15" s="271"/>
      <c r="L15" s="271"/>
      <c r="M15" s="271"/>
      <c r="N15" s="272"/>
    </row>
    <row r="17" spans="2:14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391</v>
      </c>
    </row>
    <row r="18" spans="2:14" x14ac:dyDescent="0.25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5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5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5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5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5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5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5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5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5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5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5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5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5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5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5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5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5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5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5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5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5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5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5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5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5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5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5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5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5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5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5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5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5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5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5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5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5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5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5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5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5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5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5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5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5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5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5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5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5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5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5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5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5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5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5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5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5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5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5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5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5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5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5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5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5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5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5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5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5">
      <c r="D87" s="81"/>
      <c r="E87" s="81"/>
      <c r="L87" s="81"/>
      <c r="M87" s="81"/>
    </row>
    <row r="88" spans="2:14" x14ac:dyDescent="0.25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zoomScale="87" workbookViewId="0">
      <selection activeCell="D3" sqref="D3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1" t="s">
        <v>170</v>
      </c>
      <c r="C3" s="112"/>
      <c r="D3" s="129">
        <f ca="1">IF('Autres hypothèses'!C12=0,S5,VA!AF5)</f>
        <v>13.93882877653151</v>
      </c>
      <c r="N3" s="270" t="s">
        <v>178</v>
      </c>
      <c r="O3" s="271"/>
      <c r="P3" s="271"/>
      <c r="Q3" s="271"/>
      <c r="R3" s="271"/>
      <c r="S3" s="272"/>
      <c r="U3" s="270" t="s">
        <v>184</v>
      </c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2"/>
    </row>
    <row r="4" spans="1:33" ht="15.75" thickBot="1" x14ac:dyDescent="0.3">
      <c r="U4" s="83" t="s">
        <v>185</v>
      </c>
    </row>
    <row r="5" spans="1:33" ht="15.75" thickBot="1" x14ac:dyDescent="0.3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13.93882877653151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13.93882877653151</v>
      </c>
    </row>
    <row r="6" spans="1:33" x14ac:dyDescent="0.25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5">
      <c r="B7" s="95">
        <v>0</v>
      </c>
      <c r="C7" s="13">
        <f>'Probabilités de décès'!C10</f>
        <v>2052</v>
      </c>
      <c r="D7" s="13">
        <f>'Probabilités de décès'!C8</f>
        <v>65</v>
      </c>
      <c r="E7" s="125">
        <f ca="1">'Probabilités de décès'!D14</f>
        <v>5.3331501421595741E-3</v>
      </c>
      <c r="F7" s="125">
        <f ca="1">1-E7</f>
        <v>0.99466684985784037</v>
      </c>
      <c r="G7" s="125">
        <f>1</f>
        <v>1</v>
      </c>
      <c r="H7" s="13"/>
      <c r="I7" s="13">
        <f>'Probabilités de décès'!F8</f>
        <v>62</v>
      </c>
      <c r="J7" s="125">
        <f ca="1">'Probabilités de décès'!H14</f>
        <v>2.9245431912817868E-3</v>
      </c>
      <c r="K7" s="125">
        <f ca="1">1-J7</f>
        <v>0.99707545680871823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0</v>
      </c>
      <c r="P7" s="133">
        <f>G7*N7+(1-G7)*O7</f>
        <v>1</v>
      </c>
      <c r="Q7" s="125">
        <f>(1-(1+VLOOKUP(C7,'Autres hypothèses'!$B$18:$H$86,5,FALSE))^-1)/VLOOKUP(C7,'Autres hypothèses'!$B$18:$H$86,7,FALSE)</f>
        <v>0.99999999999999767</v>
      </c>
      <c r="R7" s="125">
        <f>1</f>
        <v>1</v>
      </c>
      <c r="S7" s="134">
        <f>P7*Q7*R7</f>
        <v>0.99999999999999767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0</v>
      </c>
      <c r="AB7" s="133">
        <f>IF(B7&lt;'Autres hypothèses'!$C$7,'Autres hypothèses'!$C$8*Y7,IF(B7&lt;'Autres hypothèses'!$C$7+'Autres hypothèses'!$C$10,'Autres hypothèses'!$C$11*Y7,0))</f>
        <v>0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0.99999999999999767</v>
      </c>
      <c r="AE7" s="125">
        <f>1</f>
        <v>1</v>
      </c>
      <c r="AF7" s="134">
        <f>AC7*AD7*AE7</f>
        <v>0.99999999999999767</v>
      </c>
    </row>
    <row r="8" spans="1:33" x14ac:dyDescent="0.25">
      <c r="B8" s="95">
        <f>B7+1</f>
        <v>1</v>
      </c>
      <c r="C8" s="13">
        <f>C7+1</f>
        <v>2053</v>
      </c>
      <c r="D8" s="13">
        <f>D7+1</f>
        <v>66</v>
      </c>
      <c r="E8" s="125">
        <f ca="1">IF(E7=1,1,'Probabilités de décès'!D15)</f>
        <v>5.6853908074730132E-3</v>
      </c>
      <c r="F8" s="125">
        <f t="shared" ref="F8:F62" ca="1" si="0">1-E8</f>
        <v>0.99431460919252701</v>
      </c>
      <c r="G8" s="125">
        <f ca="1">G7*F7</f>
        <v>0.99466684985784037</v>
      </c>
      <c r="H8" s="13"/>
      <c r="I8" s="13">
        <f>I7+1</f>
        <v>63</v>
      </c>
      <c r="J8" s="125">
        <f ca="1">IF(J7=1,1,'Probabilités de décès'!H15)</f>
        <v>3.1876287363258229E-3</v>
      </c>
      <c r="K8" s="125">
        <f t="shared" ref="K8:K62" ca="1" si="1">1-J8</f>
        <v>0.99681237126367417</v>
      </c>
      <c r="L8" s="126">
        <f ca="1">L7*K7</f>
        <v>0.99707545680871823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O8" s="133">
        <f>IF(B8&lt;'Autres hypothèses'!$C$7,'Autres hypothèses'!$C$8*N8,IF(B8&lt;'Autres hypothèses'!$C$7+'Autres hypothèses'!$C$10,'Autres hypothèses'!$C$11*N8,0))</f>
        <v>0</v>
      </c>
      <c r="P8" s="133">
        <f t="shared" ref="P8:P61" ca="1" si="2">G8*N8+(1-G8)*O8</f>
        <v>0.99466684985784037</v>
      </c>
      <c r="Q8" s="125">
        <f>(1-(1+VLOOKUP(C8,'Autres hypothèses'!$B$18:$H$86,5,FALSE))^-1)/VLOOKUP(C8,'Autres hypothèses'!$B$18:$H$86,7,FALSE)</f>
        <v>0.99999999999999767</v>
      </c>
      <c r="R8" s="125">
        <f>R7/(1+VLOOKUP(C8-1,'Autres hypothèses'!$B$18:$H$86,5,FALSE))</f>
        <v>0.95147478591817325</v>
      </c>
      <c r="S8" s="134">
        <f t="shared" ref="S8:S71" ca="1" si="3">P8*Q8*R8</f>
        <v>0.94640042802839019</v>
      </c>
      <c r="U8" s="142">
        <f t="shared" ref="U8:U61" ca="1" si="4">L8*G8</f>
        <v>0.9917579036944949</v>
      </c>
      <c r="V8" s="125">
        <f t="shared" ref="V8:V61" ca="1" si="5">G8*(1-L8)</f>
        <v>2.9089461633454335E-3</v>
      </c>
      <c r="W8" s="125">
        <f t="shared" ref="W8:W61" ca="1" si="6">(1-G8)*L8</f>
        <v>5.3175531142232897E-3</v>
      </c>
      <c r="X8" s="125">
        <f t="shared" ref="X8:X61" ca="1" si="7">(1-G8)*(1-L8)</f>
        <v>1.5597027936336336E-5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Z8" s="133">
        <f t="shared" ref="Z8:Z61" si="8">Y8</f>
        <v>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0</v>
      </c>
      <c r="AB8" s="133">
        <f>IF(B8&lt;'Autres hypothèses'!$C$7,'Autres hypothèses'!$C$8*Y8,IF(B8&lt;'Autres hypothèses'!$C$7+'Autres hypothèses'!$C$10,'Autres hypothèses'!$C$11*Y8,0))</f>
        <v>0</v>
      </c>
      <c r="AC8" s="133">
        <f ca="1">U8*Y8+V8*Z8+W8*AA8+X8*AB8</f>
        <v>0.99466684985784037</v>
      </c>
      <c r="AD8" s="133">
        <f>(1-(1+VLOOKUP(C8,'Autres hypothèses'!$B$18:$H$86,5,FALSE))^-1)/VLOOKUP(C8,'Autres hypothèses'!$B$18:$H$86,7,FALSE)</f>
        <v>0.99999999999999767</v>
      </c>
      <c r="AE8" s="125">
        <f>AE7/(1+VLOOKUP(C8-1,'Autres hypothèses'!B18:H86,5,FALSE))</f>
        <v>0.95147478591817325</v>
      </c>
      <c r="AF8" s="134">
        <f t="shared" ref="AF8:AF71" ca="1" si="9">AC8*AD8*AE8</f>
        <v>0.94640042802839019</v>
      </c>
      <c r="AG8" s="80"/>
    </row>
    <row r="9" spans="1:33" x14ac:dyDescent="0.25">
      <c r="B9" s="95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5">
        <f ca="1">IF(E8=1,1,'Probabilités de décès'!D16)</f>
        <v>6.1000545039404386E-3</v>
      </c>
      <c r="F9" s="125">
        <f t="shared" ca="1" si="0"/>
        <v>0.99389994549605953</v>
      </c>
      <c r="G9" s="125">
        <f ca="1">G8*F8</f>
        <v>0.98901178009316049</v>
      </c>
      <c r="H9" s="13"/>
      <c r="I9" s="13">
        <f t="shared" ref="I9:I72" si="13">I8+1</f>
        <v>64</v>
      </c>
      <c r="J9" s="125">
        <f ca="1">IF(J8=1,1,'Probabilités de décès'!H16)</f>
        <v>3.471750464351336E-3</v>
      </c>
      <c r="K9" s="125">
        <f ca="1">1-J9</f>
        <v>0.99652824953564867</v>
      </c>
      <c r="L9" s="126">
        <f ca="1">L8*K8</f>
        <v>0.99389715043030957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O9" s="133">
        <f>IF(B9&lt;'Autres hypothèses'!$C$7,'Autres hypothèses'!$C$8*N9,IF(B9&lt;'Autres hypothèses'!$C$7+'Autres hypothèses'!$C$10,'Autres hypothèses'!$C$11*N9,0))</f>
        <v>0</v>
      </c>
      <c r="P9" s="133">
        <f t="shared" ca="1" si="2"/>
        <v>0.98901178009316049</v>
      </c>
      <c r="Q9" s="125">
        <f>(1-(1+VLOOKUP(C9,'Autres hypothèses'!$B$18:$H$86,5,FALSE))^-1)/VLOOKUP(C9,'Autres hypothèses'!$B$18:$H$86,7,FALSE)</f>
        <v>0.99999999999999767</v>
      </c>
      <c r="R9" s="125">
        <f>R8/(1+VLOOKUP(C9-1,'Autres hypothèses'!$B$18:$H$86,5,FALSE))</f>
        <v>0.90530426823803356</v>
      </c>
      <c r="S9" s="134">
        <f t="shared" ca="1" si="3"/>
        <v>0.89535658585603151</v>
      </c>
      <c r="U9" s="142">
        <f t="shared" ca="1" si="4"/>
        <v>0.98297598997660018</v>
      </c>
      <c r="V9" s="125">
        <f t="shared" ca="1" si="5"/>
        <v>6.0357901165603084E-3</v>
      </c>
      <c r="W9" s="125">
        <f t="shared" ca="1" si="6"/>
        <v>1.0921160453709394E-2</v>
      </c>
      <c r="X9" s="125">
        <f t="shared" ca="1" si="7"/>
        <v>6.7059453130119306E-5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Z9" s="133">
        <f t="shared" si="8"/>
        <v>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0</v>
      </c>
      <c r="AB9" s="133">
        <f>IF(B9&lt;'Autres hypothèses'!$C$7,'Autres hypothèses'!$C$8*Y9,IF(B9&lt;'Autres hypothèses'!$C$7+'Autres hypothèses'!$C$10,'Autres hypothèses'!$C$11*Y9,0))</f>
        <v>0</v>
      </c>
      <c r="AC9" s="133">
        <f t="shared" ref="AC9:AC61" ca="1" si="14">U9*Y9+V9*Z9+W9*AA9+X9*AB9</f>
        <v>0.98901178009316049</v>
      </c>
      <c r="AD9" s="133">
        <f>(1-(1+VLOOKUP(C9,'Autres hypothèses'!$B$18:$H$86,5,FALSE))^-1)/VLOOKUP(C9,'Autres hypothèses'!$B$18:$H$86,7,FALSE)</f>
        <v>0.99999999999999767</v>
      </c>
      <c r="AE9" s="125">
        <f>AE8/(1+VLOOKUP(C9-1,'Autres hypothèses'!B19:H87,5,FALSE))</f>
        <v>0.90530426823803356</v>
      </c>
      <c r="AF9" s="134">
        <f t="shared" ca="1" si="9"/>
        <v>0.89535658585603151</v>
      </c>
      <c r="AG9" s="80"/>
    </row>
    <row r="10" spans="1:33" x14ac:dyDescent="0.25">
      <c r="B10" s="95">
        <f t="shared" si="10"/>
        <v>3</v>
      </c>
      <c r="C10" s="13">
        <f t="shared" si="11"/>
        <v>2055</v>
      </c>
      <c r="D10" s="13">
        <f t="shared" si="12"/>
        <v>68</v>
      </c>
      <c r="E10" s="125">
        <f ca="1">IF(E9=1,1,'Probabilités de décès'!D17)</f>
        <v>6.5755727180335389E-3</v>
      </c>
      <c r="F10" s="125">
        <f t="shared" ca="1" si="0"/>
        <v>0.99342442728196645</v>
      </c>
      <c r="G10" s="125">
        <f t="shared" ref="G10:G62" ca="1" si="15">G9*F9</f>
        <v>0.98297875432955306</v>
      </c>
      <c r="H10" s="13"/>
      <c r="I10" s="13">
        <f t="shared" si="13"/>
        <v>65</v>
      </c>
      <c r="J10" s="125">
        <f ca="1">IF(J9=1,1,'Probabilités de décès'!H17)</f>
        <v>3.7760818909444616E-3</v>
      </c>
      <c r="K10" s="125">
        <f t="shared" ca="1" si="1"/>
        <v>0.99622391810905553</v>
      </c>
      <c r="L10" s="126">
        <f t="shared" ref="L10:L62" ca="1" si="16">L9*K9</f>
        <v>0.99044658753678572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O10" s="133">
        <f>IF(B10&lt;'Autres hypothèses'!$C$7,'Autres hypothèses'!$C$8*N10,IF(B10&lt;'Autres hypothèses'!$C$7+'Autres hypothèses'!$C$10,'Autres hypothèses'!$C$11*N10,0))</f>
        <v>0</v>
      </c>
      <c r="P10" s="133">
        <f t="shared" ca="1" si="2"/>
        <v>0.98297875432955306</v>
      </c>
      <c r="Q10" s="125">
        <f>(1-(1+VLOOKUP(C10,'Autres hypothèses'!$B$18:$H$86,5,FALSE))^-1)/VLOOKUP(C10,'Autres hypothèses'!$B$18:$H$86,7,FALSE)</f>
        <v>0.99999999999999767</v>
      </c>
      <c r="R10" s="125">
        <f>R9/(1+VLOOKUP(C10-1,'Autres hypothèses'!$B$18:$H$86,5,FALSE))</f>
        <v>0.86137418481259143</v>
      </c>
      <c r="S10" s="134">
        <f ca="1">P10*Q10*R10</f>
        <v>0.84671252319871337</v>
      </c>
      <c r="U10" s="142">
        <f ca="1">L10*G10</f>
        <v>0.97358795284686628</v>
      </c>
      <c r="V10" s="125">
        <f t="shared" ca="1" si="5"/>
        <v>9.3908014826868044E-3</v>
      </c>
      <c r="W10" s="125">
        <f t="shared" ca="1" si="6"/>
        <v>1.6858634689919459E-2</v>
      </c>
      <c r="X10" s="125">
        <f t="shared" ca="1" si="7"/>
        <v>1.6261098052747995E-4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Z10" s="133">
        <f t="shared" si="8"/>
        <v>1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0</v>
      </c>
      <c r="AB10" s="133">
        <f>IF(B10&lt;'Autres hypothèses'!$C$7,'Autres hypothèses'!$C$8*Y10,IF(B10&lt;'Autres hypothèses'!$C$7+'Autres hypothèses'!$C$10,'Autres hypothèses'!$C$11*Y10,0))</f>
        <v>0</v>
      </c>
      <c r="AC10" s="133">
        <f ca="1">U10*Y10+V10*Z10+W10*AA10+X10*AB10</f>
        <v>0.98297875432955306</v>
      </c>
      <c r="AD10" s="133">
        <f>(1-(1+VLOOKUP(C10,'Autres hypothèses'!$B$18:$H$86,5,FALSE))^-1)/VLOOKUP(C10,'Autres hypothèses'!$B$18:$H$86,7,FALSE)</f>
        <v>0.99999999999999767</v>
      </c>
      <c r="AE10" s="125">
        <f>AE9/(1+VLOOKUP(C10-1,'Autres hypothèses'!B20:H88,5,FALSE))</f>
        <v>0.86137418481259143</v>
      </c>
      <c r="AF10" s="134">
        <f t="shared" ca="1" si="9"/>
        <v>0.84671252319871337</v>
      </c>
      <c r="AG10" s="80"/>
    </row>
    <row r="11" spans="1:33" x14ac:dyDescent="0.25">
      <c r="B11" s="95">
        <f t="shared" si="10"/>
        <v>4</v>
      </c>
      <c r="C11" s="13">
        <f t="shared" si="11"/>
        <v>2056</v>
      </c>
      <c r="D11" s="13">
        <f t="shared" si="12"/>
        <v>69</v>
      </c>
      <c r="E11" s="125">
        <f ca="1">IF(E10=1,1,'Probabilités de décès'!D18)</f>
        <v>7.1348788432582461E-3</v>
      </c>
      <c r="F11" s="125">
        <f t="shared" ca="1" si="0"/>
        <v>0.99286512115674175</v>
      </c>
      <c r="G11" s="125">
        <f t="shared" ca="1" si="15"/>
        <v>0.976515106050177</v>
      </c>
      <c r="H11" s="13"/>
      <c r="I11" s="13">
        <f t="shared" si="13"/>
        <v>66</v>
      </c>
      <c r="J11" s="125">
        <f ca="1">IF(J10=1,1,'Probabilités de décès'!H18)</f>
        <v>4.1124622535569947E-3</v>
      </c>
      <c r="K11" s="125">
        <f t="shared" ca="1" si="1"/>
        <v>0.99588753774644301</v>
      </c>
      <c r="L11" s="126">
        <f t="shared" ca="1" si="16"/>
        <v>0.98670658011364032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O11" s="133">
        <f>IF(B11&lt;'Autres hypothèses'!$C$7,'Autres hypothèses'!$C$8*N11,IF(B11&lt;'Autres hypothèses'!$C$7+'Autres hypothèses'!$C$10,'Autres hypothèses'!$C$11*N11,0))</f>
        <v>0</v>
      </c>
      <c r="P11" s="133">
        <f t="shared" ca="1" si="2"/>
        <v>0.976515106050177</v>
      </c>
      <c r="Q11" s="125">
        <f>(1-(1+VLOOKUP(C11,'Autres hypothèses'!$B$18:$H$86,5,FALSE))^-1)/VLOOKUP(C11,'Autres hypothèses'!$B$18:$H$86,7,FALSE)</f>
        <v>0.99999999999999767</v>
      </c>
      <c r="R11" s="125">
        <f>R10/(1+VLOOKUP(C11-1,'Autres hypothèses'!$B$18:$H$86,5,FALSE))</f>
        <v>0.81957581809000146</v>
      </c>
      <c r="S11" s="134">
        <f t="shared" ca="1" si="3"/>
        <v>0.80032816691831643</v>
      </c>
      <c r="U11" s="142">
        <f ca="1">L11*G11</f>
        <v>0.96353388072007895</v>
      </c>
      <c r="V11" s="125">
        <f t="shared" ca="1" si="5"/>
        <v>1.2981225330098056E-2</v>
      </c>
      <c r="W11" s="125">
        <f t="shared" ca="1" si="6"/>
        <v>2.3172699393561379E-2</v>
      </c>
      <c r="X11" s="125">
        <f t="shared" ca="1" si="7"/>
        <v>3.1219455626162526E-4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Z11" s="133">
        <f t="shared" si="8"/>
        <v>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0</v>
      </c>
      <c r="AB11" s="133">
        <f>IF(B11&lt;'Autres hypothèses'!$C$7,'Autres hypothèses'!$C$8*Y11,IF(B11&lt;'Autres hypothèses'!$C$7+'Autres hypothèses'!$C$10,'Autres hypothèses'!$C$11*Y11,0))</f>
        <v>0</v>
      </c>
      <c r="AC11" s="133">
        <f t="shared" ca="1" si="14"/>
        <v>0.976515106050177</v>
      </c>
      <c r="AD11" s="133">
        <f>(1-(1+VLOOKUP(C11,'Autres hypothèses'!$B$18:$H$86,5,FALSE))^-1)/VLOOKUP(C11,'Autres hypothèses'!$B$18:$H$86,7,FALSE)</f>
        <v>0.99999999999999767</v>
      </c>
      <c r="AE11" s="125">
        <f>AE10/(1+VLOOKUP(C11-1,'Autres hypothèses'!B21:H89,5,FALSE))</f>
        <v>0.81957581809000146</v>
      </c>
      <c r="AF11" s="134">
        <f ca="1">AC11*AD11*AE11</f>
        <v>0.80032816691831643</v>
      </c>
      <c r="AG11" s="80"/>
    </row>
    <row r="12" spans="1:33" x14ac:dyDescent="0.25">
      <c r="B12" s="95">
        <f t="shared" si="10"/>
        <v>5</v>
      </c>
      <c r="C12" s="13">
        <f t="shared" si="11"/>
        <v>2057</v>
      </c>
      <c r="D12" s="13">
        <f t="shared" si="12"/>
        <v>70</v>
      </c>
      <c r="E12" s="125">
        <f ca="1">IF(E11=1,1,'Probabilités de décès'!D19)</f>
        <v>7.7819377012355185E-3</v>
      </c>
      <c r="F12" s="125">
        <f t="shared" ca="1" si="0"/>
        <v>0.99221806229876452</v>
      </c>
      <c r="G12" s="125">
        <f t="shared" ca="1" si="15"/>
        <v>0.96954778907989747</v>
      </c>
      <c r="H12" s="13"/>
      <c r="I12" s="13">
        <f t="shared" si="13"/>
        <v>67</v>
      </c>
      <c r="J12" s="125">
        <f ca="1">IF(J11=1,1,'Probabilités de décès'!H19)</f>
        <v>4.4630546596138793E-3</v>
      </c>
      <c r="K12" s="125">
        <f t="shared" ca="1" si="1"/>
        <v>0.99553694534038617</v>
      </c>
      <c r="L12" s="126">
        <f t="shared" ca="1" si="16"/>
        <v>0.98264878654758669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0.96954778907989747</v>
      </c>
      <c r="Q12" s="125">
        <f>(1-(1+VLOOKUP(C12,'Autres hypothèses'!$B$18:$H$86,5,FALSE))^-1)/VLOOKUP(C12,'Autres hypothèses'!$B$18:$H$86,7,FALSE)</f>
        <v>0.99999999999999767</v>
      </c>
      <c r="R12" s="125">
        <f>R11/(1+VLOOKUP(C12-1,'Autres hypothèses'!$B$18:$H$86,5,FALSE))</f>
        <v>0.77980572606089582</v>
      </c>
      <c r="S12" s="134">
        <f t="shared" ca="1" si="3"/>
        <v>0.75605891761418398</v>
      </c>
      <c r="U12" s="142">
        <f t="shared" ca="1" si="4"/>
        <v>0.95272495843925675</v>
      </c>
      <c r="V12" s="125">
        <f t="shared" ca="1" si="5"/>
        <v>1.6822830640640694E-2</v>
      </c>
      <c r="W12" s="125">
        <f t="shared" ca="1" si="6"/>
        <v>2.9923828108329917E-2</v>
      </c>
      <c r="X12" s="125">
        <f t="shared" ca="1" si="7"/>
        <v>5.2838281177261038E-4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Z12" s="133">
        <f t="shared" si="8"/>
        <v>1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0.96954778907989747</v>
      </c>
      <c r="AD12" s="133">
        <f>(1-(1+VLOOKUP(C12,'Autres hypothèses'!$B$18:$H$86,5,FALSE))^-1)/VLOOKUP(C12,'Autres hypothèses'!$B$18:$H$86,7,FALSE)</f>
        <v>0.99999999999999767</v>
      </c>
      <c r="AE12" s="125">
        <f>AE11/(1+VLOOKUP(C12-1,'Autres hypothèses'!B22:H90,5,FALSE))</f>
        <v>0.77980572606089582</v>
      </c>
      <c r="AF12" s="134">
        <f t="shared" ca="1" si="9"/>
        <v>0.75605891761418398</v>
      </c>
      <c r="AG12" s="80"/>
    </row>
    <row r="13" spans="1:33" x14ac:dyDescent="0.25">
      <c r="B13" s="95">
        <f t="shared" si="10"/>
        <v>6</v>
      </c>
      <c r="C13" s="13">
        <f t="shared" si="11"/>
        <v>2058</v>
      </c>
      <c r="D13" s="13">
        <f t="shared" si="12"/>
        <v>71</v>
      </c>
      <c r="E13" s="125">
        <f ca="1">IF(E12=1,1,'Probabilités de décès'!D20)</f>
        <v>8.5435862277925285E-3</v>
      </c>
      <c r="F13" s="125">
        <f t="shared" ca="1" si="0"/>
        <v>0.9914564137722075</v>
      </c>
      <c r="G13" s="125">
        <f t="shared" ca="1" si="15"/>
        <v>0.96200282858690711</v>
      </c>
      <c r="H13" s="13"/>
      <c r="I13" s="13">
        <f t="shared" si="13"/>
        <v>68</v>
      </c>
      <c r="J13" s="125">
        <f ca="1">IF(J12=1,1,'Probabilités de décès'!H20)</f>
        <v>4.8471286137881766E-3</v>
      </c>
      <c r="K13" s="125">
        <f t="shared" ca="1" si="1"/>
        <v>0.99515287138621178</v>
      </c>
      <c r="L13" s="126">
        <f t="shared" ca="1" si="16"/>
        <v>0.97826317130202156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0.96200282858690711</v>
      </c>
      <c r="Q13" s="125">
        <f>(1-(1+VLOOKUP(C13,'Autres hypothèses'!$B$18:$H$86,5,FALSE))^-1)/VLOOKUP(C13,'Autres hypothèses'!$B$18:$H$86,7,FALSE)</f>
        <v>0.99999999999999767</v>
      </c>
      <c r="R13" s="125">
        <f>R12/(1+VLOOKUP(C13-1,'Autres hypothèses'!$B$18:$H$86,5,FALSE))</f>
        <v>0.74196548626155645</v>
      </c>
      <c r="S13" s="134">
        <f t="shared" ca="1" si="3"/>
        <v>0.71377289649747566</v>
      </c>
      <c r="U13" s="142">
        <f t="shared" ca="1" si="4"/>
        <v>0.94109193789494283</v>
      </c>
      <c r="V13" s="125">
        <f t="shared" ca="1" si="5"/>
        <v>2.0910890691964314E-2</v>
      </c>
      <c r="W13" s="125">
        <f t="shared" ca="1" si="6"/>
        <v>3.7171233407078764E-2</v>
      </c>
      <c r="X13" s="125">
        <f t="shared" ca="1" si="7"/>
        <v>8.2593800601412346E-4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Z13" s="133">
        <f t="shared" si="8"/>
        <v>1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0.96200282858690711</v>
      </c>
      <c r="AD13" s="133">
        <f>(1-(1+VLOOKUP(C13,'Autres hypothèses'!$B$18:$H$86,5,FALSE))^-1)/VLOOKUP(C13,'Autres hypothèses'!$B$18:$H$86,7,FALSE)</f>
        <v>0.99999999999999767</v>
      </c>
      <c r="AE13" s="125">
        <f>AE12/(1+VLOOKUP(C13-1,'Autres hypothèses'!B23:H91,5,FALSE))</f>
        <v>0.74196548626155645</v>
      </c>
      <c r="AF13" s="134">
        <f t="shared" ca="1" si="9"/>
        <v>0.71377289649747566</v>
      </c>
      <c r="AG13" s="80"/>
    </row>
    <row r="14" spans="1:33" x14ac:dyDescent="0.25">
      <c r="B14" s="95">
        <f t="shared" si="10"/>
        <v>7</v>
      </c>
      <c r="C14" s="13">
        <f t="shared" si="11"/>
        <v>2059</v>
      </c>
      <c r="D14" s="13">
        <f t="shared" si="12"/>
        <v>72</v>
      </c>
      <c r="E14" s="125">
        <f ca="1">IF(E13=1,1,'Probabilités de décès'!D21)</f>
        <v>9.408524202524686E-3</v>
      </c>
      <c r="F14" s="125">
        <f t="shared" ca="1" si="0"/>
        <v>0.99059147579747531</v>
      </c>
      <c r="G14" s="125">
        <f t="shared" ca="1" si="15"/>
        <v>0.95378387446949453</v>
      </c>
      <c r="H14" s="13"/>
      <c r="I14" s="13">
        <f t="shared" si="13"/>
        <v>69</v>
      </c>
      <c r="J14" s="125">
        <f ca="1">IF(J13=1,1,'Probabilités de décès'!H21)</f>
        <v>5.2638111396024331E-3</v>
      </c>
      <c r="K14" s="125">
        <f t="shared" ca="1" si="1"/>
        <v>0.99473618886039761</v>
      </c>
      <c r="L14" s="126">
        <f t="shared" ca="1" si="16"/>
        <v>0.97352140389258834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0.95378387446949453</v>
      </c>
      <c r="Q14" s="125">
        <f>(1-(1+VLOOKUP(C14,'Autres hypothèses'!$B$18:$H$86,5,FALSE))^-1)/VLOOKUP(C14,'Autres hypothèses'!$B$18:$H$86,7,FALSE)</f>
        <v>0.99999999999999767</v>
      </c>
      <c r="R14" s="125">
        <f>R13/(1+VLOOKUP(C14-1,'Autres hypothèses'!$B$18:$H$86,5,FALSE))</f>
        <v>0.70596145219938777</v>
      </c>
      <c r="S14" s="134">
        <f t="shared" ca="1" si="3"/>
        <v>0.67333464910484131</v>
      </c>
      <c r="U14" s="142">
        <f t="shared" ca="1" si="4"/>
        <v>0.9285290164836546</v>
      </c>
      <c r="V14" s="125">
        <f t="shared" ca="1" si="5"/>
        <v>2.5254857985839964E-2</v>
      </c>
      <c r="W14" s="125">
        <f t="shared" ca="1" si="6"/>
        <v>4.4992387408933777E-2</v>
      </c>
      <c r="X14" s="125">
        <f t="shared" ca="1" si="7"/>
        <v>1.2237381215716907E-3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Z14" s="133">
        <f t="shared" si="8"/>
        <v>1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0.95378387446949453</v>
      </c>
      <c r="AD14" s="133">
        <f>(1-(1+VLOOKUP(C14,'Autres hypothèses'!$B$18:$H$86,5,FALSE))^-1)/VLOOKUP(C14,'Autres hypothèses'!$B$18:$H$86,7,FALSE)</f>
        <v>0.99999999999999767</v>
      </c>
      <c r="AE14" s="125">
        <f>AE13/(1+VLOOKUP(C14-1,'Autres hypothèses'!B24:H92,5,FALSE))</f>
        <v>0.70596145219938777</v>
      </c>
      <c r="AF14" s="134">
        <f t="shared" ca="1" si="9"/>
        <v>0.67333464910484131</v>
      </c>
      <c r="AG14" s="80"/>
    </row>
    <row r="15" spans="1:33" x14ac:dyDescent="0.25">
      <c r="B15" s="95">
        <f t="shared" si="10"/>
        <v>8</v>
      </c>
      <c r="C15" s="13">
        <f t="shared" si="11"/>
        <v>2060</v>
      </c>
      <c r="D15" s="13">
        <f t="shared" si="12"/>
        <v>73</v>
      </c>
      <c r="E15" s="125">
        <f ca="1">IF(E14=1,1,'Probabilités de décès'!D22)</f>
        <v>1.0404233324741052E-2</v>
      </c>
      <c r="F15" s="125">
        <f t="shared" ca="1" si="0"/>
        <v>0.98959576667525895</v>
      </c>
      <c r="G15" s="125">
        <f t="shared" ca="1" si="15"/>
        <v>0.94481017580257054</v>
      </c>
      <c r="H15" s="13"/>
      <c r="I15" s="13">
        <f t="shared" si="13"/>
        <v>70</v>
      </c>
      <c r="J15" s="125">
        <f ca="1">IF(J14=1,1,'Probabilités de décès'!H22)</f>
        <v>5.718698116601053E-3</v>
      </c>
      <c r="K15" s="125">
        <f t="shared" ca="1" si="1"/>
        <v>0.99428130188339892</v>
      </c>
      <c r="L15" s="126">
        <f t="shared" ca="1" si="16"/>
        <v>0.96839697108213718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0.94481017580257054</v>
      </c>
      <c r="Q15" s="125">
        <f>(1-(1+VLOOKUP(C15,'Autres hypothèses'!$B$18:$H$86,5,FALSE))^-1)/VLOOKUP(C15,'Autres hypothèses'!$B$18:$H$86,7,FALSE)</f>
        <v>0.99999999999999767</v>
      </c>
      <c r="R15" s="125">
        <f>R14/(1+VLOOKUP(C15-1,'Autres hypothèses'!$B$18:$H$86,5,FALSE))</f>
        <v>0.67170452159789518</v>
      </c>
      <c r="S15" s="134">
        <f t="shared" ca="1" si="3"/>
        <v>0.63463326713828738</v>
      </c>
      <c r="U15" s="142">
        <f t="shared" ca="1" si="4"/>
        <v>0.91495131249479089</v>
      </c>
      <c r="V15" s="125">
        <f t="shared" ca="1" si="5"/>
        <v>2.985886330777969E-2</v>
      </c>
      <c r="W15" s="125">
        <f t="shared" ca="1" si="6"/>
        <v>5.3445658587346331E-2</v>
      </c>
      <c r="X15" s="125">
        <f t="shared" ca="1" si="7"/>
        <v>1.7441656100831283E-3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Z15" s="133">
        <f t="shared" si="8"/>
        <v>1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0.94481017580257054</v>
      </c>
      <c r="AD15" s="133">
        <f>(1-(1+VLOOKUP(C15,'Autres hypothèses'!$B$18:$H$86,5,FALSE))^-1)/VLOOKUP(C15,'Autres hypothèses'!$B$18:$H$86,7,FALSE)</f>
        <v>0.99999999999999767</v>
      </c>
      <c r="AE15" s="125">
        <f>AE14/(1+VLOOKUP(C15-1,'Autres hypothèses'!B25:H93,5,FALSE))</f>
        <v>0.67170452159789518</v>
      </c>
      <c r="AF15" s="134">
        <f t="shared" ca="1" si="9"/>
        <v>0.63463326713828738</v>
      </c>
      <c r="AG15" s="80"/>
    </row>
    <row r="16" spans="1:33" x14ac:dyDescent="0.25">
      <c r="B16" s="95">
        <f t="shared" si="10"/>
        <v>9</v>
      </c>
      <c r="C16" s="13">
        <f t="shared" si="11"/>
        <v>2061</v>
      </c>
      <c r="D16" s="13">
        <f t="shared" si="12"/>
        <v>74</v>
      </c>
      <c r="E16" s="125">
        <f ca="1">IF(E15=1,1,'Probabilités de décès'!D23)</f>
        <v>1.1533750251444994E-2</v>
      </c>
      <c r="F16" s="125">
        <f t="shared" ca="1" si="0"/>
        <v>0.98846624974855501</v>
      </c>
      <c r="G16" s="125">
        <f t="shared" ca="1" si="15"/>
        <v>0.93498015028593096</v>
      </c>
      <c r="H16" s="13"/>
      <c r="I16" s="13">
        <f t="shared" si="13"/>
        <v>71</v>
      </c>
      <c r="J16" s="125">
        <f ca="1">IF(J15=1,1,'Probabilités de décès'!H23)</f>
        <v>6.2299987825205471E-3</v>
      </c>
      <c r="K16" s="125">
        <f t="shared" ca="1" si="1"/>
        <v>0.99377000121747949</v>
      </c>
      <c r="L16" s="126">
        <f t="shared" ca="1" si="16"/>
        <v>0.96285900114748757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0.93498015028593096</v>
      </c>
      <c r="Q16" s="125">
        <f>(1-(1+VLOOKUP(C16,'Autres hypothèses'!$B$18:$H$86,5,FALSE))^-1)/VLOOKUP(C16,'Autres hypothèses'!$B$18:$H$86,7,FALSE)</f>
        <v>0.99999999999999767</v>
      </c>
      <c r="R16" s="125">
        <f>R15/(1+VLOOKUP(C16-1,'Autres hypothèses'!$B$18:$H$86,5,FALSE))</f>
        <v>0.63910991588762622</v>
      </c>
      <c r="S16" s="134">
        <f t="shared" ca="1" si="3"/>
        <v>0.59755508520584</v>
      </c>
      <c r="U16" s="142">
        <f t="shared" ca="1" si="4"/>
        <v>0.90025405359703925</v>
      </c>
      <c r="V16" s="125">
        <f t="shared" ca="1" si="5"/>
        <v>3.4726096688891664E-2</v>
      </c>
      <c r="W16" s="125">
        <f t="shared" ca="1" si="6"/>
        <v>6.2604947550448278E-2</v>
      </c>
      <c r="X16" s="125">
        <f t="shared" ca="1" si="7"/>
        <v>2.4149021636207689E-3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Z16" s="133">
        <f t="shared" si="8"/>
        <v>1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0.93498015028593096</v>
      </c>
      <c r="AD16" s="133">
        <f>(1-(1+VLOOKUP(C16,'Autres hypothèses'!$B$18:$H$86,5,FALSE))^-1)/VLOOKUP(C16,'Autres hypothèses'!$B$18:$H$86,7,FALSE)</f>
        <v>0.99999999999999767</v>
      </c>
      <c r="AE16" s="125">
        <f>AE15/(1+VLOOKUP(C16-1,'Autres hypothèses'!B26:H94,5,FALSE))</f>
        <v>0.63910991588762622</v>
      </c>
      <c r="AF16" s="134">
        <f t="shared" ca="1" si="9"/>
        <v>0.59755508520584</v>
      </c>
      <c r="AG16" s="80"/>
    </row>
    <row r="17" spans="2:33" x14ac:dyDescent="0.25">
      <c r="B17" s="95">
        <f t="shared" si="10"/>
        <v>10</v>
      </c>
      <c r="C17" s="13">
        <f t="shared" si="11"/>
        <v>2062</v>
      </c>
      <c r="D17" s="13">
        <f t="shared" si="12"/>
        <v>75</v>
      </c>
      <c r="E17" s="125">
        <f ca="1">IF(E16=1,1,'Probabilités de décès'!D24)</f>
        <v>1.2811936655218056E-2</v>
      </c>
      <c r="F17" s="125">
        <f t="shared" ca="1" si="0"/>
        <v>0.98718806334478193</v>
      </c>
      <c r="G17" s="125">
        <f t="shared" ca="1" si="15"/>
        <v>0.92419632274247454</v>
      </c>
      <c r="H17" s="13"/>
      <c r="I17" s="13">
        <f t="shared" si="13"/>
        <v>72</v>
      </c>
      <c r="J17" s="125">
        <f ca="1">IF(J16=1,1,'Probabilités de décès'!H24)</f>
        <v>6.80897248232593E-3</v>
      </c>
      <c r="K17" s="125">
        <f t="shared" ca="1" si="1"/>
        <v>0.99319102751767407</v>
      </c>
      <c r="L17" s="126">
        <f ca="1">L16*K16</f>
        <v>0.95686039074259976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0.92419632274247454</v>
      </c>
      <c r="Q17" s="125">
        <f>(1-(1+VLOOKUP(C17,'Autres hypothèses'!$B$18:$H$86,5,FALSE))^-1)/VLOOKUP(C17,'Autres hypothèses'!$B$18:$H$86,7,FALSE)</f>
        <v>0.99999999999999767</v>
      </c>
      <c r="R17" s="125">
        <f>R16/(1+VLOOKUP(C17-1,'Autres hypothèses'!$B$18:$H$86,5,FALSE))</f>
        <v>0.60809697039736088</v>
      </c>
      <c r="S17" s="134">
        <f t="shared" ca="1" si="3"/>
        <v>0.56200098391207909</v>
      </c>
      <c r="U17" s="142">
        <f t="shared" ca="1" si="4"/>
        <v>0.88432685450223802</v>
      </c>
      <c r="V17" s="125">
        <f t="shared" ca="1" si="5"/>
        <v>3.9869468240236509E-2</v>
      </c>
      <c r="W17" s="125">
        <f t="shared" ca="1" si="6"/>
        <v>7.253353624036174E-2</v>
      </c>
      <c r="X17" s="125">
        <f t="shared" ca="1" si="7"/>
        <v>3.2701410171637251E-3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Z17" s="133">
        <f t="shared" si="8"/>
        <v>1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0.92419632274247454</v>
      </c>
      <c r="AD17" s="133">
        <f>(1-(1+VLOOKUP(C17,'Autres hypothèses'!$B$18:$H$86,5,FALSE))^-1)/VLOOKUP(C17,'Autres hypothèses'!$B$18:$H$86,7,FALSE)</f>
        <v>0.99999999999999767</v>
      </c>
      <c r="AE17" s="125">
        <f>AE16/(1+VLOOKUP(C17-1,'Autres hypothèses'!B27:H95,5,FALSE))</f>
        <v>0.60809697039736088</v>
      </c>
      <c r="AF17" s="134">
        <f t="shared" ca="1" si="9"/>
        <v>0.56200098391207909</v>
      </c>
      <c r="AG17" s="80"/>
    </row>
    <row r="18" spans="2:33" x14ac:dyDescent="0.25">
      <c r="B18" s="95">
        <f t="shared" si="10"/>
        <v>11</v>
      </c>
      <c r="C18" s="13">
        <f t="shared" si="11"/>
        <v>2063</v>
      </c>
      <c r="D18" s="13">
        <f t="shared" si="12"/>
        <v>76</v>
      </c>
      <c r="E18" s="125">
        <f ca="1">IF(E17=1,1,'Probabilités de décès'!D25)</f>
        <v>1.4276449849945843E-2</v>
      </c>
      <c r="F18" s="125">
        <f t="shared" ca="1" si="0"/>
        <v>0.9857235501500542</v>
      </c>
      <c r="G18" s="125">
        <f t="shared" ca="1" si="15"/>
        <v>0.91235557799851252</v>
      </c>
      <c r="H18" s="13"/>
      <c r="I18" s="13">
        <f t="shared" si="13"/>
        <v>73</v>
      </c>
      <c r="J18" s="125">
        <f ca="1">IF(J17=1,1,'Probabilités de décès'!H25)</f>
        <v>7.4664956459177013E-3</v>
      </c>
      <c r="K18" s="125">
        <f t="shared" ca="1" si="1"/>
        <v>0.99253350435408227</v>
      </c>
      <c r="L18" s="126">
        <f t="shared" ca="1" si="16"/>
        <v>0.95034515467260572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0.91235557799851252</v>
      </c>
      <c r="Q18" s="125">
        <f>(1-(1+VLOOKUP(C18,'Autres hypothèses'!$B$18:$H$86,5,FALSE))^-1)/VLOOKUP(C18,'Autres hypothèses'!$B$18:$H$86,7,FALSE)</f>
        <v>0.99999999999999767</v>
      </c>
      <c r="R18" s="125">
        <f>R17/(1+VLOOKUP(C18-1,'Autres hypothèses'!$B$18:$H$86,5,FALSE))</f>
        <v>0.57858893472631867</v>
      </c>
      <c r="S18" s="134">
        <f t="shared" ca="1" si="3"/>
        <v>0.52787884196577284</v>
      </c>
      <c r="U18" s="142">
        <f t="shared" ca="1" si="4"/>
        <v>0.86705270288941094</v>
      </c>
      <c r="V18" s="125">
        <f t="shared" ca="1" si="5"/>
        <v>4.5302875109101547E-2</v>
      </c>
      <c r="W18" s="125">
        <f t="shared" ca="1" si="6"/>
        <v>8.3292451783194749E-2</v>
      </c>
      <c r="X18" s="125">
        <f t="shared" ca="1" si="7"/>
        <v>4.351970218292733E-3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Z18" s="133">
        <f t="shared" si="8"/>
        <v>1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0.91235557799851252</v>
      </c>
      <c r="AD18" s="133">
        <f>(1-(1+VLOOKUP(C18,'Autres hypothèses'!$B$18:$H$86,5,FALSE))^-1)/VLOOKUP(C18,'Autres hypothèses'!$B$18:$H$86,7,FALSE)</f>
        <v>0.99999999999999767</v>
      </c>
      <c r="AE18" s="125">
        <f>AE17/(1+VLOOKUP(C18-1,'Autres hypothèses'!B28:H96,5,FALSE))</f>
        <v>0.57858893472631867</v>
      </c>
      <c r="AF18" s="134">
        <f t="shared" ca="1" si="9"/>
        <v>0.52787884196577284</v>
      </c>
      <c r="AG18" s="80"/>
    </row>
    <row r="19" spans="2:33" x14ac:dyDescent="0.25">
      <c r="B19" s="95">
        <f t="shared" si="10"/>
        <v>12</v>
      </c>
      <c r="C19" s="13">
        <f t="shared" si="11"/>
        <v>2064</v>
      </c>
      <c r="D19" s="13">
        <f t="shared" si="12"/>
        <v>77</v>
      </c>
      <c r="E19" s="125">
        <f ca="1">IF(E18=1,1,'Probabilités de décès'!D26)</f>
        <v>1.5946511977245951E-2</v>
      </c>
      <c r="F19" s="125">
        <f t="shared" ca="1" si="0"/>
        <v>0.98405348802275405</v>
      </c>
      <c r="G19" s="125">
        <f t="shared" ca="1" si="15"/>
        <v>0.89933037934389848</v>
      </c>
      <c r="H19" s="13"/>
      <c r="I19" s="13">
        <f t="shared" si="13"/>
        <v>74</v>
      </c>
      <c r="J19" s="125">
        <f ca="1">IF(J18=1,1,'Probabilités de décès'!H26)</f>
        <v>8.2255704673987098E-3</v>
      </c>
      <c r="K19" s="125">
        <f t="shared" ca="1" si="1"/>
        <v>0.99177442953260131</v>
      </c>
      <c r="L19" s="126">
        <f t="shared" ca="1" si="16"/>
        <v>0.94324940671312374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0.89933037934389848</v>
      </c>
      <c r="Q19" s="125">
        <f>(1-(1+VLOOKUP(C19,'Autres hypothèses'!$B$18:$H$86,5,FALSE))^-1)/VLOOKUP(C19,'Autres hypothèses'!$B$18:$H$86,7,FALSE)</f>
        <v>0.99999999999999767</v>
      </c>
      <c r="R19" s="125">
        <f>R18/(1+VLOOKUP(C19-1,'Autres hypothèses'!$B$18:$H$86,5,FALSE))</f>
        <v>0.55051278280334792</v>
      </c>
      <c r="S19" s="134">
        <f t="shared" ca="1" si="3"/>
        <v>0.49509286979219891</v>
      </c>
      <c r="U19" s="142">
        <f t="shared" ca="1" si="4"/>
        <v>0.84829284675522076</v>
      </c>
      <c r="V19" s="125">
        <f t="shared" ca="1" si="5"/>
        <v>5.1037532588677728E-2</v>
      </c>
      <c r="W19" s="125">
        <f t="shared" ca="1" si="6"/>
        <v>9.4956559957902989E-2</v>
      </c>
      <c r="X19" s="125">
        <f t="shared" ca="1" si="7"/>
        <v>5.7130606981985344E-3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Z19" s="133">
        <f t="shared" si="8"/>
        <v>1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0.89933037934389848</v>
      </c>
      <c r="AD19" s="133">
        <f>(1-(1+VLOOKUP(C19,'Autres hypothèses'!$B$18:$H$86,5,FALSE))^-1)/VLOOKUP(C19,'Autres hypothèses'!$B$18:$H$86,7,FALSE)</f>
        <v>0.99999999999999767</v>
      </c>
      <c r="AE19" s="125">
        <f>AE18/(1+VLOOKUP(C19-1,'Autres hypothèses'!B29:H97,5,FALSE))</f>
        <v>0.55051278280334792</v>
      </c>
      <c r="AF19" s="134">
        <f t="shared" ca="1" si="9"/>
        <v>0.49509286979219891</v>
      </c>
      <c r="AG19" s="80"/>
    </row>
    <row r="20" spans="2:33" x14ac:dyDescent="0.25">
      <c r="B20" s="95">
        <f t="shared" si="10"/>
        <v>13</v>
      </c>
      <c r="C20" s="13">
        <f t="shared" si="11"/>
        <v>2065</v>
      </c>
      <c r="D20" s="13">
        <f t="shared" si="12"/>
        <v>78</v>
      </c>
      <c r="E20" s="125">
        <f ca="1">IF(E19=1,1,'Probabilités de décès'!D27)</f>
        <v>1.7858028188998322E-2</v>
      </c>
      <c r="F20" s="125">
        <f t="shared" ca="1" si="0"/>
        <v>0.98214197181100171</v>
      </c>
      <c r="G20" s="125">
        <f t="shared" ca="1" si="15"/>
        <v>0.88498919667818987</v>
      </c>
      <c r="H20" s="13"/>
      <c r="I20" s="13">
        <f t="shared" si="13"/>
        <v>75</v>
      </c>
      <c r="J20" s="125">
        <f ca="1">IF(J19=1,1,'Probabilités de décès'!H27)</f>
        <v>9.1084316964102126E-3</v>
      </c>
      <c r="K20" s="125">
        <f t="shared" ca="1" si="1"/>
        <v>0.99089156830358982</v>
      </c>
      <c r="L20" s="126">
        <f t="shared" ca="1" si="16"/>
        <v>0.93549064224987288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0.88498919667818987</v>
      </c>
      <c r="Q20" s="125">
        <f>(1-(1+VLOOKUP(C20,'Autres hypothèses'!$B$18:$H$86,5,FALSE))^-1)/VLOOKUP(C20,'Autres hypothèses'!$B$18:$H$86,7,FALSE)</f>
        <v>0.99999999999999767</v>
      </c>
      <c r="R20" s="125">
        <f>R19/(1+VLOOKUP(C20-1,'Autres hypothèses'!$B$18:$H$86,5,FALSE))</f>
        <v>0.52379903216303325</v>
      </c>
      <c r="S20" s="134">
        <f t="shared" ca="1" si="3"/>
        <v>0.46355648469477501</v>
      </c>
      <c r="U20" s="142">
        <f t="shared" ca="1" si="4"/>
        <v>0.82789911198467891</v>
      </c>
      <c r="V20" s="125">
        <f t="shared" ca="1" si="5"/>
        <v>5.7090084693510956E-2</v>
      </c>
      <c r="W20" s="125">
        <f t="shared" ca="1" si="6"/>
        <v>0.10759153026519397</v>
      </c>
      <c r="X20" s="125">
        <f t="shared" ca="1" si="7"/>
        <v>7.4192730566161576E-3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Z20" s="133">
        <f t="shared" si="8"/>
        <v>1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0.88498919667818987</v>
      </c>
      <c r="AD20" s="133">
        <f>(1-(1+VLOOKUP(C20,'Autres hypothèses'!$B$18:$H$86,5,FALSE))^-1)/VLOOKUP(C20,'Autres hypothèses'!$B$18:$H$86,7,FALSE)</f>
        <v>0.99999999999999767</v>
      </c>
      <c r="AE20" s="125">
        <f>AE19/(1+VLOOKUP(C20-1,'Autres hypothèses'!B30:H98,5,FALSE))</f>
        <v>0.52379903216303325</v>
      </c>
      <c r="AF20" s="134">
        <f t="shared" ca="1" si="9"/>
        <v>0.46355648469477501</v>
      </c>
      <c r="AG20" s="80"/>
    </row>
    <row r="21" spans="2:33" x14ac:dyDescent="0.25">
      <c r="B21" s="95">
        <f t="shared" si="10"/>
        <v>14</v>
      </c>
      <c r="C21" s="13">
        <f t="shared" si="11"/>
        <v>2066</v>
      </c>
      <c r="D21" s="13">
        <f t="shared" si="12"/>
        <v>79</v>
      </c>
      <c r="E21" s="125">
        <f ca="1">IF(E20=1,1,'Probabilités de décès'!D28)</f>
        <v>2.0057318653735234E-2</v>
      </c>
      <c r="F21" s="125">
        <f t="shared" ca="1" si="0"/>
        <v>0.97994268134626472</v>
      </c>
      <c r="G21" s="125">
        <f t="shared" ca="1" si="15"/>
        <v>0.86918503465695185</v>
      </c>
      <c r="H21" s="13"/>
      <c r="I21" s="13">
        <f t="shared" si="13"/>
        <v>76</v>
      </c>
      <c r="J21" s="125">
        <f ca="1">IF(J20=1,1,'Probabilités de décès'!H28)</f>
        <v>1.0142713026849144E-2</v>
      </c>
      <c r="K21" s="125">
        <f t="shared" ca="1" si="1"/>
        <v>0.9898572869731509</v>
      </c>
      <c r="L21" s="126">
        <f t="shared" ca="1" si="16"/>
        <v>0.92696978963230903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0.86918503465695185</v>
      </c>
      <c r="Q21" s="125">
        <f>(1-(1+VLOOKUP(C21,'Autres hypothèses'!$B$18:$H$86,5,FALSE))^-1)/VLOOKUP(C21,'Autres hypothèses'!$B$18:$H$86,7,FALSE)</f>
        <v>0.99999999999999767</v>
      </c>
      <c r="R21" s="125">
        <f>R20/(1+VLOOKUP(C21-1,'Autres hypothèses'!$B$18:$H$86,5,FALSE))</f>
        <v>0.49838157199146838</v>
      </c>
      <c r="S21" s="134">
        <f t="shared" ca="1" si="3"/>
        <v>0.43318580392378958</v>
      </c>
      <c r="U21" s="142">
        <f t="shared" ca="1" si="4"/>
        <v>0.80570826872750589</v>
      </c>
      <c r="V21" s="125">
        <f t="shared" ca="1" si="5"/>
        <v>6.3476765929445969E-2</v>
      </c>
      <c r="W21" s="125">
        <f t="shared" ca="1" si="6"/>
        <v>0.12126152090480315</v>
      </c>
      <c r="X21" s="125">
        <f t="shared" ca="1" si="7"/>
        <v>9.5534444382450109E-3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Z21" s="133">
        <f t="shared" si="8"/>
        <v>1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0.86918503465695185</v>
      </c>
      <c r="AD21" s="133">
        <f>(1-(1+VLOOKUP(C21,'Autres hypothèses'!$B$18:$H$86,5,FALSE))^-1)/VLOOKUP(C21,'Autres hypothèses'!$B$18:$H$86,7,FALSE)</f>
        <v>0.99999999999999767</v>
      </c>
      <c r="AE21" s="125">
        <f>AE20/(1+VLOOKUP(C21-1,'Autres hypothèses'!B31:H99,5,FALSE))</f>
        <v>0.49838157199146838</v>
      </c>
      <c r="AF21" s="134">
        <f t="shared" ca="1" si="9"/>
        <v>0.43318580392378958</v>
      </c>
      <c r="AG21" s="80"/>
    </row>
    <row r="22" spans="2:33" x14ac:dyDescent="0.25">
      <c r="B22" s="95">
        <f t="shared" si="10"/>
        <v>15</v>
      </c>
      <c r="C22" s="13">
        <f t="shared" si="11"/>
        <v>2067</v>
      </c>
      <c r="D22" s="13">
        <f t="shared" si="12"/>
        <v>80</v>
      </c>
      <c r="E22" s="125">
        <f ca="1">IF(E21=1,1,'Probabilités de décès'!D29)</f>
        <v>2.2589610112552061E-2</v>
      </c>
      <c r="F22" s="125">
        <f t="shared" ca="1" si="0"/>
        <v>0.97741038988744799</v>
      </c>
      <c r="G22" s="125">
        <f t="shared" ca="1" si="15"/>
        <v>0.85175151344777944</v>
      </c>
      <c r="H22" s="13"/>
      <c r="I22" s="13">
        <f t="shared" si="13"/>
        <v>77</v>
      </c>
      <c r="J22" s="125">
        <f ca="1">IF(J21=1,1,'Probabilités de décès'!H29)</f>
        <v>1.1342911515328844E-2</v>
      </c>
      <c r="K22" s="125">
        <f t="shared" ca="1" si="1"/>
        <v>0.98865708848467115</v>
      </c>
      <c r="L22" s="126">
        <f t="shared" ca="1" si="16"/>
        <v>0.91756780107150981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0.85175151344777944</v>
      </c>
      <c r="Q22" s="125">
        <f>(1-(1+VLOOKUP(C22,'Autres hypothèses'!$B$18:$H$86,5,FALSE))^-1)/VLOOKUP(C22,'Autres hypothèses'!$B$18:$H$86,7,FALSE)</f>
        <v>0.99999999999999767</v>
      </c>
      <c r="R22" s="125">
        <f>R21/(1+VLOOKUP(C22-1,'Autres hypothèses'!$B$18:$H$86,5,FALSE))</f>
        <v>0.47419749951614504</v>
      </c>
      <c r="S22" s="134">
        <f t="shared" ca="1" si="3"/>
        <v>0.40389843788602825</v>
      </c>
      <c r="U22" s="142">
        <f t="shared" ca="1" si="4"/>
        <v>0.78153976325360952</v>
      </c>
      <c r="V22" s="125">
        <f t="shared" ca="1" si="5"/>
        <v>7.0211750194169933E-2</v>
      </c>
      <c r="W22" s="125">
        <f t="shared" ca="1" si="6"/>
        <v>0.13602803781790032</v>
      </c>
      <c r="X22" s="125">
        <f t="shared" ca="1" si="7"/>
        <v>1.2220448734320247E-2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Z22" s="133">
        <f t="shared" si="8"/>
        <v>1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0.85175151344777944</v>
      </c>
      <c r="AD22" s="133">
        <f>(1-(1+VLOOKUP(C22,'Autres hypothèses'!$B$18:$H$86,5,FALSE))^-1)/VLOOKUP(C22,'Autres hypothèses'!$B$18:$H$86,7,FALSE)</f>
        <v>0.99999999999999767</v>
      </c>
      <c r="AE22" s="125">
        <f>AE21/(1+VLOOKUP(C22-1,'Autres hypothèses'!B32:H100,5,FALSE))</f>
        <v>0.47419749951614504</v>
      </c>
      <c r="AF22" s="134">
        <f t="shared" ca="1" si="9"/>
        <v>0.40389843788602825</v>
      </c>
      <c r="AG22" s="80"/>
    </row>
    <row r="23" spans="2:33" x14ac:dyDescent="0.25">
      <c r="B23" s="95">
        <f t="shared" si="10"/>
        <v>16</v>
      </c>
      <c r="C23" s="13">
        <f t="shared" si="11"/>
        <v>2068</v>
      </c>
      <c r="D23" s="13">
        <f t="shared" si="12"/>
        <v>81</v>
      </c>
      <c r="E23" s="125">
        <f ca="1">IF(E22=1,1,'Probabilités de décès'!D30)</f>
        <v>2.5784139878998809E-2</v>
      </c>
      <c r="F23" s="125">
        <f t="shared" ca="1" si="0"/>
        <v>0.97421586012100114</v>
      </c>
      <c r="G23" s="125">
        <f t="shared" ca="1" si="15"/>
        <v>0.83251077884621805</v>
      </c>
      <c r="H23" s="13"/>
      <c r="I23" s="13">
        <f t="shared" si="13"/>
        <v>78</v>
      </c>
      <c r="J23" s="125">
        <f ca="1">IF(J22=1,1,'Probabilités de décès'!H30)</f>
        <v>1.2747211553562282E-2</v>
      </c>
      <c r="K23" s="125">
        <f t="shared" ca="1" si="1"/>
        <v>0.98725278844643771</v>
      </c>
      <c r="L23" s="126">
        <f t="shared" ca="1" si="16"/>
        <v>0.90715991069464086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0.83251077884621805</v>
      </c>
      <c r="Q23" s="125">
        <f>(1-(1+VLOOKUP(C23,'Autres hypothèses'!$B$18:$H$86,5,FALSE))^-1)/VLOOKUP(C23,'Autres hypothèses'!$B$18:$H$86,7,FALSE)</f>
        <v>0.99999999999999767</v>
      </c>
      <c r="R23" s="125">
        <f>R22/(1+VLOOKUP(C23-1,'Autres hypothèses'!$B$18:$H$86,5,FALSE))</f>
        <v>0.45118696433505717</v>
      </c>
      <c r="S23" s="134">
        <f t="shared" ca="1" si="3"/>
        <v>0.37561801108383841</v>
      </c>
      <c r="U23" s="142">
        <f t="shared" ca="1" si="4"/>
        <v>0.75522040379046107</v>
      </c>
      <c r="V23" s="125">
        <f t="shared" ca="1" si="5"/>
        <v>7.7290375055756977E-2</v>
      </c>
      <c r="W23" s="125">
        <f t="shared" ca="1" si="6"/>
        <v>0.15193950690417979</v>
      </c>
      <c r="X23" s="125">
        <f t="shared" ca="1" si="7"/>
        <v>1.5549714249602165E-2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Z23" s="133">
        <f t="shared" si="8"/>
        <v>1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0.83251077884621805</v>
      </c>
      <c r="AD23" s="133">
        <f>(1-(1+VLOOKUP(C23,'Autres hypothèses'!$B$18:$H$86,5,FALSE))^-1)/VLOOKUP(C23,'Autres hypothèses'!$B$18:$H$86,7,FALSE)</f>
        <v>0.99999999999999767</v>
      </c>
      <c r="AE23" s="125">
        <f>AE22/(1+VLOOKUP(C23-1,'Autres hypothèses'!B33:H101,5,FALSE))</f>
        <v>0.45118696433505717</v>
      </c>
      <c r="AF23" s="134">
        <f t="shared" ca="1" si="9"/>
        <v>0.37561801108383841</v>
      </c>
      <c r="AG23" s="80"/>
    </row>
    <row r="24" spans="2:33" x14ac:dyDescent="0.25">
      <c r="B24" s="95">
        <f t="shared" si="10"/>
        <v>17</v>
      </c>
      <c r="C24" s="13">
        <f t="shared" si="11"/>
        <v>2069</v>
      </c>
      <c r="D24" s="13">
        <f t="shared" si="12"/>
        <v>82</v>
      </c>
      <c r="E24" s="125">
        <f ca="1">IF(E23=1,1,'Probabilités de décès'!D31)</f>
        <v>2.94731651904407E-2</v>
      </c>
      <c r="F24" s="125">
        <f t="shared" ca="1" si="0"/>
        <v>0.97052683480955926</v>
      </c>
      <c r="G24" s="125">
        <f t="shared" ca="1" si="15"/>
        <v>0.8110452044736729</v>
      </c>
      <c r="H24" s="13"/>
      <c r="I24" s="13">
        <f t="shared" si="13"/>
        <v>79</v>
      </c>
      <c r="J24" s="125">
        <f ca="1">IF(J23=1,1,'Probabilités de décès'!H31)</f>
        <v>1.4374496611374294E-2</v>
      </c>
      <c r="K24" s="125">
        <f t="shared" ca="1" si="1"/>
        <v>0.98562550338862576</v>
      </c>
      <c r="L24" s="126">
        <f t="shared" ca="1" si="16"/>
        <v>0.89559615140010562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0.8110452044736729</v>
      </c>
      <c r="Q24" s="125">
        <f>(1-(1+VLOOKUP(C24,'Autres hypothèses'!$B$18:$H$86,5,FALSE))^-1)/VLOOKUP(C24,'Autres hypothèses'!$B$18:$H$86,7,FALSE)</f>
        <v>0.99999999999999767</v>
      </c>
      <c r="R24" s="125">
        <f>R23/(1+VLOOKUP(C24-1,'Autres hypothèses'!$B$18:$H$86,5,FALSE))</f>
        <v>0.42929302029976896</v>
      </c>
      <c r="S24" s="134">
        <f t="shared" ca="1" si="3"/>
        <v>0.3481760454281459</v>
      </c>
      <c r="U24" s="142">
        <f t="shared" ca="1" si="4"/>
        <v>0.7263689637381332</v>
      </c>
      <c r="V24" s="125">
        <f t="shared" ca="1" si="5"/>
        <v>8.4676240735539726E-2</v>
      </c>
      <c r="W24" s="125">
        <f t="shared" ca="1" si="6"/>
        <v>0.16922718766197245</v>
      </c>
      <c r="X24" s="125">
        <f t="shared" ca="1" si="7"/>
        <v>1.9727607864354655E-2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Z24" s="133">
        <f t="shared" si="8"/>
        <v>1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0.8110452044736729</v>
      </c>
      <c r="AD24" s="133">
        <f>(1-(1+VLOOKUP(C24,'Autres hypothèses'!$B$18:$H$86,5,FALSE))^-1)/VLOOKUP(C24,'Autres hypothèses'!$B$18:$H$86,7,FALSE)</f>
        <v>0.99999999999999767</v>
      </c>
      <c r="AE24" s="125">
        <f>AE23/(1+VLOOKUP(C24-1,'Autres hypothèses'!B34:H102,5,FALSE))</f>
        <v>0.42929302029976896</v>
      </c>
      <c r="AF24" s="134">
        <f t="shared" ca="1" si="9"/>
        <v>0.3481760454281459</v>
      </c>
      <c r="AG24" s="80"/>
    </row>
    <row r="25" spans="2:33" x14ac:dyDescent="0.25">
      <c r="B25" s="95">
        <f t="shared" si="10"/>
        <v>18</v>
      </c>
      <c r="C25" s="13">
        <f t="shared" si="11"/>
        <v>2070</v>
      </c>
      <c r="D25" s="13">
        <f t="shared" si="12"/>
        <v>83</v>
      </c>
      <c r="E25" s="125">
        <f ca="1">IF(E24=1,1,'Probabilités de décès'!D32)</f>
        <v>3.4385649979968132E-2</v>
      </c>
      <c r="F25" s="125">
        <f t="shared" ca="1" si="0"/>
        <v>0.96561435002003182</v>
      </c>
      <c r="G25" s="125">
        <f t="shared" ca="1" si="15"/>
        <v>0.7871411351853056</v>
      </c>
      <c r="H25" s="13"/>
      <c r="I25" s="13">
        <f t="shared" si="13"/>
        <v>80</v>
      </c>
      <c r="J25" s="125">
        <f ca="1">IF(J24=1,1,'Probabilités de décès'!H32)</f>
        <v>1.625487771195528E-2</v>
      </c>
      <c r="K25" s="125">
        <f t="shared" ca="1" si="1"/>
        <v>0.98374512228804467</v>
      </c>
      <c r="L25" s="126">
        <f t="shared" ca="1" si="16"/>
        <v>0.88272240755664499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0.7871411351853056</v>
      </c>
      <c r="Q25" s="125">
        <f>(1-(1+VLOOKUP(C25,'Autres hypothèses'!$B$18:$H$86,5,FALSE))^-1)/VLOOKUP(C25,'Autres hypothèses'!$B$18:$H$86,7,FALSE)</f>
        <v>0.99999999999999767</v>
      </c>
      <c r="R25" s="125">
        <f>R24/(1+VLOOKUP(C25-1,'Autres hypothèses'!$B$18:$H$86,5,FALSE))</f>
        <v>0.40846148458588866</v>
      </c>
      <c r="S25" s="134">
        <f t="shared" ca="1" si="3"/>
        <v>0.32151683665641084</v>
      </c>
      <c r="U25" s="142">
        <f t="shared" ca="1" si="4"/>
        <v>0.69482711793764351</v>
      </c>
      <c r="V25" s="125">
        <f t="shared" ca="1" si="5"/>
        <v>9.231401724766207E-2</v>
      </c>
      <c r="W25" s="125">
        <f t="shared" ca="1" si="6"/>
        <v>0.18789528961900148</v>
      </c>
      <c r="X25" s="125">
        <f t="shared" ca="1" si="7"/>
        <v>2.4963575195692929E-2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Z25" s="133">
        <f t="shared" si="8"/>
        <v>1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0.7871411351853056</v>
      </c>
      <c r="AD25" s="133">
        <f>(1-(1+VLOOKUP(C25,'Autres hypothèses'!$B$18:$H$86,5,FALSE))^-1)/VLOOKUP(C25,'Autres hypothèses'!$B$18:$H$86,7,FALSE)</f>
        <v>0.99999999999999767</v>
      </c>
      <c r="AE25" s="125">
        <f>AE24/(1+VLOOKUP(C25-1,'Autres hypothèses'!B35:H103,5,FALSE))</f>
        <v>0.40846148458588866</v>
      </c>
      <c r="AF25" s="134">
        <f t="shared" ca="1" si="9"/>
        <v>0.32151683665641084</v>
      </c>
      <c r="AG25" s="80"/>
    </row>
    <row r="26" spans="2:33" x14ac:dyDescent="0.25">
      <c r="B26" s="95">
        <f t="shared" si="10"/>
        <v>19</v>
      </c>
      <c r="C26" s="13">
        <f t="shared" si="11"/>
        <v>2071</v>
      </c>
      <c r="D26" s="13">
        <f t="shared" si="12"/>
        <v>84</v>
      </c>
      <c r="E26" s="125">
        <f ca="1">IF(E25=1,1,'Probabilités de décès'!D33)</f>
        <v>4.013617405210039E-2</v>
      </c>
      <c r="F26" s="125">
        <f t="shared" ca="1" si="0"/>
        <v>0.95986382594789965</v>
      </c>
      <c r="G26" s="125">
        <f t="shared" ca="1" si="15"/>
        <v>0.76007477562598891</v>
      </c>
      <c r="H26" s="13"/>
      <c r="I26" s="13">
        <f t="shared" si="13"/>
        <v>81</v>
      </c>
      <c r="J26" s="125">
        <f ca="1">IF(J25=1,1,'Probabilités de décès'!H33)</f>
        <v>1.8423322475716219E-2</v>
      </c>
      <c r="K26" s="125">
        <f t="shared" ca="1" si="1"/>
        <v>0.98157667752428379</v>
      </c>
      <c r="L26" s="126">
        <f t="shared" ca="1" si="16"/>
        <v>0.86837386276820894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0.76007477562598891</v>
      </c>
      <c r="Q26" s="125">
        <f>(1-(1+VLOOKUP(C26,'Autres hypothèses'!$B$18:$H$86,5,FALSE))^-1)/VLOOKUP(C26,'Autres hypothèses'!$B$18:$H$86,7,FALSE)</f>
        <v>0.99999999999999767</v>
      </c>
      <c r="R26" s="125">
        <f>R25/(1+VLOOKUP(C26-1,'Autres hypothèses'!$B$18:$H$86,5,FALSE))</f>
        <v>0.38864080360217762</v>
      </c>
      <c r="S26" s="134">
        <f t="shared" ca="1" si="3"/>
        <v>0.29539607159702846</v>
      </c>
      <c r="U26" s="142">
        <f t="shared" ca="1" si="4"/>
        <v>0.66002906890301971</v>
      </c>
      <c r="V26" s="125">
        <f t="shared" ca="1" si="5"/>
        <v>0.10004570672296921</v>
      </c>
      <c r="W26" s="125">
        <f t="shared" ca="1" si="6"/>
        <v>0.20834479386518925</v>
      </c>
      <c r="X26" s="125">
        <f t="shared" ca="1" si="7"/>
        <v>3.1580430508821845E-2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Z26" s="133">
        <f t="shared" si="8"/>
        <v>1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0.76007477562598891</v>
      </c>
      <c r="AD26" s="133">
        <f>(1-(1+VLOOKUP(C26,'Autres hypothèses'!$B$18:$H$86,5,FALSE))^-1)/VLOOKUP(C26,'Autres hypothèses'!$B$18:$H$86,7,FALSE)</f>
        <v>0.99999999999999767</v>
      </c>
      <c r="AE26" s="125">
        <f>AE25/(1+VLOOKUP(C26-1,'Autres hypothèses'!B36:H104,5,FALSE))</f>
        <v>0.38864080360217762</v>
      </c>
      <c r="AF26" s="134">
        <f t="shared" ca="1" si="9"/>
        <v>0.29539607159702846</v>
      </c>
      <c r="AG26" s="80"/>
    </row>
    <row r="27" spans="2:33" x14ac:dyDescent="0.25">
      <c r="B27" s="95">
        <f t="shared" si="10"/>
        <v>20</v>
      </c>
      <c r="C27" s="13">
        <f t="shared" si="11"/>
        <v>2072</v>
      </c>
      <c r="D27" s="13">
        <f t="shared" si="12"/>
        <v>85</v>
      </c>
      <c r="E27" s="125">
        <f ca="1">IF(E26=1,1,'Probabilités de décès'!D34)</f>
        <v>4.6848895551188451E-2</v>
      </c>
      <c r="F27" s="125">
        <f t="shared" ca="1" si="0"/>
        <v>0.95315110444881157</v>
      </c>
      <c r="G27" s="125">
        <f t="shared" ca="1" si="15"/>
        <v>0.72956828213885305</v>
      </c>
      <c r="H27" s="13"/>
      <c r="I27" s="13">
        <f t="shared" si="13"/>
        <v>82</v>
      </c>
      <c r="J27" s="125">
        <f ca="1">IF(J26=1,1,'Probabilités de décès'!H34)</f>
        <v>2.0913578985442143E-2</v>
      </c>
      <c r="K27" s="125">
        <f t="shared" ca="1" si="1"/>
        <v>0.97908642101455789</v>
      </c>
      <c r="L27" s="126">
        <f t="shared" ca="1" si="16"/>
        <v>0.8523755310649469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0.72956828213885305</v>
      </c>
      <c r="Q27" s="125">
        <f>(1-(1+VLOOKUP(C27,'Autres hypothèses'!$B$18:$H$86,5,FALSE))^-1)/VLOOKUP(C27,'Autres hypothèses'!$B$18:$H$86,7,FALSE)</f>
        <v>0.99999999999999767</v>
      </c>
      <c r="R27" s="125">
        <f>R26/(1+VLOOKUP(C27-1,'Autres hypothèses'!$B$18:$H$86,5,FALSE))</f>
        <v>0.36978192540644877</v>
      </c>
      <c r="S27" s="134">
        <f t="shared" ca="1" si="3"/>
        <v>0.2697811640847797</v>
      </c>
      <c r="U27" s="142">
        <f t="shared" ca="1" si="4"/>
        <v>0.62186615193624584</v>
      </c>
      <c r="V27" s="125">
        <f t="shared" ca="1" si="5"/>
        <v>0.10770213020260717</v>
      </c>
      <c r="W27" s="125">
        <f t="shared" ca="1" si="6"/>
        <v>0.23050937912870101</v>
      </c>
      <c r="X27" s="125">
        <f t="shared" ca="1" si="7"/>
        <v>3.9922338732445932E-2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Z27" s="133">
        <f t="shared" si="8"/>
        <v>1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0.72956828213885305</v>
      </c>
      <c r="AD27" s="133">
        <f>(1-(1+VLOOKUP(C27,'Autres hypothèses'!$B$18:$H$86,5,FALSE))^-1)/VLOOKUP(C27,'Autres hypothèses'!$B$18:$H$86,7,FALSE)</f>
        <v>0.99999999999999767</v>
      </c>
      <c r="AE27" s="125">
        <f>AE26/(1+VLOOKUP(C27-1,'Autres hypothèses'!B37:H105,5,FALSE))</f>
        <v>0.36978192540644877</v>
      </c>
      <c r="AF27" s="134">
        <f t="shared" ca="1" si="9"/>
        <v>0.2697811640847797</v>
      </c>
      <c r="AG27" s="80"/>
    </row>
    <row r="28" spans="2:33" x14ac:dyDescent="0.25">
      <c r="B28" s="95">
        <f t="shared" si="10"/>
        <v>21</v>
      </c>
      <c r="C28" s="13">
        <f t="shared" si="11"/>
        <v>2073</v>
      </c>
      <c r="D28" s="13">
        <f t="shared" si="12"/>
        <v>86</v>
      </c>
      <c r="E28" s="125">
        <f ca="1">IF(E27=1,1,'Probabilités de décès'!D35)</f>
        <v>5.4658318619853728E-2</v>
      </c>
      <c r="F28" s="125">
        <f t="shared" ca="1" si="0"/>
        <v>0.94534168138014629</v>
      </c>
      <c r="G28" s="125">
        <f t="shared" ca="1" si="15"/>
        <v>0.69538881389147</v>
      </c>
      <c r="H28" s="13"/>
      <c r="I28" s="13">
        <f t="shared" si="13"/>
        <v>83</v>
      </c>
      <c r="J28" s="125">
        <f ca="1">IF(J27=1,1,'Probabilités de décès'!H35)</f>
        <v>2.4262733438570605E-2</v>
      </c>
      <c r="K28" s="125">
        <f t="shared" ca="1" si="1"/>
        <v>0.97573726656142945</v>
      </c>
      <c r="L28" s="126">
        <f t="shared" ca="1" si="16"/>
        <v>0.834549308070762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0.69538881389147</v>
      </c>
      <c r="Q28" s="125">
        <f>(1-(1+VLOOKUP(C28,'Autres hypothèses'!$B$18:$H$86,5,FALSE))^-1)/VLOOKUP(C28,'Autres hypothèses'!$B$18:$H$86,7,FALSE)</f>
        <v>0.99999999999999767</v>
      </c>
      <c r="R28" s="125">
        <f>R27/(1+VLOOKUP(C28-1,'Autres hypothèses'!$B$18:$H$86,5,FALSE))</f>
        <v>0.35183817831251074</v>
      </c>
      <c r="S28" s="134">
        <f t="shared" ca="1" si="3"/>
        <v>0.24466433349847178</v>
      </c>
      <c r="U28" s="142">
        <f t="shared" ca="1" si="4"/>
        <v>0.58033625347327422</v>
      </c>
      <c r="V28" s="125">
        <f t="shared" ca="1" si="5"/>
        <v>0.11505256041819582</v>
      </c>
      <c r="W28" s="125">
        <f t="shared" ca="1" si="6"/>
        <v>0.25421305459748783</v>
      </c>
      <c r="X28" s="125">
        <f t="shared" ca="1" si="7"/>
        <v>5.039813151104218E-2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Z28" s="133">
        <f t="shared" si="8"/>
        <v>1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0.69538881389147</v>
      </c>
      <c r="AD28" s="133">
        <f>(1-(1+VLOOKUP(C28,'Autres hypothèses'!$B$18:$H$86,5,FALSE))^-1)/VLOOKUP(C28,'Autres hypothèses'!$B$18:$H$86,7,FALSE)</f>
        <v>0.99999999999999767</v>
      </c>
      <c r="AE28" s="125">
        <f>AE27/(1+VLOOKUP(C28-1,'Autres hypothèses'!B38:H106,5,FALSE))</f>
        <v>0.35183817831251074</v>
      </c>
      <c r="AF28" s="134">
        <f t="shared" ca="1" si="9"/>
        <v>0.24466433349847178</v>
      </c>
      <c r="AG28" s="80"/>
    </row>
    <row r="29" spans="2:33" x14ac:dyDescent="0.25">
      <c r="B29" s="95">
        <f t="shared" si="10"/>
        <v>22</v>
      </c>
      <c r="C29" s="13">
        <f t="shared" si="11"/>
        <v>2074</v>
      </c>
      <c r="D29" s="13">
        <f t="shared" si="12"/>
        <v>87</v>
      </c>
      <c r="E29" s="125">
        <f ca="1">IF(E28=1,1,'Probabilités de décès'!D36)</f>
        <v>6.371606273264166E-2</v>
      </c>
      <c r="F29" s="125">
        <f t="shared" ca="1" si="0"/>
        <v>0.93628393726735837</v>
      </c>
      <c r="G29" s="125">
        <f t="shared" ca="1" si="15"/>
        <v>0.65738003053710792</v>
      </c>
      <c r="H29" s="13"/>
      <c r="I29" s="13">
        <f t="shared" si="13"/>
        <v>84</v>
      </c>
      <c r="J29" s="125">
        <f ca="1">IF(J28=1,1,'Probabilités de décès'!H36)</f>
        <v>2.8170657894180062E-2</v>
      </c>
      <c r="K29" s="125">
        <f t="shared" ca="1" si="1"/>
        <v>0.97182934210581995</v>
      </c>
      <c r="L29" s="126">
        <f t="shared" ca="1" si="16"/>
        <v>0.81430086066769758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0.65738003053710792</v>
      </c>
      <c r="Q29" s="125">
        <f>(1-(1+VLOOKUP(C29,'Autres hypothèses'!$B$18:$H$86,5,FALSE))^-1)/VLOOKUP(C29,'Autres hypothèses'!$B$18:$H$86,7,FALSE)</f>
        <v>0.99999999999999767</v>
      </c>
      <c r="R29" s="125">
        <f>R28/(1+VLOOKUP(C29-1,'Autres hypothèses'!$B$18:$H$86,5,FALSE))</f>
        <v>0.33476515538773621</v>
      </c>
      <c r="S29" s="134">
        <f t="shared" ca="1" si="3"/>
        <v>0.22006792807154918</v>
      </c>
      <c r="U29" s="142">
        <f t="shared" ca="1" si="4"/>
        <v>0.53530512465212432</v>
      </c>
      <c r="V29" s="125">
        <f t="shared" ca="1" si="5"/>
        <v>0.12207490588498363</v>
      </c>
      <c r="W29" s="125">
        <f t="shared" ca="1" si="6"/>
        <v>0.27899573601557326</v>
      </c>
      <c r="X29" s="125">
        <f t="shared" ca="1" si="7"/>
        <v>6.3624233447318795E-2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Z29" s="133">
        <f t="shared" si="8"/>
        <v>1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0.65738003053710792</v>
      </c>
      <c r="AD29" s="133">
        <f>(1-(1+VLOOKUP(C29,'Autres hypothèses'!$B$18:$H$86,5,FALSE))^-1)/VLOOKUP(C29,'Autres hypothèses'!$B$18:$H$86,7,FALSE)</f>
        <v>0.99999999999999767</v>
      </c>
      <c r="AE29" s="125">
        <f>AE28/(1+VLOOKUP(C29-1,'Autres hypothèses'!B39:H107,5,FALSE))</f>
        <v>0.33476515538773621</v>
      </c>
      <c r="AF29" s="134">
        <f t="shared" ca="1" si="9"/>
        <v>0.22006792807154918</v>
      </c>
      <c r="AG29" s="80"/>
    </row>
    <row r="30" spans="2:33" x14ac:dyDescent="0.25">
      <c r="B30" s="95">
        <f t="shared" si="10"/>
        <v>23</v>
      </c>
      <c r="C30" s="13">
        <f t="shared" si="11"/>
        <v>2075</v>
      </c>
      <c r="D30" s="13">
        <f t="shared" si="12"/>
        <v>88</v>
      </c>
      <c r="E30" s="125">
        <f ca="1">IF(E29=1,1,'Probabilités de décès'!D37)</f>
        <v>7.4203358331382557E-2</v>
      </c>
      <c r="F30" s="125">
        <f t="shared" ca="1" si="0"/>
        <v>0.92579664166861741</v>
      </c>
      <c r="G30" s="125">
        <f t="shared" ca="1" si="15"/>
        <v>0.61549436327221962</v>
      </c>
      <c r="H30" s="13"/>
      <c r="I30" s="13">
        <f t="shared" si="13"/>
        <v>85</v>
      </c>
      <c r="J30" s="125">
        <f ca="1">IF(J29=1,1,'Probabilités de décès'!H37)</f>
        <v>3.2717704122257767E-2</v>
      </c>
      <c r="K30" s="125">
        <f t="shared" ca="1" si="1"/>
        <v>0.96728229587774228</v>
      </c>
      <c r="L30" s="126">
        <f t="shared" ca="1" si="16"/>
        <v>0.79136146969889154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0.61549436327221962</v>
      </c>
      <c r="Q30" s="125">
        <f>(1-(1+VLOOKUP(C30,'Autres hypothèses'!$B$18:$H$86,5,FALSE))^-1)/VLOOKUP(C30,'Autres hypothèses'!$B$18:$H$86,7,FALSE)</f>
        <v>0.99999999999999767</v>
      </c>
      <c r="R30" s="125">
        <f>R29/(1+VLOOKUP(C30-1,'Autres hypothèses'!$B$18:$H$86,5,FALSE))</f>
        <v>0.31852060455541031</v>
      </c>
      <c r="S30" s="134">
        <f t="shared" ca="1" si="3"/>
        <v>0.19604763668991426</v>
      </c>
      <c r="U30" s="142">
        <f t="shared" ca="1" si="4"/>
        <v>0.48707852391048717</v>
      </c>
      <c r="V30" s="125">
        <f t="shared" ca="1" si="5"/>
        <v>0.12841583936173245</v>
      </c>
      <c r="W30" s="125">
        <f t="shared" ca="1" si="6"/>
        <v>0.30428294578840437</v>
      </c>
      <c r="X30" s="125">
        <f t="shared" ca="1" si="7"/>
        <v>8.0222690939376007E-2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Z30" s="133">
        <f t="shared" si="8"/>
        <v>1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0.61549436327221962</v>
      </c>
      <c r="AD30" s="133">
        <f>(1-(1+VLOOKUP(C30,'Autres hypothèses'!$B$18:$H$86,5,FALSE))^-1)/VLOOKUP(C30,'Autres hypothèses'!$B$18:$H$86,7,FALSE)</f>
        <v>0.99999999999999767</v>
      </c>
      <c r="AE30" s="125">
        <f>AE29/(1+VLOOKUP(C30-1,'Autres hypothèses'!B40:H108,5,FALSE))</f>
        <v>0.31852060455541031</v>
      </c>
      <c r="AF30" s="134">
        <f t="shared" ca="1" si="9"/>
        <v>0.19604763668991426</v>
      </c>
      <c r="AG30" s="80"/>
    </row>
    <row r="31" spans="2:33" x14ac:dyDescent="0.25">
      <c r="B31" s="95">
        <f t="shared" si="10"/>
        <v>24</v>
      </c>
      <c r="C31" s="13">
        <f t="shared" si="11"/>
        <v>2076</v>
      </c>
      <c r="D31" s="13">
        <f t="shared" si="12"/>
        <v>89</v>
      </c>
      <c r="E31" s="125">
        <f ca="1">IF(E30=1,1,'Probabilités de décès'!D38)</f>
        <v>8.6325999378037352E-2</v>
      </c>
      <c r="F31" s="125">
        <f t="shared" ca="1" si="0"/>
        <v>0.91367400062196269</v>
      </c>
      <c r="G31" s="125">
        <f t="shared" ca="1" si="15"/>
        <v>0.56982261448338489</v>
      </c>
      <c r="H31" s="13"/>
      <c r="I31" s="13">
        <f t="shared" si="13"/>
        <v>86</v>
      </c>
      <c r="J31" s="125">
        <f ca="1">IF(J30=1,1,'Probabilités de décès'!H38)</f>
        <v>3.8413948340263113E-2</v>
      </c>
      <c r="K31" s="125">
        <f t="shared" ca="1" si="1"/>
        <v>0.96158605165973687</v>
      </c>
      <c r="L31" s="126">
        <f t="shared" ca="1" si="16"/>
        <v>0.76546993927952822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0.56982261448338489</v>
      </c>
      <c r="Q31" s="125">
        <f>(1-(1+VLOOKUP(C31,'Autres hypothèses'!$B$18:$H$86,5,FALSE))^-1)/VLOOKUP(C31,'Autres hypothèses'!$B$18:$H$86,7,FALSE)</f>
        <v>0.99999999999999767</v>
      </c>
      <c r="R31" s="125">
        <f>R30/(1+VLOOKUP(C31-1,'Autres hypothèses'!$B$18:$H$86,5,FALSE))</f>
        <v>0.30306432402988615</v>
      </c>
      <c r="S31" s="134">
        <f t="shared" ca="1" si="3"/>
        <v>0.17269290547534905</v>
      </c>
      <c r="U31" s="142">
        <f t="shared" ca="1" si="4"/>
        <v>0.43618208210869863</v>
      </c>
      <c r="V31" s="125">
        <f t="shared" ca="1" si="5"/>
        <v>0.13364053237468623</v>
      </c>
      <c r="W31" s="125">
        <f t="shared" ca="1" si="6"/>
        <v>0.32928785717082959</v>
      </c>
      <c r="X31" s="125">
        <f t="shared" ca="1" si="7"/>
        <v>0.10088952834578553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Z31" s="133">
        <f t="shared" si="8"/>
        <v>1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0.56982261448338489</v>
      </c>
      <c r="AD31" s="133">
        <f>(1-(1+VLOOKUP(C31,'Autres hypothèses'!$B$18:$H$86,5,FALSE))^-1)/VLOOKUP(C31,'Autres hypothèses'!$B$18:$H$86,7,FALSE)</f>
        <v>0.99999999999999767</v>
      </c>
      <c r="AE31" s="125">
        <f>AE30/(1+VLOOKUP(C31-1,'Autres hypothèses'!B41:H109,5,FALSE))</f>
        <v>0.30306432402988615</v>
      </c>
      <c r="AF31" s="134">
        <f t="shared" ca="1" si="9"/>
        <v>0.17269290547534905</v>
      </c>
      <c r="AG31" s="80"/>
    </row>
    <row r="32" spans="2:33" x14ac:dyDescent="0.25">
      <c r="B32" s="95">
        <f t="shared" si="10"/>
        <v>25</v>
      </c>
      <c r="C32" s="13">
        <f t="shared" si="11"/>
        <v>2077</v>
      </c>
      <c r="D32" s="13">
        <f t="shared" si="12"/>
        <v>90</v>
      </c>
      <c r="E32" s="125">
        <f ca="1">IF(E31=1,1,'Probabilités de décès'!D39)</f>
        <v>0.10032282467604331</v>
      </c>
      <c r="F32" s="125">
        <f t="shared" ca="1" si="0"/>
        <v>0.89967717532395675</v>
      </c>
      <c r="G32" s="125">
        <f t="shared" ca="1" si="15"/>
        <v>0.52063210781990066</v>
      </c>
      <c r="H32" s="13"/>
      <c r="I32" s="13">
        <f t="shared" si="13"/>
        <v>87</v>
      </c>
      <c r="J32" s="125">
        <f ca="1">IF(J31=1,1,'Probabilités de décès'!H39)</f>
        <v>4.5075032141376523E-2</v>
      </c>
      <c r="K32" s="125">
        <f t="shared" ca="1" si="1"/>
        <v>0.95492496785862346</v>
      </c>
      <c r="L32" s="126">
        <f t="shared" ca="1" si="16"/>
        <v>0.73606521657602009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0.52063210781990066</v>
      </c>
      <c r="Q32" s="125">
        <f>(1-(1+VLOOKUP(C32,'Autres hypothèses'!$B$18:$H$86,5,FALSE))^-1)/VLOOKUP(C32,'Autres hypothèses'!$B$18:$H$86,7,FALSE)</f>
        <v>0.99999999999999767</v>
      </c>
      <c r="R32" s="125">
        <f>R31/(1+VLOOKUP(C32-1,'Autres hypothèses'!$B$18:$H$86,5,FALSE))</f>
        <v>0.28835806282577181</v>
      </c>
      <c r="S32" s="134">
        <f t="shared" ca="1" si="3"/>
        <v>0.15012846605584457</v>
      </c>
      <c r="U32" s="142">
        <f t="shared" ca="1" si="4"/>
        <v>0.38321918519888504</v>
      </c>
      <c r="V32" s="125">
        <f t="shared" ca="1" si="5"/>
        <v>0.13741292262101565</v>
      </c>
      <c r="W32" s="125">
        <f t="shared" ca="1" si="6"/>
        <v>0.35284603137713505</v>
      </c>
      <c r="X32" s="125">
        <f t="shared" ca="1" si="7"/>
        <v>0.12652186080296426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Z32" s="133">
        <f t="shared" si="8"/>
        <v>1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0.52063210781990066</v>
      </c>
      <c r="AD32" s="133">
        <f>(1-(1+VLOOKUP(C32,'Autres hypothèses'!$B$18:$H$86,5,FALSE))^-1)/VLOOKUP(C32,'Autres hypothèses'!$B$18:$H$86,7,FALSE)</f>
        <v>0.99999999999999767</v>
      </c>
      <c r="AE32" s="125">
        <f>AE31/(1+VLOOKUP(C32-1,'Autres hypothèses'!B42:H110,5,FALSE))</f>
        <v>0.28835806282577181</v>
      </c>
      <c r="AF32" s="134">
        <f t="shared" ca="1" si="9"/>
        <v>0.15012846605584457</v>
      </c>
      <c r="AG32" s="80"/>
    </row>
    <row r="33" spans="2:33" x14ac:dyDescent="0.25">
      <c r="B33" s="95">
        <f t="shared" si="10"/>
        <v>26</v>
      </c>
      <c r="C33" s="13">
        <f t="shared" si="11"/>
        <v>2078</v>
      </c>
      <c r="D33" s="13">
        <f t="shared" si="12"/>
        <v>91</v>
      </c>
      <c r="E33" s="125">
        <f ca="1">IF(E32=1,1,'Probabilités de décès'!D40)</f>
        <v>0.11646304481708246</v>
      </c>
      <c r="F33" s="125">
        <f t="shared" ca="1" si="0"/>
        <v>0.88353695518291753</v>
      </c>
      <c r="G33" s="125">
        <f t="shared" ca="1" si="15"/>
        <v>0.46840082414636591</v>
      </c>
      <c r="H33" s="13"/>
      <c r="I33" s="13">
        <f t="shared" si="13"/>
        <v>88</v>
      </c>
      <c r="J33" s="125">
        <f ca="1">IF(J32=1,1,'Probabilités de décès'!H40)</f>
        <v>5.2843396062336623E-2</v>
      </c>
      <c r="K33" s="125">
        <f t="shared" ca="1" si="1"/>
        <v>0.94715660393766332</v>
      </c>
      <c r="L33" s="126">
        <f t="shared" ca="1" si="16"/>
        <v>0.70288705328070666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0.46840082414636591</v>
      </c>
      <c r="Q33" s="125">
        <f>(1-(1+VLOOKUP(C33,'Autres hypothèses'!$B$18:$H$86,5,FALSE))^-1)/VLOOKUP(C33,'Autres hypothèses'!$B$18:$H$86,7,FALSE)</f>
        <v>0.99999999999999767</v>
      </c>
      <c r="R33" s="125">
        <f>R32/(1+VLOOKUP(C33-1,'Autres hypothèses'!$B$18:$H$86,5,FALSE))</f>
        <v>0.27436542609493036</v>
      </c>
      <c r="S33" s="134">
        <f t="shared" ca="1" si="3"/>
        <v>0.12851299170013392</v>
      </c>
      <c r="U33" s="142">
        <f t="shared" ca="1" si="4"/>
        <v>0.32923287503849363</v>
      </c>
      <c r="V33" s="125">
        <f t="shared" ca="1" si="5"/>
        <v>0.13916794910787231</v>
      </c>
      <c r="W33" s="125">
        <f t="shared" ca="1" si="6"/>
        <v>0.37365417824221303</v>
      </c>
      <c r="X33" s="125">
        <f t="shared" ca="1" si="7"/>
        <v>0.15794499761142103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Z33" s="133">
        <f t="shared" si="8"/>
        <v>1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0.46840082414636597</v>
      </c>
      <c r="AD33" s="133">
        <f>(1-(1+VLOOKUP(C33,'Autres hypothèses'!$B$18:$H$86,5,FALSE))^-1)/VLOOKUP(C33,'Autres hypothèses'!$B$18:$H$86,7,FALSE)</f>
        <v>0.99999999999999767</v>
      </c>
      <c r="AE33" s="125">
        <f>AE32/(1+VLOOKUP(C33-1,'Autres hypothèses'!B43:H111,5,FALSE))</f>
        <v>0.27436542609493036</v>
      </c>
      <c r="AF33" s="134">
        <f t="shared" ca="1" si="9"/>
        <v>0.12851299170013394</v>
      </c>
      <c r="AG33" s="80"/>
    </row>
    <row r="34" spans="2:33" x14ac:dyDescent="0.25">
      <c r="B34" s="95">
        <f t="shared" si="10"/>
        <v>27</v>
      </c>
      <c r="C34" s="13">
        <f t="shared" si="11"/>
        <v>2079</v>
      </c>
      <c r="D34" s="13">
        <f t="shared" si="12"/>
        <v>92</v>
      </c>
      <c r="E34" s="125">
        <f ca="1">IF(E33=1,1,'Probabilités de décès'!D41)</f>
        <v>0.13506437611267336</v>
      </c>
      <c r="F34" s="125">
        <f t="shared" ca="1" si="0"/>
        <v>0.8649356238873267</v>
      </c>
      <c r="G34" s="125">
        <f t="shared" ca="1" si="15"/>
        <v>0.41384943797144935</v>
      </c>
      <c r="H34" s="13"/>
      <c r="I34" s="13">
        <f t="shared" si="13"/>
        <v>89</v>
      </c>
      <c r="J34" s="125">
        <f ca="1">IF(J33=1,1,'Probabilités de décès'!H41)</f>
        <v>6.1887585032680825E-2</v>
      </c>
      <c r="K34" s="125">
        <f t="shared" ca="1" si="1"/>
        <v>0.93811241496731923</v>
      </c>
      <c r="L34" s="126">
        <f t="shared" ca="1" si="16"/>
        <v>0.66574411433710556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0.41384943797144935</v>
      </c>
      <c r="Q34" s="125">
        <f>(1-(1+VLOOKUP(C34,'Autres hypothèses'!$B$18:$H$86,5,FALSE))^-1)/VLOOKUP(C34,'Autres hypothèses'!$B$18:$H$86,7,FALSE)</f>
        <v>0.99999999999999767</v>
      </c>
      <c r="R34" s="125">
        <f>R33/(1+VLOOKUP(C34-1,'Autres hypothèses'!$B$18:$H$86,5,FALSE))</f>
        <v>0.26105178505702226</v>
      </c>
      <c r="S34" s="134">
        <f t="shared" ca="1" si="3"/>
        <v>0.10803613452729202</v>
      </c>
      <c r="U34" s="142">
        <f t="shared" ca="1" si="4"/>
        <v>0.27551782755121146</v>
      </c>
      <c r="V34" s="125">
        <f t="shared" ca="1" si="5"/>
        <v>0.13833161042023789</v>
      </c>
      <c r="W34" s="125">
        <f t="shared" ca="1" si="6"/>
        <v>0.39022628678589411</v>
      </c>
      <c r="X34" s="125">
        <f t="shared" ca="1" si="7"/>
        <v>0.19592427524265654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Z34" s="133">
        <f t="shared" si="8"/>
        <v>1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0.41384943797144935</v>
      </c>
      <c r="AD34" s="133">
        <f>(1-(1+VLOOKUP(C34,'Autres hypothèses'!$B$18:$H$86,5,FALSE))^-1)/VLOOKUP(C34,'Autres hypothèses'!$B$18:$H$86,7,FALSE)</f>
        <v>0.99999999999999767</v>
      </c>
      <c r="AE34" s="125">
        <f>AE33/(1+VLOOKUP(C34-1,'Autres hypothèses'!B44:H112,5,FALSE))</f>
        <v>0.26105178505702226</v>
      </c>
      <c r="AF34" s="134">
        <f t="shared" ca="1" si="9"/>
        <v>0.10803613452729202</v>
      </c>
      <c r="AG34" s="80"/>
    </row>
    <row r="35" spans="2:33" x14ac:dyDescent="0.25">
      <c r="B35" s="95">
        <f t="shared" si="10"/>
        <v>28</v>
      </c>
      <c r="C35" s="13">
        <f t="shared" si="11"/>
        <v>2080</v>
      </c>
      <c r="D35" s="13">
        <f t="shared" si="12"/>
        <v>93</v>
      </c>
      <c r="E35" s="125">
        <f ca="1">IF(E34=1,1,'Probabilités de décès'!D42)</f>
        <v>0.15465771373574894</v>
      </c>
      <c r="F35" s="125">
        <f t="shared" ca="1" si="0"/>
        <v>0.84534228626425101</v>
      </c>
      <c r="G35" s="125">
        <f t="shared" ca="1" si="15"/>
        <v>0.35795312182725508</v>
      </c>
      <c r="H35" s="13"/>
      <c r="I35" s="13">
        <f t="shared" si="13"/>
        <v>90</v>
      </c>
      <c r="J35" s="125">
        <f ca="1">IF(J34=1,1,'Probabilités de décès'!H42)</f>
        <v>7.2397893310727601E-2</v>
      </c>
      <c r="K35" s="125">
        <f t="shared" ca="1" si="1"/>
        <v>0.92760210668927234</v>
      </c>
      <c r="L35" s="126">
        <f t="shared" ca="1" si="16"/>
        <v>0.62454281885106122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0.35795312182725508</v>
      </c>
      <c r="Q35" s="125">
        <f>(1-(1+VLOOKUP(C35,'Autres hypothèses'!$B$18:$H$86,5,FALSE))^-1)/VLOOKUP(C35,'Autres hypothèses'!$B$18:$H$86,7,FALSE)</f>
        <v>0.99999999999999767</v>
      </c>
      <c r="R35" s="125">
        <f>R34/(1+VLOOKUP(C35-1,'Autres hypothèses'!$B$18:$H$86,5,FALSE))</f>
        <v>0.24838419130068723</v>
      </c>
      <c r="S35" s="134">
        <f t="shared" ca="1" si="3"/>
        <v>8.8909896688618928E-2</v>
      </c>
      <c r="U35" s="142">
        <f t="shared" ca="1" si="4"/>
        <v>0.22355705172253121</v>
      </c>
      <c r="V35" s="125">
        <f t="shared" ca="1" si="5"/>
        <v>0.13439607010472387</v>
      </c>
      <c r="W35" s="125">
        <f t="shared" ca="1" si="6"/>
        <v>0.40098576712852996</v>
      </c>
      <c r="X35" s="125">
        <f t="shared" ca="1" si="7"/>
        <v>0.2410611110442149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Z35" s="133">
        <f t="shared" si="8"/>
        <v>1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0.35795312182725508</v>
      </c>
      <c r="AD35" s="133">
        <f>(1-(1+VLOOKUP(C35,'Autres hypothèses'!$B$18:$H$86,5,FALSE))^-1)/VLOOKUP(C35,'Autres hypothèses'!$B$18:$H$86,7,FALSE)</f>
        <v>0.99999999999999767</v>
      </c>
      <c r="AE35" s="125">
        <f>AE34/(1+VLOOKUP(C35-1,'Autres hypothèses'!B45:H113,5,FALSE))</f>
        <v>0.24838419130068723</v>
      </c>
      <c r="AF35" s="134">
        <f t="shared" ca="1" si="9"/>
        <v>8.8909896688618928E-2</v>
      </c>
      <c r="AG35" s="80"/>
    </row>
    <row r="36" spans="2:33" x14ac:dyDescent="0.25">
      <c r="B36" s="95">
        <f t="shared" si="10"/>
        <v>29</v>
      </c>
      <c r="C36" s="13">
        <f t="shared" si="11"/>
        <v>2081</v>
      </c>
      <c r="D36" s="13">
        <f t="shared" si="12"/>
        <v>94</v>
      </c>
      <c r="E36" s="125">
        <f ca="1">IF(E35=1,1,'Probabilités de décès'!D43)</f>
        <v>0.17690693325375256</v>
      </c>
      <c r="F36" s="125">
        <f t="shared" ca="1" si="0"/>
        <v>0.82309306674624749</v>
      </c>
      <c r="G36" s="125">
        <f t="shared" ca="1" si="15"/>
        <v>0.30259291038087777</v>
      </c>
      <c r="H36" s="13"/>
      <c r="I36" s="13">
        <f t="shared" si="13"/>
        <v>91</v>
      </c>
      <c r="J36" s="125">
        <f ca="1">IF(J35=1,1,'Probabilités de décès'!H43)</f>
        <v>8.4739160314714318E-2</v>
      </c>
      <c r="K36" s="125">
        <f t="shared" ca="1" si="1"/>
        <v>0.91526083968528571</v>
      </c>
      <c r="L36" s="126">
        <f t="shared" ca="1" si="16"/>
        <v>0.579327234483901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0.30259291038087777</v>
      </c>
      <c r="Q36" s="125">
        <f>(1-(1+VLOOKUP(C36,'Autres hypothèses'!$B$18:$H$86,5,FALSE))^-1)/VLOOKUP(C36,'Autres hypothèses'!$B$18:$H$86,7,FALSE)</f>
        <v>0.99999999999999767</v>
      </c>
      <c r="R36" s="125">
        <f>R35/(1+VLOOKUP(C36-1,'Autres hypothèses'!$B$18:$H$86,5,FALSE))</f>
        <v>0.23633129524327998</v>
      </c>
      <c r="S36" s="134">
        <f t="shared" ca="1" si="3"/>
        <v>7.1512174441746415E-2</v>
      </c>
      <c r="U36" s="142">
        <f t="shared" ca="1" si="4"/>
        <v>0.17530031394538881</v>
      </c>
      <c r="V36" s="125">
        <f t="shared" ca="1" si="5"/>
        <v>0.12729259643548896</v>
      </c>
      <c r="W36" s="125">
        <f t="shared" ca="1" si="6"/>
        <v>0.40402692053851219</v>
      </c>
      <c r="X36" s="125">
        <f t="shared" ca="1" si="7"/>
        <v>0.29338016908061004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Z36" s="133">
        <f t="shared" si="8"/>
        <v>1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0.30259291038087777</v>
      </c>
      <c r="AD36" s="133">
        <f>(1-(1+VLOOKUP(C36,'Autres hypothèses'!$B$18:$H$86,5,FALSE))^-1)/VLOOKUP(C36,'Autres hypothèses'!$B$18:$H$86,7,FALSE)</f>
        <v>0.99999999999999767</v>
      </c>
      <c r="AE36" s="125">
        <f>AE35/(1+VLOOKUP(C36-1,'Autres hypothèses'!B46:H114,5,FALSE))</f>
        <v>0.23633129524327998</v>
      </c>
      <c r="AF36" s="134">
        <f t="shared" ca="1" si="9"/>
        <v>7.1512174441746415E-2</v>
      </c>
      <c r="AG36" s="80"/>
    </row>
    <row r="37" spans="2:33" x14ac:dyDescent="0.25">
      <c r="B37" s="95">
        <f t="shared" si="10"/>
        <v>30</v>
      </c>
      <c r="C37" s="13">
        <f t="shared" si="11"/>
        <v>2082</v>
      </c>
      <c r="D37" s="13">
        <f t="shared" si="12"/>
        <v>95</v>
      </c>
      <c r="E37" s="125">
        <f ca="1">IF(E36=1,1,'Probabilités de décès'!D44)</f>
        <v>0.20107754930373592</v>
      </c>
      <c r="F37" s="125">
        <f t="shared" ca="1" si="0"/>
        <v>0.79892245069626411</v>
      </c>
      <c r="G37" s="125">
        <f t="shared" ca="1" si="15"/>
        <v>0.2490621265810691</v>
      </c>
      <c r="H37" s="13"/>
      <c r="I37" s="13">
        <f t="shared" si="13"/>
        <v>92</v>
      </c>
      <c r="J37" s="125">
        <f ca="1">IF(J36=1,1,'Probabilités de décès'!H44)</f>
        <v>9.907634526649943E-2</v>
      </c>
      <c r="K37" s="125">
        <f t="shared" ca="1" si="1"/>
        <v>0.90092365473350056</v>
      </c>
      <c r="L37" s="126">
        <f t="shared" ca="1" si="16"/>
        <v>0.53023553108628962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0.2490621265810691</v>
      </c>
      <c r="Q37" s="125">
        <f>(1-(1+VLOOKUP(C37,'Autres hypothèses'!$B$18:$H$86,5,FALSE))^-1)/VLOOKUP(C37,'Autres hypothèses'!$B$18:$H$86,7,FALSE)</f>
        <v>0.99999999999999767</v>
      </c>
      <c r="R37" s="125">
        <f>R36/(1+VLOOKUP(C37-1,'Autres hypothèses'!$B$18:$H$86,5,FALSE))</f>
        <v>0.22486326854736441</v>
      </c>
      <c r="S37" s="134">
        <f t="shared" ca="1" si="3"/>
        <v>5.6004923854376477E-2</v>
      </c>
      <c r="U37" s="142">
        <f t="shared" ca="1" si="4"/>
        <v>0.13206158896119388</v>
      </c>
      <c r="V37" s="125">
        <f t="shared" ca="1" si="5"/>
        <v>0.11700053761987524</v>
      </c>
      <c r="W37" s="125">
        <f t="shared" ca="1" si="6"/>
        <v>0.39817394212509577</v>
      </c>
      <c r="X37" s="125">
        <f t="shared" ca="1" si="7"/>
        <v>0.35276393129383515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Z37" s="133">
        <f t="shared" si="8"/>
        <v>1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0.24906212658106913</v>
      </c>
      <c r="AD37" s="133">
        <f>(1-(1+VLOOKUP(C37,'Autres hypothèses'!$B$18:$H$86,5,FALSE))^-1)/VLOOKUP(C37,'Autres hypothèses'!$B$18:$H$86,7,FALSE)</f>
        <v>0.99999999999999767</v>
      </c>
      <c r="AE37" s="125">
        <f>AE36/(1+VLOOKUP(C37-1,'Autres hypothèses'!B47:H115,5,FALSE))</f>
        <v>0.22486326854736441</v>
      </c>
      <c r="AF37" s="134">
        <f t="shared" ca="1" si="9"/>
        <v>5.6004923854376484E-2</v>
      </c>
      <c r="AG37" s="80"/>
    </row>
    <row r="38" spans="2:33" x14ac:dyDescent="0.25">
      <c r="B38" s="95">
        <f t="shared" si="10"/>
        <v>31</v>
      </c>
      <c r="C38" s="13">
        <f t="shared" si="11"/>
        <v>2083</v>
      </c>
      <c r="D38" s="13">
        <f t="shared" si="12"/>
        <v>96</v>
      </c>
      <c r="E38" s="125">
        <f ca="1">IF(E37=1,1,'Probabilités de décès'!D45)</f>
        <v>0.22369165131316118</v>
      </c>
      <c r="F38" s="125">
        <f t="shared" ca="1" si="0"/>
        <v>0.77630834868683884</v>
      </c>
      <c r="G38" s="125">
        <f t="shared" ca="1" si="15"/>
        <v>0.19898132454377088</v>
      </c>
      <c r="H38" s="13"/>
      <c r="I38" s="13">
        <f t="shared" si="13"/>
        <v>93</v>
      </c>
      <c r="J38" s="125">
        <f ca="1">IF(J37=1,1,'Probabilités de décès'!H45)</f>
        <v>0.11430157985560285</v>
      </c>
      <c r="K38" s="125">
        <f t="shared" ca="1" si="1"/>
        <v>0.88569842014439715</v>
      </c>
      <c r="L38" s="126">
        <f t="shared" ca="1" si="16"/>
        <v>0.47770173253581871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0.19898132454377088</v>
      </c>
      <c r="Q38" s="125">
        <f>(1-(1+VLOOKUP(C38,'Autres hypothèses'!$B$18:$H$86,5,FALSE))^-1)/VLOOKUP(C38,'Autres hypothèses'!$B$18:$H$86,7,FALSE)</f>
        <v>0.99999999999999767</v>
      </c>
      <c r="R38" s="125">
        <f>R37/(1+VLOOKUP(C38-1,'Autres hypothèses'!$B$18:$H$86,5,FALSE))</f>
        <v>0.21395173030196424</v>
      </c>
      <c r="S38" s="134">
        <f t="shared" ca="1" si="3"/>
        <v>4.2572398683916386E-2</v>
      </c>
      <c r="U38" s="142">
        <f t="shared" ca="1" si="4"/>
        <v>9.5053723476831373E-2</v>
      </c>
      <c r="V38" s="125">
        <f t="shared" ca="1" si="5"/>
        <v>0.1039276010669395</v>
      </c>
      <c r="W38" s="125">
        <f t="shared" ca="1" si="6"/>
        <v>0.38264800905898738</v>
      </c>
      <c r="X38" s="125">
        <f t="shared" ca="1" si="7"/>
        <v>0.4183706663972418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Z38" s="133">
        <f t="shared" si="8"/>
        <v>1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0.19898132454377088</v>
      </c>
      <c r="AD38" s="133">
        <f>(1-(1+VLOOKUP(C38,'Autres hypothèses'!$B$18:$H$86,5,FALSE))^-1)/VLOOKUP(C38,'Autres hypothèses'!$B$18:$H$86,7,FALSE)</f>
        <v>0.99999999999999767</v>
      </c>
      <c r="AE38" s="125">
        <f>AE37/(1+VLOOKUP(C38-1,'Autres hypothèses'!B48:H116,5,FALSE))</f>
        <v>0.21395173030196424</v>
      </c>
      <c r="AF38" s="134">
        <f t="shared" ca="1" si="9"/>
        <v>4.2572398683916386E-2</v>
      </c>
      <c r="AG38" s="80"/>
    </row>
    <row r="39" spans="2:33" x14ac:dyDescent="0.25">
      <c r="B39" s="95">
        <f t="shared" si="10"/>
        <v>32</v>
      </c>
      <c r="C39" s="13">
        <f t="shared" si="11"/>
        <v>2084</v>
      </c>
      <c r="D39" s="13">
        <f t="shared" si="12"/>
        <v>97</v>
      </c>
      <c r="E39" s="125">
        <f ca="1">IF(E38=1,1,'Probabilités de décès'!D46)</f>
        <v>0.24650414047257505</v>
      </c>
      <c r="F39" s="125">
        <f t="shared" ca="1" si="0"/>
        <v>0.75349585952742493</v>
      </c>
      <c r="G39" s="125">
        <f t="shared" ca="1" si="15"/>
        <v>0.15447086347609473</v>
      </c>
      <c r="H39" s="13"/>
      <c r="I39" s="13">
        <f t="shared" si="13"/>
        <v>94</v>
      </c>
      <c r="J39" s="125">
        <f ca="1">IF(J38=1,1,'Probabilités de décès'!H46)</f>
        <v>0.13171347792582522</v>
      </c>
      <c r="K39" s="125">
        <f t="shared" ca="1" si="1"/>
        <v>0.86828652207417478</v>
      </c>
      <c r="L39" s="126">
        <f t="shared" ca="1" si="16"/>
        <v>0.42309966980721597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0.15447086347609473</v>
      </c>
      <c r="Q39" s="125">
        <f>(1-(1+VLOOKUP(C39,'Autres hypothèses'!$B$18:$H$86,5,FALSE))^-1)/VLOOKUP(C39,'Autres hypothèses'!$B$18:$H$86,7,FALSE)</f>
        <v>0.99999999999999767</v>
      </c>
      <c r="R39" s="125">
        <f>R38/(1+VLOOKUP(C39-1,'Autres hypothèses'!$B$18:$H$86,5,FALSE))</f>
        <v>0.20356967678588417</v>
      </c>
      <c r="S39" s="134">
        <f t="shared" ca="1" si="3"/>
        <v>3.1445583750664974E-2</v>
      </c>
      <c r="U39" s="142">
        <f t="shared" ca="1" si="4"/>
        <v>6.5356571331571217E-2</v>
      </c>
      <c r="V39" s="125">
        <f t="shared" ca="1" si="5"/>
        <v>8.9114292144523502E-2</v>
      </c>
      <c r="W39" s="125">
        <f t="shared" ca="1" si="6"/>
        <v>0.35774309847564473</v>
      </c>
      <c r="X39" s="125">
        <f t="shared" ca="1" si="7"/>
        <v>0.48778603804826048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Z39" s="133">
        <f t="shared" si="8"/>
        <v>1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0.15447086347609473</v>
      </c>
      <c r="AD39" s="133">
        <f>(1-(1+VLOOKUP(C39,'Autres hypothèses'!$B$18:$H$86,5,FALSE))^-1)/VLOOKUP(C39,'Autres hypothèses'!$B$18:$H$86,7,FALSE)</f>
        <v>0.99999999999999767</v>
      </c>
      <c r="AE39" s="125">
        <f>AE38/(1+VLOOKUP(C39-1,'Autres hypothèses'!B49:H117,5,FALSE))</f>
        <v>0.20356967678588417</v>
      </c>
      <c r="AF39" s="134">
        <f t="shared" ca="1" si="9"/>
        <v>3.1445583750664974E-2</v>
      </c>
      <c r="AG39" s="80"/>
    </row>
    <row r="40" spans="2:33" x14ac:dyDescent="0.25">
      <c r="B40" s="95">
        <f t="shared" si="10"/>
        <v>33</v>
      </c>
      <c r="C40" s="13">
        <f t="shared" si="11"/>
        <v>2085</v>
      </c>
      <c r="D40" s="13">
        <f t="shared" si="12"/>
        <v>98</v>
      </c>
      <c r="E40" s="125">
        <f ca="1">IF(E39=1,1,'Probabilités de décès'!D47)</f>
        <v>0.26573176899943052</v>
      </c>
      <c r="F40" s="125">
        <f t="shared" ca="1" si="0"/>
        <v>0.73426823100056948</v>
      </c>
      <c r="G40" s="125">
        <f t="shared" ca="1" si="15"/>
        <v>0.11639315604686351</v>
      </c>
      <c r="H40" s="13"/>
      <c r="I40" s="13">
        <f t="shared" si="13"/>
        <v>95</v>
      </c>
      <c r="J40" s="125">
        <f ca="1">IF(J39=1,1,'Probabilités de décès'!H47)</f>
        <v>0.15164993817500974</v>
      </c>
      <c r="K40" s="125">
        <f t="shared" ca="1" si="1"/>
        <v>0.84835006182499029</v>
      </c>
      <c r="L40" s="126">
        <f t="shared" ca="1" si="16"/>
        <v>0.36737174078763929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0.11639315604686351</v>
      </c>
      <c r="Q40" s="125">
        <f>(1-(1+VLOOKUP(C40,'Autres hypothèses'!$B$18:$H$86,5,FALSE))^-1)/VLOOKUP(C40,'Autres hypothèses'!$B$18:$H$86,7,FALSE)</f>
        <v>0.99999999999999767</v>
      </c>
      <c r="R40" s="125">
        <f>R39/(1+VLOOKUP(C40-1,'Autres hypothèses'!$B$18:$H$86,5,FALSE))</f>
        <v>0.19369141463928086</v>
      </c>
      <c r="S40" s="134">
        <f t="shared" ca="1" si="3"/>
        <v>2.2544355049047508E-2</v>
      </c>
      <c r="U40" s="142">
        <f t="shared" ca="1" si="4"/>
        <v>4.2759556352703593E-2</v>
      </c>
      <c r="V40" s="125">
        <f t="shared" ca="1" si="5"/>
        <v>7.3633599694159918E-2</v>
      </c>
      <c r="W40" s="125">
        <f t="shared" ca="1" si="6"/>
        <v>0.32461218443493572</v>
      </c>
      <c r="X40" s="125">
        <f t="shared" ca="1" si="7"/>
        <v>0.55899465951820071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Z40" s="133">
        <f t="shared" si="8"/>
        <v>1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0.11639315604686351</v>
      </c>
      <c r="AD40" s="133">
        <f>(1-(1+VLOOKUP(C40,'Autres hypothèses'!$B$18:$H$86,5,FALSE))^-1)/VLOOKUP(C40,'Autres hypothèses'!$B$18:$H$86,7,FALSE)</f>
        <v>0.99999999999999767</v>
      </c>
      <c r="AE40" s="125">
        <f>AE39/(1+VLOOKUP(C40-1,'Autres hypothèses'!B50:H118,5,FALSE))</f>
        <v>0.19369141463928086</v>
      </c>
      <c r="AF40" s="134">
        <f t="shared" ca="1" si="9"/>
        <v>2.2544355049047508E-2</v>
      </c>
      <c r="AG40" s="80"/>
    </row>
    <row r="41" spans="2:33" x14ac:dyDescent="0.25">
      <c r="B41" s="95">
        <f t="shared" si="10"/>
        <v>34</v>
      </c>
      <c r="C41" s="13">
        <f t="shared" si="11"/>
        <v>2086</v>
      </c>
      <c r="D41" s="13">
        <f t="shared" si="12"/>
        <v>99</v>
      </c>
      <c r="E41" s="125">
        <f ca="1">IF(E40=1,1,'Probabilités de décès'!D48)</f>
        <v>0.28405373280778173</v>
      </c>
      <c r="F41" s="125">
        <f t="shared" ca="1" si="0"/>
        <v>0.71594626719221832</v>
      </c>
      <c r="G41" s="125">
        <f t="shared" ca="1" si="15"/>
        <v>8.5463796791103705E-2</v>
      </c>
      <c r="H41" s="13"/>
      <c r="I41" s="13">
        <f t="shared" si="13"/>
        <v>96</v>
      </c>
      <c r="J41" s="125">
        <f ca="1">IF(J40=1,1,'Probabilités de décès'!H48)</f>
        <v>0.17226799267435802</v>
      </c>
      <c r="K41" s="125">
        <f t="shared" ca="1" si="1"/>
        <v>0.82773200732564201</v>
      </c>
      <c r="L41" s="126">
        <f t="shared" ca="1" si="16"/>
        <v>0.31165983900994809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8.5463796791103705E-2</v>
      </c>
      <c r="Q41" s="125">
        <f>(1-(1+VLOOKUP(C41,'Autres hypothèses'!$B$18:$H$86,5,FALSE))^-1)/VLOOKUP(C41,'Autres hypothèses'!$B$18:$H$86,7,FALSE)</f>
        <v>0.99999999999999767</v>
      </c>
      <c r="R41" s="125">
        <f>R40/(1+VLOOKUP(C41-1,'Autres hypothèses'!$B$18:$H$86,5,FALSE))</f>
        <v>0.18429249727809788</v>
      </c>
      <c r="S41" s="134">
        <f t="shared" ca="1" si="3"/>
        <v>1.5750336537500353E-2</v>
      </c>
      <c r="U41" s="142">
        <f t="shared" ca="1" si="4"/>
        <v>2.6635633149094298E-2</v>
      </c>
      <c r="V41" s="125">
        <f t="shared" ca="1" si="5"/>
        <v>5.8828163642009407E-2</v>
      </c>
      <c r="W41" s="125">
        <f t="shared" ca="1" si="6"/>
        <v>0.28502420586085381</v>
      </c>
      <c r="X41" s="125">
        <f t="shared" ca="1" si="7"/>
        <v>0.62951199734804253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Z41" s="133">
        <f t="shared" si="8"/>
        <v>1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8.5463796791103705E-2</v>
      </c>
      <c r="AD41" s="133">
        <f>(1-(1+VLOOKUP(C41,'Autres hypothèses'!$B$18:$H$86,5,FALSE))^-1)/VLOOKUP(C41,'Autres hypothèses'!$B$18:$H$86,7,FALSE)</f>
        <v>0.99999999999999767</v>
      </c>
      <c r="AE41" s="125">
        <f>AE40/(1+VLOOKUP(C41-1,'Autres hypothèses'!B51:H119,5,FALSE))</f>
        <v>0.18429249727809788</v>
      </c>
      <c r="AF41" s="134">
        <f t="shared" ca="1" si="9"/>
        <v>1.5750336537500353E-2</v>
      </c>
      <c r="AG41" s="80"/>
    </row>
    <row r="42" spans="2:33" x14ac:dyDescent="0.25">
      <c r="B42" s="95">
        <f t="shared" si="10"/>
        <v>35</v>
      </c>
      <c r="C42" s="13">
        <f t="shared" si="11"/>
        <v>2087</v>
      </c>
      <c r="D42" s="13">
        <f t="shared" si="12"/>
        <v>100</v>
      </c>
      <c r="E42" s="125">
        <f ca="1">IF(E41=1,1,'Probabilités de décès'!D49)</f>
        <v>0.30154313342591721</v>
      </c>
      <c r="F42" s="125">
        <f t="shared" ca="1" si="0"/>
        <v>0.69845686657408279</v>
      </c>
      <c r="G42" s="125">
        <f t="shared" ca="1" si="15"/>
        <v>6.1187486292664982E-2</v>
      </c>
      <c r="H42" s="13"/>
      <c r="I42" s="13">
        <f t="shared" si="13"/>
        <v>97</v>
      </c>
      <c r="J42" s="125">
        <f ca="1">IF(J41=1,1,'Probabilités de décès'!H49)</f>
        <v>0.1955860342393167</v>
      </c>
      <c r="K42" s="125">
        <f t="shared" ca="1" si="1"/>
        <v>0.80441396576068325</v>
      </c>
      <c r="L42" s="126">
        <f t="shared" ca="1" si="16"/>
        <v>0.25797082414649075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6.1187486292664982E-2</v>
      </c>
      <c r="Q42" s="125">
        <f>(1-(1+VLOOKUP(C42,'Autres hypothèses'!$B$18:$H$86,5,FALSE))^-1)/VLOOKUP(C42,'Autres hypothèses'!$B$18:$H$86,7,FALSE)</f>
        <v>0.99999999999999767</v>
      </c>
      <c r="R42" s="125">
        <f>R41/(1+VLOOKUP(C42-1,'Autres hypothèses'!$B$18:$H$86,5,FALSE))</f>
        <v>0.17534966439400371</v>
      </c>
      <c r="S42" s="134">
        <f t="shared" ca="1" si="3"/>
        <v>1.0729205186531482E-2</v>
      </c>
      <c r="U42" s="142">
        <f t="shared" ca="1" si="4"/>
        <v>1.578458626637089E-2</v>
      </c>
      <c r="V42" s="125">
        <f t="shared" ca="1" si="5"/>
        <v>4.5402900026294088E-2</v>
      </c>
      <c r="W42" s="125">
        <f t="shared" ca="1" si="6"/>
        <v>0.24218623788011986</v>
      </c>
      <c r="X42" s="125">
        <f t="shared" ca="1" si="7"/>
        <v>0.69662627582721515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Z42" s="133">
        <f t="shared" si="8"/>
        <v>1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6.1187486292664975E-2</v>
      </c>
      <c r="AD42" s="133">
        <f>(1-(1+VLOOKUP(C42,'Autres hypothèses'!$B$18:$H$86,5,FALSE))^-1)/VLOOKUP(C42,'Autres hypothèses'!$B$18:$H$86,7,FALSE)</f>
        <v>0.99999999999999767</v>
      </c>
      <c r="AE42" s="125">
        <f>AE41/(1+VLOOKUP(C42-1,'Autres hypothèses'!B52:H120,5,FALSE))</f>
        <v>0.17534966439400371</v>
      </c>
      <c r="AF42" s="134">
        <f t="shared" ca="1" si="9"/>
        <v>1.072920518653148E-2</v>
      </c>
      <c r="AG42" s="80"/>
    </row>
    <row r="43" spans="2:33" x14ac:dyDescent="0.25">
      <c r="B43" s="95">
        <f t="shared" si="10"/>
        <v>36</v>
      </c>
      <c r="C43" s="13">
        <f t="shared" si="11"/>
        <v>2088</v>
      </c>
      <c r="D43" s="13">
        <f t="shared" si="12"/>
        <v>101</v>
      </c>
      <c r="E43" s="125">
        <f ca="1">IF(E42=1,1,'Probabilités de décès'!D50)</f>
        <v>0.31845176174862555</v>
      </c>
      <c r="F43" s="125">
        <f t="shared" ca="1" si="0"/>
        <v>0.68154823825137445</v>
      </c>
      <c r="G43" s="125">
        <f t="shared" ca="1" si="15"/>
        <v>4.2736819949519424E-2</v>
      </c>
      <c r="H43" s="13"/>
      <c r="I43" s="13">
        <f t="shared" si="13"/>
        <v>98</v>
      </c>
      <c r="J43" s="125">
        <f ca="1">IF(J42=1,1,'Probabilités de décès'!H50)</f>
        <v>0.21717812840003239</v>
      </c>
      <c r="K43" s="125">
        <f t="shared" ca="1" si="1"/>
        <v>0.78282187159996763</v>
      </c>
      <c r="L43" s="126">
        <f t="shared" ca="1" si="16"/>
        <v>0.20751533370223044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4.2736819949519424E-2</v>
      </c>
      <c r="Q43" s="125">
        <f>(1-(1+VLOOKUP(C43,'Autres hypothèses'!$B$18:$H$86,5,FALSE))^-1)/VLOOKUP(C43,'Autres hypothèses'!$B$18:$H$86,7,FALSE)</f>
        <v>0.99999999999999767</v>
      </c>
      <c r="R43" s="125">
        <f>R42/(1+VLOOKUP(C43-1,'Autres hypothèses'!$B$18:$H$86,5,FALSE))</f>
        <v>0.16684078439010819</v>
      </c>
      <c r="S43" s="134">
        <f t="shared" ca="1" si="3"/>
        <v>7.1302445627166285E-3</v>
      </c>
      <c r="U43" s="142">
        <f t="shared" ca="1" si="4"/>
        <v>8.8685454531966627E-3</v>
      </c>
      <c r="V43" s="125">
        <f t="shared" ca="1" si="5"/>
        <v>3.3868274496322764E-2</v>
      </c>
      <c r="W43" s="125">
        <f t="shared" ca="1" si="6"/>
        <v>0.19864678824903378</v>
      </c>
      <c r="X43" s="125">
        <f t="shared" ca="1" si="7"/>
        <v>0.75861639180144691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Z43" s="133">
        <f t="shared" si="8"/>
        <v>1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4.2736819949519431E-2</v>
      </c>
      <c r="AD43" s="133">
        <f>(1-(1+VLOOKUP(C43,'Autres hypothèses'!$B$18:$H$86,5,FALSE))^-1)/VLOOKUP(C43,'Autres hypothèses'!$B$18:$H$86,7,FALSE)</f>
        <v>0.99999999999999767</v>
      </c>
      <c r="AE43" s="125">
        <f>AE42/(1+VLOOKUP(C43-1,'Autres hypothèses'!B53:H121,5,FALSE))</f>
        <v>0.16684078439010819</v>
      </c>
      <c r="AF43" s="134">
        <f t="shared" ca="1" si="9"/>
        <v>7.1302445627166294E-3</v>
      </c>
      <c r="AG43" s="80"/>
    </row>
    <row r="44" spans="2:33" x14ac:dyDescent="0.25">
      <c r="B44" s="95">
        <f t="shared" si="10"/>
        <v>37</v>
      </c>
      <c r="C44" s="13">
        <f t="shared" si="11"/>
        <v>2089</v>
      </c>
      <c r="D44" s="13">
        <f t="shared" si="12"/>
        <v>102</v>
      </c>
      <c r="E44" s="125">
        <f ca="1">IF(E43=1,1,'Probabilités de décès'!D51)</f>
        <v>0.33520741135424154</v>
      </c>
      <c r="F44" s="125">
        <f t="shared" ca="1" si="0"/>
        <v>0.66479258864575841</v>
      </c>
      <c r="G44" s="125">
        <f t="shared" ca="1" si="15"/>
        <v>2.9127204345061157E-2</v>
      </c>
      <c r="H44" s="13"/>
      <c r="I44" s="13">
        <f t="shared" si="13"/>
        <v>99</v>
      </c>
      <c r="J44" s="125">
        <f ca="1">IF(J43=1,1,'Probabilités de décès'!H51)</f>
        <v>0.23816705015157688</v>
      </c>
      <c r="K44" s="125">
        <f t="shared" ca="1" si="1"/>
        <v>0.76183294984842309</v>
      </c>
      <c r="L44" s="126">
        <f t="shared" ca="1" si="16"/>
        <v>0.16244754191447186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2.9127204345061157E-2</v>
      </c>
      <c r="Q44" s="125">
        <f>(1-(1+VLOOKUP(C44,'Autres hypothèses'!$B$18:$H$86,5,FALSE))^-1)/VLOOKUP(C44,'Autres hypothèses'!$B$18:$H$86,7,FALSE)</f>
        <v>0.99999999999999767</v>
      </c>
      <c r="R44" s="125">
        <f>R43/(1+VLOOKUP(C44-1,'Autres hypothèses'!$B$18:$H$86,5,FALSE))</f>
        <v>0.15874479960999829</v>
      </c>
      <c r="S44" s="134">
        <f t="shared" ca="1" si="3"/>
        <v>4.6237922169561942E-3</v>
      </c>
      <c r="U44" s="142">
        <f t="shared" ca="1" si="4"/>
        <v>4.731642748695709E-3</v>
      </c>
      <c r="V44" s="125">
        <f t="shared" ca="1" si="5"/>
        <v>2.4395561596365446E-2</v>
      </c>
      <c r="W44" s="125">
        <f t="shared" ca="1" si="6"/>
        <v>0.15771589916577616</v>
      </c>
      <c r="X44" s="125">
        <f t="shared" ca="1" si="7"/>
        <v>0.81315689648916278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Z44" s="133">
        <f t="shared" si="8"/>
        <v>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2.9127204345061157E-2</v>
      </c>
      <c r="AD44" s="133">
        <f>(1-(1+VLOOKUP(C44,'Autres hypothèses'!$B$18:$H$86,5,FALSE))^-1)/VLOOKUP(C44,'Autres hypothèses'!$B$18:$H$86,7,FALSE)</f>
        <v>0.99999999999999767</v>
      </c>
      <c r="AE44" s="125">
        <f>AE43/(1+VLOOKUP(C44-1,'Autres hypothèses'!B54:H122,5,FALSE))</f>
        <v>0.15874479960999829</v>
      </c>
      <c r="AF44" s="134">
        <f t="shared" ca="1" si="9"/>
        <v>4.6237922169561942E-3</v>
      </c>
      <c r="AG44" s="80"/>
    </row>
    <row r="45" spans="2:33" x14ac:dyDescent="0.25">
      <c r="B45" s="95">
        <f t="shared" si="10"/>
        <v>38</v>
      </c>
      <c r="C45" s="13">
        <f t="shared" si="11"/>
        <v>2090</v>
      </c>
      <c r="D45" s="13">
        <f t="shared" si="12"/>
        <v>103</v>
      </c>
      <c r="E45" s="125">
        <f ca="1">IF(E44=1,1,'Probabilités de décès'!D52)</f>
        <v>0.3524598826402992</v>
      </c>
      <c r="F45" s="125">
        <f t="shared" ca="1" si="0"/>
        <v>0.64754011735970085</v>
      </c>
      <c r="G45" s="125">
        <f t="shared" ca="1" si="15"/>
        <v>1.9363549576567187E-2</v>
      </c>
      <c r="H45" s="13"/>
      <c r="I45" s="13">
        <f t="shared" si="13"/>
        <v>100</v>
      </c>
      <c r="J45" s="125">
        <f ca="1">IF(J44=1,1,'Probabilités de décès'!H52)</f>
        <v>0.25776275165522328</v>
      </c>
      <c r="K45" s="125">
        <f t="shared" ca="1" si="1"/>
        <v>0.74223724834477678</v>
      </c>
      <c r="L45" s="126">
        <f t="shared" ca="1" si="16"/>
        <v>0.12375789005232744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1.9363549576567187E-2</v>
      </c>
      <c r="Q45" s="125">
        <f>(1-(1+VLOOKUP(C45,'Autres hypothèses'!$B$18:$H$86,5,FALSE))^-1)/VLOOKUP(C45,'Autres hypothèses'!$B$18:$H$86,7,FALSE)</f>
        <v>0.99999999999999767</v>
      </c>
      <c r="R45" s="125">
        <f>R44/(1+VLOOKUP(C45-1,'Autres hypothèses'!$B$18:$H$86,5,FALSE))</f>
        <v>0.15104167422454642</v>
      </c>
      <c r="S45" s="134">
        <f t="shared" ca="1" si="3"/>
        <v>2.9247029469747082E-3</v>
      </c>
      <c r="U45" s="142">
        <f t="shared" ca="1" si="4"/>
        <v>2.3963920395195936E-3</v>
      </c>
      <c r="V45" s="125">
        <f t="shared" ca="1" si="5"/>
        <v>1.6967157537047594E-2</v>
      </c>
      <c r="W45" s="125">
        <f t="shared" ca="1" si="6"/>
        <v>0.12136149801280785</v>
      </c>
      <c r="X45" s="125">
        <f t="shared" ca="1" si="7"/>
        <v>0.85927495241062501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Z45" s="133">
        <f t="shared" si="8"/>
        <v>1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1.9363549576567187E-2</v>
      </c>
      <c r="AD45" s="133">
        <f>(1-(1+VLOOKUP(C45,'Autres hypothèses'!$B$18:$H$86,5,FALSE))^-1)/VLOOKUP(C45,'Autres hypothèses'!$B$18:$H$86,7,FALSE)</f>
        <v>0.99999999999999767</v>
      </c>
      <c r="AE45" s="125">
        <f>AE44/(1+VLOOKUP(C45-1,'Autres hypothèses'!B55:H123,5,FALSE))</f>
        <v>0.15104167422454642</v>
      </c>
      <c r="AF45" s="134">
        <f t="shared" ca="1" si="9"/>
        <v>2.9247029469747082E-3</v>
      </c>
      <c r="AG45" s="80"/>
    </row>
    <row r="46" spans="2:33" x14ac:dyDescent="0.25">
      <c r="B46" s="95">
        <f t="shared" si="10"/>
        <v>39</v>
      </c>
      <c r="C46" s="13">
        <f t="shared" si="11"/>
        <v>2091</v>
      </c>
      <c r="D46" s="13">
        <f t="shared" si="12"/>
        <v>104</v>
      </c>
      <c r="E46" s="125">
        <f ca="1">IF(E45=1,1,'Probabilités de décès'!D53)</f>
        <v>0.37101292020958537</v>
      </c>
      <c r="F46" s="125">
        <f t="shared" ca="1" si="0"/>
        <v>0.62898707979041468</v>
      </c>
      <c r="G46" s="125">
        <f t="shared" ca="1" si="15"/>
        <v>1.2538675165310702E-2</v>
      </c>
      <c r="H46" s="13"/>
      <c r="I46" s="13">
        <f t="shared" si="13"/>
        <v>101</v>
      </c>
      <c r="J46" s="125">
        <f ca="1">IF(J45=1,1,'Probabilités de décès'!H53)</f>
        <v>0.27556477405919555</v>
      </c>
      <c r="K46" s="125">
        <f t="shared" ca="1" si="1"/>
        <v>0.72443522594080445</v>
      </c>
      <c r="L46" s="126">
        <f t="shared" ca="1" si="16"/>
        <v>9.1857715773394938E-2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1.2538675165310702E-2</v>
      </c>
      <c r="Q46" s="125">
        <f>(1-(1+VLOOKUP(C46,'Autres hypothèses'!$B$18:$H$86,5,FALSE))^-1)/VLOOKUP(C46,'Autres hypothèses'!$B$18:$H$86,7,FALSE)</f>
        <v>0.99999999999999767</v>
      </c>
      <c r="R46" s="125">
        <f>R45/(1+VLOOKUP(C46-1,'Autres hypothèses'!$B$18:$H$86,5,FALSE))</f>
        <v>0.14371234464752278</v>
      </c>
      <c r="S46" s="134">
        <f t="shared" ca="1" si="3"/>
        <v>1.801962406780462E-3</v>
      </c>
      <c r="U46" s="142">
        <f t="shared" ca="1" si="4"/>
        <v>1.1517740595100362E-3</v>
      </c>
      <c r="V46" s="125">
        <f t="shared" ca="1" si="5"/>
        <v>1.1386901105800665E-2</v>
      </c>
      <c r="W46" s="125">
        <f t="shared" ca="1" si="6"/>
        <v>9.0705941713884908E-2</v>
      </c>
      <c r="X46" s="125">
        <f t="shared" ca="1" si="7"/>
        <v>0.89675538312080438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Z46" s="133">
        <f t="shared" si="8"/>
        <v>1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1.2538675165310702E-2</v>
      </c>
      <c r="AD46" s="133">
        <f>(1-(1+VLOOKUP(C46,'Autres hypothèses'!$B$18:$H$86,5,FALSE))^-1)/VLOOKUP(C46,'Autres hypothèses'!$B$18:$H$86,7,FALSE)</f>
        <v>0.99999999999999767</v>
      </c>
      <c r="AE46" s="125">
        <f>AE45/(1+VLOOKUP(C46-1,'Autres hypothèses'!B56:H124,5,FALSE))</f>
        <v>0.14371234464752278</v>
      </c>
      <c r="AF46" s="134">
        <f t="shared" ca="1" si="9"/>
        <v>1.801962406780462E-3</v>
      </c>
      <c r="AG46" s="80"/>
    </row>
    <row r="47" spans="2:33" x14ac:dyDescent="0.25">
      <c r="B47" s="95">
        <f t="shared" si="10"/>
        <v>40</v>
      </c>
      <c r="C47" s="13">
        <f t="shared" si="11"/>
        <v>2092</v>
      </c>
      <c r="D47" s="13">
        <f t="shared" si="12"/>
        <v>105</v>
      </c>
      <c r="E47" s="125">
        <f ca="1">IF(E46=1,1,'Probabilités de décès'!D54)</f>
        <v>0.38622646354390505</v>
      </c>
      <c r="F47" s="125">
        <f t="shared" ca="1" si="0"/>
        <v>0.613773536456095</v>
      </c>
      <c r="G47" s="125">
        <f t="shared" ca="1" si="15"/>
        <v>7.8866646766693731E-3</v>
      </c>
      <c r="H47" s="13"/>
      <c r="I47" s="13">
        <f t="shared" si="13"/>
        <v>102</v>
      </c>
      <c r="J47" s="125">
        <f ca="1">IF(J46=1,1,'Probabilités de décès'!H54)</f>
        <v>0.29154841241255736</v>
      </c>
      <c r="K47" s="125">
        <f t="shared" ca="1" si="1"/>
        <v>0.70845158758744264</v>
      </c>
      <c r="L47" s="126">
        <f t="shared" ca="1" si="16"/>
        <v>6.6544965080705565E-2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7.8866646766693731E-3</v>
      </c>
      <c r="Q47" s="125">
        <f>(1-(1+VLOOKUP(C47,'Autres hypothèses'!$B$18:$H$86,5,FALSE))^-1)/VLOOKUP(C47,'Autres hypothèses'!$B$18:$H$86,7,FALSE)</f>
        <v>0.99999999999999767</v>
      </c>
      <c r="R47" s="125">
        <f>R46/(1+VLOOKUP(C47-1,'Autres hypothèses'!$B$18:$H$86,5,FALSE))</f>
        <v>0.13673867235730047</v>
      </c>
      <c r="S47" s="134">
        <f t="shared" ca="1" si="3"/>
        <v>1.078412057214986E-3</v>
      </c>
      <c r="U47" s="142">
        <f t="shared" ca="1" si="4"/>
        <v>5.2481782551219746E-4</v>
      </c>
      <c r="V47" s="125">
        <f t="shared" ca="1" si="5"/>
        <v>7.361846851157176E-3</v>
      </c>
      <c r="W47" s="125">
        <f t="shared" ca="1" si="6"/>
        <v>6.6020147255193368E-2</v>
      </c>
      <c r="X47" s="125">
        <f t="shared" ca="1" si="7"/>
        <v>0.92609318806813734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Z47" s="133">
        <f t="shared" si="8"/>
        <v>1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7.8866646766693731E-3</v>
      </c>
      <c r="AD47" s="133">
        <f>(1-(1+VLOOKUP(C47,'Autres hypothèses'!$B$18:$H$86,5,FALSE))^-1)/VLOOKUP(C47,'Autres hypothèses'!$B$18:$H$86,7,FALSE)</f>
        <v>0.99999999999999767</v>
      </c>
      <c r="AE47" s="125">
        <f>AE46/(1+VLOOKUP(C47-1,'Autres hypothèses'!B57:H125,5,FALSE))</f>
        <v>0.13673867235730047</v>
      </c>
      <c r="AF47" s="134">
        <f t="shared" ca="1" si="9"/>
        <v>1.078412057214986E-3</v>
      </c>
      <c r="AG47" s="80"/>
    </row>
    <row r="48" spans="2:33" x14ac:dyDescent="0.25">
      <c r="B48" s="95">
        <f t="shared" si="10"/>
        <v>41</v>
      </c>
      <c r="C48" s="13">
        <f t="shared" si="11"/>
        <v>2093</v>
      </c>
      <c r="D48" s="13">
        <f t="shared" si="12"/>
        <v>106</v>
      </c>
      <c r="E48" s="125">
        <f ca="1">IF(E47=1,1,'Probabilités de décès'!D55)</f>
        <v>0.40133734817978944</v>
      </c>
      <c r="F48" s="125">
        <f t="shared" ca="1" si="0"/>
        <v>0.5986626518202105</v>
      </c>
      <c r="G48" s="125">
        <f t="shared" ca="1" si="15"/>
        <v>4.8406260694427265E-3</v>
      </c>
      <c r="H48" s="13"/>
      <c r="I48" s="13">
        <f t="shared" si="13"/>
        <v>103</v>
      </c>
      <c r="J48" s="125">
        <f ca="1">IF(J47=1,1,'Probabilités de décès'!H55)</f>
        <v>0.30603500079916973</v>
      </c>
      <c r="K48" s="125">
        <f t="shared" ca="1" si="1"/>
        <v>0.69396499920083032</v>
      </c>
      <c r="L48" s="126">
        <f t="shared" ca="1" si="16"/>
        <v>4.7143886157376788E-2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4.8406260694427265E-3</v>
      </c>
      <c r="Q48" s="125">
        <f>(1-(1+VLOOKUP(C48,'Autres hypothèses'!$B$18:$H$86,5,FALSE))^-1)/VLOOKUP(C48,'Autres hypothèses'!$B$18:$H$86,7,FALSE)</f>
        <v>0.99999999999999767</v>
      </c>
      <c r="R48" s="125">
        <f>R47/(1+VLOOKUP(C48-1,'Autres hypothèses'!$B$18:$H$86,5,FALSE))</f>
        <v>0.13010339900789769</v>
      </c>
      <c r="S48" s="134">
        <f t="shared" ca="1" si="3"/>
        <v>6.2978190496073704E-4</v>
      </c>
      <c r="U48" s="142">
        <f t="shared" ca="1" si="4"/>
        <v>2.2820592434823816E-4</v>
      </c>
      <c r="V48" s="125">
        <f t="shared" ca="1" si="5"/>
        <v>4.6124201450944884E-3</v>
      </c>
      <c r="W48" s="125">
        <f t="shared" ca="1" si="6"/>
        <v>4.6915680233028549E-2</v>
      </c>
      <c r="X48" s="125">
        <f t="shared" ca="1" si="7"/>
        <v>0.94824369369752881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Z48" s="133">
        <f t="shared" si="8"/>
        <v>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4.8406260694427265E-3</v>
      </c>
      <c r="AD48" s="133">
        <f>(1-(1+VLOOKUP(C48,'Autres hypothèses'!$B$18:$H$86,5,FALSE))^-1)/VLOOKUP(C48,'Autres hypothèses'!$B$18:$H$86,7,FALSE)</f>
        <v>0.99999999999999767</v>
      </c>
      <c r="AE48" s="125">
        <f>AE47/(1+VLOOKUP(C48-1,'Autres hypothèses'!B58:H126,5,FALSE))</f>
        <v>0.13010339900789769</v>
      </c>
      <c r="AF48" s="134">
        <f t="shared" ca="1" si="9"/>
        <v>6.2978190496073704E-4</v>
      </c>
      <c r="AG48" s="80"/>
    </row>
    <row r="49" spans="2:33" x14ac:dyDescent="0.25">
      <c r="B49" s="95">
        <f t="shared" si="10"/>
        <v>42</v>
      </c>
      <c r="C49" s="13">
        <f>C48+1</f>
        <v>2094</v>
      </c>
      <c r="D49" s="13">
        <f t="shared" si="12"/>
        <v>107</v>
      </c>
      <c r="E49" s="125">
        <f ca="1">IF(E48=1,1,'Probabilités de décès'!D56)</f>
        <v>0.4163380630553245</v>
      </c>
      <c r="F49" s="125">
        <f t="shared" ca="1" si="0"/>
        <v>0.5836619369446755</v>
      </c>
      <c r="G49" s="125">
        <f t="shared" ca="1" si="15"/>
        <v>2.897902039202625E-3</v>
      </c>
      <c r="H49" s="13"/>
      <c r="I49" s="13">
        <f t="shared" si="13"/>
        <v>104</v>
      </c>
      <c r="J49" s="125">
        <f ca="1">IF(J48=1,1,'Probabilités de décès'!H56)</f>
        <v>0.31971878128063747</v>
      </c>
      <c r="K49" s="125">
        <f t="shared" ca="1" si="1"/>
        <v>0.68028121871936253</v>
      </c>
      <c r="L49" s="126">
        <f t="shared" ca="1" si="16"/>
        <v>3.2716206919528021E-2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2.897902039202625E-3</v>
      </c>
      <c r="Q49" s="125">
        <f>(1-(1+VLOOKUP(C49,'Autres hypothèses'!$B$18:$H$86,5,FALSE))^-1)/VLOOKUP(C49,'Autres hypothèses'!$B$18:$H$86,7,FALSE)</f>
        <v>0.99999999999999767</v>
      </c>
      <c r="R49" s="125">
        <f>R48/(1+VLOOKUP(C49-1,'Autres hypothèses'!$B$18:$H$86,5,FALSE))</f>
        <v>0.12379010371826613</v>
      </c>
      <c r="S49" s="134">
        <f t="shared" ca="1" si="3"/>
        <v>3.5873159399826701E-4</v>
      </c>
      <c r="U49" s="142">
        <f t="shared" ca="1" si="4"/>
        <v>9.4808362747075288E-5</v>
      </c>
      <c r="V49" s="125">
        <f t="shared" ca="1" si="5"/>
        <v>2.8030936764555496E-3</v>
      </c>
      <c r="W49" s="125">
        <f t="shared" ca="1" si="6"/>
        <v>3.2621398556780944E-2</v>
      </c>
      <c r="X49" s="125">
        <f t="shared" ca="1" si="7"/>
        <v>0.96448069940401648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Z49" s="133">
        <f t="shared" si="8"/>
        <v>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2.897902039202625E-3</v>
      </c>
      <c r="AD49" s="133">
        <f>(1-(1+VLOOKUP(C49,'Autres hypothèses'!$B$18:$H$86,5,FALSE))^-1)/VLOOKUP(C49,'Autres hypothèses'!$B$18:$H$86,7,FALSE)</f>
        <v>0.99999999999999767</v>
      </c>
      <c r="AE49" s="125">
        <f>AE48/(1+VLOOKUP(C49-1,'Autres hypothèses'!B59:H127,5,FALSE))</f>
        <v>0.12379010371826613</v>
      </c>
      <c r="AF49" s="134">
        <f t="shared" ca="1" si="9"/>
        <v>3.5873159399826701E-4</v>
      </c>
      <c r="AG49" s="80"/>
    </row>
    <row r="50" spans="2:33" x14ac:dyDescent="0.25">
      <c r="B50" s="95">
        <f t="shared" si="10"/>
        <v>43</v>
      </c>
      <c r="C50" s="13">
        <f t="shared" si="11"/>
        <v>2095</v>
      </c>
      <c r="D50" s="13">
        <f t="shared" si="12"/>
        <v>108</v>
      </c>
      <c r="E50" s="125">
        <f ca="1">IF(E49=1,1,'Probabilités de décès'!D57)</f>
        <v>0.43872705872124668</v>
      </c>
      <c r="F50" s="125">
        <f t="shared" ca="1" si="0"/>
        <v>0.56127294127875338</v>
      </c>
      <c r="G50" s="125">
        <f t="shared" ca="1" si="15"/>
        <v>1.6913951172769291E-3</v>
      </c>
      <c r="H50" s="13"/>
      <c r="I50" s="13">
        <f t="shared" si="13"/>
        <v>105</v>
      </c>
      <c r="J50" s="125">
        <f ca="1">IF(J49=1,1,'Probabilités de décès'!H57)</f>
        <v>0.33491573767610966</v>
      </c>
      <c r="K50" s="125">
        <f t="shared" ca="1" si="1"/>
        <v>0.6650842623238904</v>
      </c>
      <c r="L50" s="126">
        <f t="shared" ca="1" si="16"/>
        <v>2.2256221115091363E-2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1.6913951172769291E-3</v>
      </c>
      <c r="Q50" s="125">
        <f>(1-(1+VLOOKUP(C50,'Autres hypothèses'!$B$18:$H$86,5,FALSE))^-1)/VLOOKUP(C50,'Autres hypothèses'!$B$18:$H$86,7,FALSE)</f>
        <v>0.99999999999999767</v>
      </c>
      <c r="R50" s="125">
        <f>R49/(1+VLOOKUP(C50-1,'Autres hypothèses'!$B$18:$H$86,5,FALSE))</f>
        <v>0.11778316243412572</v>
      </c>
      <c r="S50" s="134">
        <f t="shared" ca="1" si="3"/>
        <v>1.9921786583851521E-4</v>
      </c>
      <c r="U50" s="142">
        <f t="shared" ca="1" si="4"/>
        <v>3.7644063723101219E-5</v>
      </c>
      <c r="V50" s="125">
        <f t="shared" ca="1" si="5"/>
        <v>1.6537510535538278E-3</v>
      </c>
      <c r="W50" s="125">
        <f t="shared" ca="1" si="6"/>
        <v>2.2218577051368264E-2</v>
      </c>
      <c r="X50" s="125">
        <f t="shared" ca="1" si="7"/>
        <v>0.97609002783135479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Z50" s="133">
        <f t="shared" si="8"/>
        <v>1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1.6913951172769291E-3</v>
      </c>
      <c r="AD50" s="133">
        <f>(1-(1+VLOOKUP(C50,'Autres hypothèses'!$B$18:$H$86,5,FALSE))^-1)/VLOOKUP(C50,'Autres hypothèses'!$B$18:$H$86,7,FALSE)</f>
        <v>0.99999999999999767</v>
      </c>
      <c r="AE50" s="125">
        <f>AE49/(1+VLOOKUP(C50-1,'Autres hypothèses'!B60:H128,5,FALSE))</f>
        <v>0.11778316243412572</v>
      </c>
      <c r="AF50" s="134">
        <f t="shared" ca="1" si="9"/>
        <v>1.9921786583851521E-4</v>
      </c>
      <c r="AG50" s="80"/>
    </row>
    <row r="51" spans="2:33" x14ac:dyDescent="0.25">
      <c r="B51" s="95">
        <f t="shared" si="10"/>
        <v>44</v>
      </c>
      <c r="C51" s="13">
        <f t="shared" si="11"/>
        <v>2096</v>
      </c>
      <c r="D51" s="13">
        <f t="shared" si="12"/>
        <v>109</v>
      </c>
      <c r="E51" s="125">
        <f ca="1">IF(E50=1,1,'Probabilités de décès'!D58)</f>
        <v>0.46185427051075767</v>
      </c>
      <c r="F51" s="125">
        <f t="shared" ca="1" si="0"/>
        <v>0.53814572948924233</v>
      </c>
      <c r="G51" s="125">
        <f t="shared" ca="1" si="15"/>
        <v>9.4933431233854405E-4</v>
      </c>
      <c r="H51" s="13"/>
      <c r="I51" s="13">
        <f t="shared" si="13"/>
        <v>106</v>
      </c>
      <c r="J51" s="125">
        <f ca="1">IF(J50=1,1,'Probabilités de décès'!H58)</f>
        <v>0.35001066867011177</v>
      </c>
      <c r="K51" s="125">
        <f t="shared" ca="1" si="1"/>
        <v>0.64998933132988823</v>
      </c>
      <c r="L51" s="126">
        <f t="shared" ca="1" si="16"/>
        <v>1.4802262402447933E-2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9.4933431233854405E-4</v>
      </c>
      <c r="Q51" s="125">
        <f>(1-(1+VLOOKUP(C51,'Autres hypothèses'!$B$18:$H$86,5,FALSE))^-1)/VLOOKUP(C51,'Autres hypothèses'!$B$18:$H$86,7,FALSE)</f>
        <v>0.99999999999999767</v>
      </c>
      <c r="R51" s="125">
        <f>R50/(1+VLOOKUP(C51-1,'Autres hypothèses'!$B$18:$H$86,5,FALSE))</f>
        <v>0.11206770926177519</v>
      </c>
      <c r="S51" s="134">
        <f t="shared" ca="1" si="3"/>
        <v>1.0638972170738298E-4</v>
      </c>
      <c r="U51" s="142">
        <f t="shared" ca="1" si="4"/>
        <v>1.4052295598882593E-5</v>
      </c>
      <c r="V51" s="125">
        <f t="shared" ca="1" si="5"/>
        <v>9.3528201673966137E-4</v>
      </c>
      <c r="W51" s="125">
        <f t="shared" ca="1" si="6"/>
        <v>1.478821010684905E-2</v>
      </c>
      <c r="X51" s="125">
        <f t="shared" ca="1" si="7"/>
        <v>0.98426245558081238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Z51" s="133">
        <f t="shared" si="8"/>
        <v>1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9.4933431233854395E-4</v>
      </c>
      <c r="AD51" s="133">
        <f>(1-(1+VLOOKUP(C51,'Autres hypothèses'!$B$18:$H$86,5,FALSE))^-1)/VLOOKUP(C51,'Autres hypothèses'!$B$18:$H$86,7,FALSE)</f>
        <v>0.99999999999999767</v>
      </c>
      <c r="AE51" s="125">
        <f>AE50/(1+VLOOKUP(C51-1,'Autres hypothèses'!B61:H129,5,FALSE))</f>
        <v>0.11206770926177519</v>
      </c>
      <c r="AF51" s="134">
        <f t="shared" ca="1" si="9"/>
        <v>1.0638972170738297E-4</v>
      </c>
      <c r="AG51" s="80"/>
    </row>
    <row r="52" spans="2:33" x14ac:dyDescent="0.25">
      <c r="B52" s="95">
        <f t="shared" si="10"/>
        <v>45</v>
      </c>
      <c r="C52" s="13">
        <f t="shared" si="11"/>
        <v>2097</v>
      </c>
      <c r="D52" s="13">
        <f t="shared" si="12"/>
        <v>110</v>
      </c>
      <c r="E52" s="125">
        <f ca="1">IF(E51=1,1,'Probabilités de décès'!D59)</f>
        <v>0.4857533151858795</v>
      </c>
      <c r="F52" s="125">
        <f t="shared" ca="1" si="0"/>
        <v>0.5142466848141205</v>
      </c>
      <c r="G52" s="125">
        <f t="shared" ca="1" si="15"/>
        <v>5.1088020604259403E-4</v>
      </c>
      <c r="H52" s="13"/>
      <c r="I52" s="13">
        <f t="shared" si="13"/>
        <v>107</v>
      </c>
      <c r="J52" s="125">
        <f ca="1">IF(J51=1,1,'Probabilités de décès'!H59)</f>
        <v>0.36499613124554359</v>
      </c>
      <c r="K52" s="125">
        <f t="shared" ca="1" si="1"/>
        <v>0.63500386875445636</v>
      </c>
      <c r="L52" s="126">
        <f t="shared" ca="1" si="16"/>
        <v>9.6213126411366767E-3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5.1088020604259403E-4</v>
      </c>
      <c r="Q52" s="125">
        <f>(1-(1+VLOOKUP(C52,'Autres hypothèses'!$B$18:$H$86,5,FALSE))^-1)/VLOOKUP(C52,'Autres hypothèses'!$B$18:$H$86,7,FALSE)</f>
        <v>0.99999999999999767</v>
      </c>
      <c r="R52" s="125">
        <f>R51/(1+VLOOKUP(C52-1,'Autres hypothèses'!$B$18:$H$86,5,FALSE))</f>
        <v>0.10662959967818762</v>
      </c>
      <c r="S52" s="134">
        <f t="shared" ca="1" si="3"/>
        <v>5.4474951853831683E-5</v>
      </c>
      <c r="U52" s="142">
        <f t="shared" ca="1" si="4"/>
        <v>4.9153381845041199E-6</v>
      </c>
      <c r="V52" s="125">
        <f t="shared" ca="1" si="5"/>
        <v>5.0596486785808989E-4</v>
      </c>
      <c r="W52" s="125">
        <f t="shared" ca="1" si="6"/>
        <v>9.6163973029521725E-3</v>
      </c>
      <c r="X52" s="125">
        <f t="shared" ca="1" si="7"/>
        <v>0.98987272249100522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Z52" s="133">
        <f t="shared" si="8"/>
        <v>1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5.1088020604259403E-4</v>
      </c>
      <c r="AD52" s="133">
        <f>(1-(1+VLOOKUP(C52,'Autres hypothèses'!$B$18:$H$86,5,FALSE))^-1)/VLOOKUP(C52,'Autres hypothèses'!$B$18:$H$86,7,FALSE)</f>
        <v>0.99999999999999767</v>
      </c>
      <c r="AE52" s="125">
        <f>AE51/(1+VLOOKUP(C52-1,'Autres hypothèses'!B62:H130,5,FALSE))</f>
        <v>0.10662959967818762</v>
      </c>
      <c r="AF52" s="134">
        <f t="shared" ca="1" si="9"/>
        <v>5.4474951853831683E-5</v>
      </c>
      <c r="AG52" s="80"/>
    </row>
    <row r="53" spans="2:33" x14ac:dyDescent="0.25">
      <c r="B53" s="95">
        <f t="shared" si="10"/>
        <v>46</v>
      </c>
      <c r="C53" s="13">
        <f t="shared" si="11"/>
        <v>2098</v>
      </c>
      <c r="D53" s="13">
        <f t="shared" si="12"/>
        <v>111</v>
      </c>
      <c r="E53" s="125">
        <f ca="1">IF(E52=1,1,'Probabilités de décès'!D60)</f>
        <v>0.5104065966314304</v>
      </c>
      <c r="F53" s="125">
        <f t="shared" ca="1" si="0"/>
        <v>0.4895934033685696</v>
      </c>
      <c r="G53" s="125">
        <f t="shared" ca="1" si="15"/>
        <v>2.6271845229455879E-4</v>
      </c>
      <c r="H53" s="13"/>
      <c r="I53" s="13">
        <f t="shared" si="13"/>
        <v>108</v>
      </c>
      <c r="J53" s="125">
        <f ca="1">IF(J52=1,1,'Probabilités de décès'!H60)</f>
        <v>0.38674515850495383</v>
      </c>
      <c r="K53" s="125">
        <f t="shared" ca="1" si="1"/>
        <v>0.61325484149504617</v>
      </c>
      <c r="L53" s="126">
        <f t="shared" ca="1" si="16"/>
        <v>6.1095707496179458E-3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2.6271845229455879E-4</v>
      </c>
      <c r="Q53" s="125">
        <f>(1-(1+VLOOKUP(C53,'Autres hypothèses'!$B$18:$H$86,5,FALSE))^-1)/VLOOKUP(C53,'Autres hypothèses'!$B$18:$H$86,7,FALSE)</f>
        <v>0.99999999999999767</v>
      </c>
      <c r="R53" s="125">
        <f>R52/(1+VLOOKUP(C53-1,'Autres hypothèses'!$B$18:$H$86,5,FALSE))</f>
        <v>0.10145537552634408</v>
      </c>
      <c r="S53" s="134">
        <f t="shared" ca="1" si="3"/>
        <v>2.6654199235244316E-5</v>
      </c>
      <c r="U53" s="142">
        <f t="shared" ca="1" si="4"/>
        <v>1.605096971523734E-6</v>
      </c>
      <c r="V53" s="125">
        <f t="shared" ca="1" si="5"/>
        <v>2.6111335532303504E-4</v>
      </c>
      <c r="W53" s="125">
        <f t="shared" ca="1" si="6"/>
        <v>6.1079656526464221E-3</v>
      </c>
      <c r="X53" s="125">
        <f t="shared" ca="1" si="7"/>
        <v>0.9936293158950591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Z53" s="133">
        <f t="shared" si="8"/>
        <v>1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2.6271845229455879E-4</v>
      </c>
      <c r="AD53" s="133">
        <f>(1-(1+VLOOKUP(C53,'Autres hypothèses'!$B$18:$H$86,5,FALSE))^-1)/VLOOKUP(C53,'Autres hypothèses'!$B$18:$H$86,7,FALSE)</f>
        <v>0.99999999999999767</v>
      </c>
      <c r="AE53" s="125">
        <f>AE52/(1+VLOOKUP(C53-1,'Autres hypothèses'!B63:H131,5,FALSE))</f>
        <v>0.10145537552634408</v>
      </c>
      <c r="AF53" s="134">
        <f t="shared" ca="1" si="9"/>
        <v>2.6654199235244316E-5</v>
      </c>
      <c r="AG53" s="80"/>
    </row>
    <row r="54" spans="2:33" x14ac:dyDescent="0.25">
      <c r="B54" s="95">
        <f t="shared" si="10"/>
        <v>47</v>
      </c>
      <c r="C54" s="13">
        <f t="shared" si="11"/>
        <v>2099</v>
      </c>
      <c r="D54" s="13">
        <f t="shared" si="12"/>
        <v>112</v>
      </c>
      <c r="E54" s="125">
        <f ca="1">IF(E53=1,1,'Probabilités de décès'!D61)</f>
        <v>0.53596006356225856</v>
      </c>
      <c r="F54" s="125">
        <f t="shared" ca="1" si="0"/>
        <v>0.46403993643774144</v>
      </c>
      <c r="G54" s="125">
        <f t="shared" ca="1" si="15"/>
        <v>1.2862522118661625E-4</v>
      </c>
      <c r="H54" s="13"/>
      <c r="I54" s="13">
        <f t="shared" si="13"/>
        <v>109</v>
      </c>
      <c r="J54" s="125">
        <f ca="1">IF(J53=1,1,'Probabilités de décès'!H61)</f>
        <v>0.4174189967480193</v>
      </c>
      <c r="K54" s="125">
        <f t="shared" ca="1" si="1"/>
        <v>0.5825810032519807</v>
      </c>
      <c r="L54" s="126">
        <f t="shared" ca="1" si="16"/>
        <v>3.7467238416597237E-3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1.2862522118661625E-4</v>
      </c>
      <c r="Q54" s="125">
        <f>(1-(1+VLOOKUP(C54,'Autres hypothèses'!$B$18:$H$86,5,FALSE))^-1)/VLOOKUP(C54,'Autres hypothèses'!$B$18:$H$86,7,FALSE)</f>
        <v>0.99999999999999767</v>
      </c>
      <c r="R54" s="125">
        <f>R53/(1+VLOOKUP(C54-1,'Autres hypothèses'!$B$18:$H$86,5,FALSE))</f>
        <v>9.6532231709176103E-2</v>
      </c>
      <c r="S54" s="134">
        <f t="shared" ca="1" si="3"/>
        <v>1.2416479655230439E-5</v>
      </c>
      <c r="U54" s="142">
        <f t="shared" ca="1" si="4"/>
        <v>4.8192318285865055E-7</v>
      </c>
      <c r="V54" s="125">
        <f t="shared" ca="1" si="5"/>
        <v>1.281432980037576E-4</v>
      </c>
      <c r="W54" s="125">
        <f t="shared" ca="1" si="6"/>
        <v>3.7462419184768649E-3</v>
      </c>
      <c r="X54" s="125">
        <f t="shared" ca="1" si="7"/>
        <v>0.99612513286033644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Z54" s="133">
        <f t="shared" si="8"/>
        <v>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1.2862522118661625E-4</v>
      </c>
      <c r="AD54" s="133">
        <f>(1-(1+VLOOKUP(C54,'Autres hypothèses'!$B$18:$H$86,5,FALSE))^-1)/VLOOKUP(C54,'Autres hypothèses'!$B$18:$H$86,7,FALSE)</f>
        <v>0.99999999999999767</v>
      </c>
      <c r="AE54" s="125">
        <f>AE53/(1+VLOOKUP(C54-1,'Autres hypothèses'!B64:H132,5,FALSE))</f>
        <v>9.6532231709176103E-2</v>
      </c>
      <c r="AF54" s="134">
        <f t="shared" ca="1" si="9"/>
        <v>1.2416479655230439E-5</v>
      </c>
      <c r="AG54" s="80"/>
    </row>
    <row r="55" spans="2:33" x14ac:dyDescent="0.25">
      <c r="B55" s="95">
        <f t="shared" si="10"/>
        <v>48</v>
      </c>
      <c r="C55" s="13">
        <f t="shared" si="11"/>
        <v>2100</v>
      </c>
      <c r="D55" s="13">
        <f t="shared" si="12"/>
        <v>113</v>
      </c>
      <c r="E55" s="125">
        <f ca="1">IF(E54=1,1,'Probabilités de décès'!D62)</f>
        <v>0.5624584860466999</v>
      </c>
      <c r="F55" s="125">
        <f t="shared" ca="1" si="0"/>
        <v>0.4375415139533001</v>
      </c>
      <c r="G55" s="125">
        <f t="shared" ca="1" si="15"/>
        <v>5.9687239463727838E-5</v>
      </c>
      <c r="H55" s="13"/>
      <c r="I55" s="13">
        <f t="shared" si="13"/>
        <v>110</v>
      </c>
      <c r="J55" s="125">
        <f ca="1">IF(J54=1,1,'Probabilités de décès'!H62)</f>
        <v>0.44080905491153682</v>
      </c>
      <c r="K55" s="125">
        <f t="shared" ca="1" si="1"/>
        <v>0.55919094508846312</v>
      </c>
      <c r="L55" s="126">
        <f t="shared" ca="1" si="16"/>
        <v>2.182770134582237E-3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5.9687239463727838E-5</v>
      </c>
      <c r="Q55" s="125">
        <f>(1-(1+VLOOKUP(C55,'Autres hypothèses'!$B$18:$H$86,5,FALSE))^-1)/VLOOKUP(C55,'Autres hypothèses'!$B$18:$H$86,7,FALSE)</f>
        <v>0.99999999999999767</v>
      </c>
      <c r="R55" s="125">
        <f>R54/(1+VLOOKUP(C55-1,'Autres hypothèses'!$B$18:$H$86,5,FALSE))</f>
        <v>9.1847984499691823E-2</v>
      </c>
      <c r="S55" s="134">
        <f t="shared" ca="1" si="3"/>
        <v>5.4821526450938553E-6</v>
      </c>
      <c r="U55" s="142">
        <f t="shared" ca="1" si="4"/>
        <v>1.3028352371708342E-7</v>
      </c>
      <c r="V55" s="125">
        <f t="shared" ca="1" si="5"/>
        <v>5.9556955940010754E-5</v>
      </c>
      <c r="W55" s="125">
        <f t="shared" ca="1" si="6"/>
        <v>2.1826398510585198E-3</v>
      </c>
      <c r="X55" s="125">
        <f t="shared" ca="1" si="7"/>
        <v>0.99775767290947781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Z55" s="133">
        <f t="shared" si="8"/>
        <v>1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5.9687239463727838E-5</v>
      </c>
      <c r="AD55" s="133">
        <f>(1-(1+VLOOKUP(C55,'Autres hypothèses'!$B$18:$H$86,5,FALSE))^-1)/VLOOKUP(C55,'Autres hypothèses'!$B$18:$H$86,7,FALSE)</f>
        <v>0.99999999999999767</v>
      </c>
      <c r="AE55" s="125">
        <f>AE54/(1+VLOOKUP(C55-1,'Autres hypothèses'!B65:H133,5,FALSE))</f>
        <v>9.1847984499691823E-2</v>
      </c>
      <c r="AF55" s="134">
        <f t="shared" ca="1" si="9"/>
        <v>5.4821526450938553E-6</v>
      </c>
      <c r="AG55" s="80"/>
    </row>
    <row r="56" spans="2:33" x14ac:dyDescent="0.25">
      <c r="B56" s="95">
        <f t="shared" si="10"/>
        <v>49</v>
      </c>
      <c r="C56" s="13">
        <f t="shared" si="11"/>
        <v>2101</v>
      </c>
      <c r="D56" s="13">
        <f t="shared" si="12"/>
        <v>114</v>
      </c>
      <c r="E56" s="125">
        <f ca="1">IF(E55=1,1,'Probabilités de décès'!D63)</f>
        <v>0.58996584755734682</v>
      </c>
      <c r="F56" s="125">
        <f t="shared" ca="1" si="0"/>
        <v>0.41003415244265318</v>
      </c>
      <c r="G56" s="125">
        <f t="shared" ca="1" si="15"/>
        <v>2.6115645118652637E-5</v>
      </c>
      <c r="H56" s="13"/>
      <c r="I56" s="13">
        <f t="shared" si="13"/>
        <v>111</v>
      </c>
      <c r="J56" s="125">
        <f ca="1">IF(J55=1,1,'Probabilités de décès'!H63)</f>
        <v>0.46495925624925799</v>
      </c>
      <c r="K56" s="125">
        <f t="shared" ca="1" si="1"/>
        <v>0.53504074375074206</v>
      </c>
      <c r="L56" s="126">
        <f t="shared" ca="1" si="16"/>
        <v>1.2205852944679129E-3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2.6115645118652637E-5</v>
      </c>
      <c r="Q56" s="125">
        <f>(1-(1+VLOOKUP(C56,'Autres hypothèses'!$B$18:$H$86,5,FALSE))^-1)/VLOOKUP(C56,'Autres hypothèses'!$B$18:$H$86,7,FALSE)</f>
        <v>0.99999999999999767</v>
      </c>
      <c r="R56" s="125">
        <f>R55/(1+VLOOKUP(C56-1,'Autres hypothèses'!$B$18:$H$86,5,FALSE))</f>
        <v>8.7391041388859975E-2</v>
      </c>
      <c r="S56" s="134">
        <f t="shared" ca="1" si="3"/>
        <v>2.2822734234609464E-6</v>
      </c>
      <c r="U56" s="142">
        <f t="shared" ca="1" si="4"/>
        <v>3.1876372387370143E-8</v>
      </c>
      <c r="V56" s="125">
        <f t="shared" ca="1" si="5"/>
        <v>2.6083768746265268E-5</v>
      </c>
      <c r="W56" s="125">
        <f t="shared" ca="1" si="6"/>
        <v>1.2205534180955255E-3</v>
      </c>
      <c r="X56" s="125">
        <f t="shared" ca="1" si="7"/>
        <v>0.99875333093678587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Z56" s="133">
        <f t="shared" si="8"/>
        <v>1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2.6115645118652637E-5</v>
      </c>
      <c r="AD56" s="133">
        <f>(1-(1+VLOOKUP(C56,'Autres hypothèses'!$B$18:$H$86,5,FALSE))^-1)/VLOOKUP(C56,'Autres hypothèses'!$B$18:$H$86,7,FALSE)</f>
        <v>0.99999999999999767</v>
      </c>
      <c r="AE56" s="125">
        <f>AE55/(1+VLOOKUP(C56-1,'Autres hypothèses'!B66:H134,5,FALSE))</f>
        <v>8.7391041388859975E-2</v>
      </c>
      <c r="AF56" s="134">
        <f t="shared" ca="1" si="9"/>
        <v>2.2822734234609464E-6</v>
      </c>
      <c r="AG56" s="80"/>
    </row>
    <row r="57" spans="2:33" x14ac:dyDescent="0.25">
      <c r="B57" s="95">
        <f t="shared" si="10"/>
        <v>50</v>
      </c>
      <c r="C57" s="13">
        <f t="shared" si="11"/>
        <v>2102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1.0708306411719846E-5</v>
      </c>
      <c r="H57" s="13"/>
      <c r="I57" s="13">
        <f t="shared" si="13"/>
        <v>112</v>
      </c>
      <c r="J57" s="125">
        <f ca="1">IF(J56=1,1,'Probabilités de décès'!H64)</f>
        <v>0.49000784085159221</v>
      </c>
      <c r="K57" s="125">
        <f t="shared" ca="1" si="1"/>
        <v>0.50999215914840779</v>
      </c>
      <c r="L57" s="126">
        <f t="shared" ca="1" si="16"/>
        <v>6.5306286376333065E-4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1.0708306411719846E-5</v>
      </c>
      <c r="Q57" s="125">
        <f>(1-(1+VLOOKUP(C57,'Autres hypothèses'!$B$18:$H$86,5,FALSE))^-1)/VLOOKUP(C57,'Autres hypothèses'!$B$18:$H$86,7,FALSE)</f>
        <v>0.99999999999999767</v>
      </c>
      <c r="R57" s="125">
        <f>R56/(1+VLOOKUP(C57-1,'Autres hypothèses'!$B$18:$H$86,5,FALSE))</f>
        <v>8.3150372396631755E-2</v>
      </c>
      <c r="S57" s="134">
        <f t="shared" ca="1" si="3"/>
        <v>8.9039966587174263E-7</v>
      </c>
      <c r="U57" s="142">
        <f t="shared" ca="1" si="4"/>
        <v>6.9931972512929976E-9</v>
      </c>
      <c r="V57" s="125">
        <f t="shared" ca="1" si="5"/>
        <v>1.0701313214468553E-5</v>
      </c>
      <c r="W57" s="125">
        <f t="shared" ca="1" si="6"/>
        <v>6.5305587056607934E-4</v>
      </c>
      <c r="X57" s="125">
        <f t="shared" ca="1" si="7"/>
        <v>0.99933623582302222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Z57" s="133">
        <f t="shared" si="8"/>
        <v>1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1.0708306411719846E-5</v>
      </c>
      <c r="AD57" s="133">
        <f>(1-(1+VLOOKUP(C57,'Autres hypothèses'!$B$18:$H$86,5,FALSE))^-1)/VLOOKUP(C57,'Autres hypothèses'!$B$18:$H$86,7,FALSE)</f>
        <v>0.99999999999999767</v>
      </c>
      <c r="AE57" s="125">
        <f>AE56/(1+VLOOKUP(C57-1,'Autres hypothèses'!B67:H135,5,FALSE))</f>
        <v>8.3150372396631755E-2</v>
      </c>
      <c r="AF57" s="134">
        <f t="shared" ca="1" si="9"/>
        <v>8.9039966587174263E-7</v>
      </c>
      <c r="AG57" s="80"/>
    </row>
    <row r="58" spans="2:33" x14ac:dyDescent="0.25">
      <c r="B58" s="95">
        <f t="shared" si="10"/>
        <v>51</v>
      </c>
      <c r="C58" s="13">
        <f t="shared" si="11"/>
        <v>2103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113</v>
      </c>
      <c r="J58" s="125">
        <f ca="1">IF(J57=1,1,'Probabilités de décès'!H65)</f>
        <v>0.51600050721750135</v>
      </c>
      <c r="K58" s="125">
        <f t="shared" ca="1" si="1"/>
        <v>0.48399949278249865</v>
      </c>
      <c r="L58" s="126">
        <f t="shared" ca="1" si="16"/>
        <v>3.3305693995030349E-4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0.99999999999999767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3.3305693995030349E-4</v>
      </c>
      <c r="X58" s="125">
        <f t="shared" ca="1" si="7"/>
        <v>0.99966694306004966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Z58" s="133">
        <f t="shared" si="8"/>
        <v>1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0.99999999999999767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5">
      <c r="B59" s="95">
        <f t="shared" si="10"/>
        <v>52</v>
      </c>
      <c r="C59" s="13">
        <f t="shared" si="11"/>
        <v>2104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114</v>
      </c>
      <c r="J59" s="125">
        <f ca="1">IF(J58=1,1,'Probabilités de décès'!H66)</f>
        <v>0.54300084224949596</v>
      </c>
      <c r="K59" s="125">
        <f t="shared" ca="1" si="1"/>
        <v>0.45699915775050404</v>
      </c>
      <c r="L59" s="126">
        <f t="shared" ca="1" si="16"/>
        <v>1.61199390003638E-4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0.99999999999999767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1.61199390003638E-4</v>
      </c>
      <c r="X59" s="125">
        <f t="shared" ca="1" si="7"/>
        <v>0.99983880060999641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Z59" s="133">
        <f t="shared" si="8"/>
        <v>1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0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0.99999999999999767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5">
      <c r="B60" s="95">
        <f t="shared" si="10"/>
        <v>53</v>
      </c>
      <c r="C60" s="13">
        <f t="shared" si="11"/>
        <v>2105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115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7.3667985461557583E-5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0.99999999999999767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7.3667985461557583E-5</v>
      </c>
      <c r="X60" s="125">
        <f t="shared" ca="1" si="7"/>
        <v>0.9999263320145384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Z60" s="133">
        <f t="shared" si="8"/>
        <v>1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0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0.99999999999999767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5">
      <c r="B61" s="95">
        <f t="shared" si="10"/>
        <v>54</v>
      </c>
      <c r="C61" s="13">
        <f t="shared" si="11"/>
        <v>2106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116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0.99999999999999767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Z61" s="133">
        <f t="shared" si="8"/>
        <v>1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0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0.99999999999999767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5">
      <c r="B62" s="95">
        <f t="shared" si="10"/>
        <v>55</v>
      </c>
      <c r="C62" s="13">
        <f t="shared" si="11"/>
        <v>2107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117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0.99999999999999767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Z62" s="133">
        <f t="shared" ref="Z62:Z75" si="22">Y62</f>
        <v>1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0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0.99999999999999767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5">
      <c r="B63" s="95">
        <f t="shared" si="10"/>
        <v>56</v>
      </c>
      <c r="C63" s="13">
        <f t="shared" si="11"/>
        <v>2108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118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0.99999999999999767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Z63" s="133">
        <f t="shared" si="22"/>
        <v>1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0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0.99999999999999767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5">
      <c r="B64" s="95">
        <f t="shared" si="10"/>
        <v>57</v>
      </c>
      <c r="C64" s="13">
        <f t="shared" si="11"/>
        <v>2109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119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0.99999999999999767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Z64" s="133">
        <f t="shared" si="22"/>
        <v>1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0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0.99999999999999767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5">
      <c r="B65" s="95">
        <f t="shared" si="10"/>
        <v>58</v>
      </c>
      <c r="C65" s="13">
        <f t="shared" si="11"/>
        <v>2110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120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0.99999999999999767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Z65" s="133">
        <f t="shared" si="22"/>
        <v>1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0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0.99999999999999767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5">
      <c r="B66" s="95">
        <f t="shared" si="10"/>
        <v>59</v>
      </c>
      <c r="C66" s="13">
        <f t="shared" si="11"/>
        <v>2111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121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0.99999999999999767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Z66" s="133">
        <f t="shared" si="22"/>
        <v>1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0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0.99999999999999767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5">
      <c r="B67" s="95">
        <f t="shared" si="10"/>
        <v>60</v>
      </c>
      <c r="C67" s="13">
        <f t="shared" si="11"/>
        <v>2112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122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0.99999999999999767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Z67" s="133">
        <f t="shared" si="22"/>
        <v>1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0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0.99999999999999767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5">
      <c r="B68" s="95">
        <f t="shared" si="10"/>
        <v>61</v>
      </c>
      <c r="C68" s="13">
        <f t="shared" si="11"/>
        <v>2113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123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0.99999999999999767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Z68" s="133">
        <f t="shared" si="22"/>
        <v>1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0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0.99999999999999767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5">
      <c r="B69" s="95">
        <f t="shared" si="10"/>
        <v>62</v>
      </c>
      <c r="C69" s="13">
        <f t="shared" si="11"/>
        <v>2114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124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0.99999999999999767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Z69" s="133">
        <f t="shared" si="22"/>
        <v>1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0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0.99999999999999767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5">
      <c r="B70" s="95">
        <f t="shared" si="10"/>
        <v>63</v>
      </c>
      <c r="C70" s="13">
        <f t="shared" si="11"/>
        <v>2115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125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0.99999999999999767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Z70" s="133">
        <f t="shared" si="22"/>
        <v>1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0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0.99999999999999767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5">
      <c r="B71" s="95">
        <f t="shared" si="10"/>
        <v>64</v>
      </c>
      <c r="C71" s="13">
        <f t="shared" si="11"/>
        <v>2116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126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0.99999999999999767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Z71" s="133">
        <f t="shared" si="22"/>
        <v>1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0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0.99999999999999767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5">
      <c r="B72" s="95">
        <f t="shared" si="10"/>
        <v>65</v>
      </c>
      <c r="C72" s="13">
        <f t="shared" si="11"/>
        <v>2117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127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0.99999999999999767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Z72" s="133">
        <f t="shared" si="22"/>
        <v>1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0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0.99999999999999767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5">
      <c r="B73" s="95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128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0.99999999999999767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Z73" s="133">
        <f t="shared" si="22"/>
        <v>1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0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0.99999999999999767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5">
      <c r="B74" s="95">
        <f t="shared" si="30"/>
        <v>67</v>
      </c>
      <c r="C74" s="13">
        <f t="shared" si="30"/>
        <v>2119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129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0.99999999999999767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Z74" s="133">
        <f t="shared" si="22"/>
        <v>1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0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0.99999999999999767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5.75" thickBot="1" x14ac:dyDescent="0.3">
      <c r="B75" s="98">
        <f t="shared" si="30"/>
        <v>68</v>
      </c>
      <c r="C75" s="69">
        <f t="shared" si="30"/>
        <v>2120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130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0.99999999999999767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Z75" s="135">
        <f t="shared" si="22"/>
        <v>1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0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0.99999999999999767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5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5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5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2021-11-23T13:07:27Z</dcterms:modified>
</cp:coreProperties>
</file>