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rgia Tech\CS 1371\Funsies\"/>
    </mc:Choice>
  </mc:AlternateContent>
  <bookViews>
    <workbookView xWindow="0" yWindow="0" windowWidth="13800" windowHeight="3828" xr2:uid="{9B498041-4EB0-4626-9F41-D295A1475DBC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L22" i="1"/>
  <c r="F22" i="1"/>
  <c r="E22" i="1"/>
  <c r="D22" i="1"/>
  <c r="N15" i="1"/>
  <c r="M15" i="1"/>
  <c r="L15" i="1"/>
  <c r="K15" i="1"/>
  <c r="J15" i="1"/>
  <c r="I15" i="1"/>
  <c r="H15" i="1"/>
  <c r="G15" i="1"/>
  <c r="F15" i="1"/>
  <c r="E15" i="1"/>
  <c r="D15" i="1"/>
  <c r="C15" i="1"/>
  <c r="D8" i="1"/>
  <c r="D10" i="1" s="1"/>
  <c r="E8" i="1"/>
  <c r="E10" i="1" s="1"/>
  <c r="F8" i="1"/>
  <c r="G8" i="1"/>
  <c r="H8" i="1"/>
  <c r="I8" i="1"/>
  <c r="J8" i="1"/>
  <c r="K8" i="1"/>
  <c r="K10" i="1" s="1"/>
  <c r="L8" i="1"/>
  <c r="L10" i="1" s="1"/>
  <c r="M8" i="1"/>
  <c r="M10" i="1" s="1"/>
  <c r="N8" i="1"/>
  <c r="C8" i="1"/>
  <c r="N23" i="1"/>
  <c r="M23" i="1"/>
  <c r="L23" i="1"/>
  <c r="K23" i="1"/>
  <c r="J23" i="1"/>
  <c r="I23" i="1"/>
  <c r="H23" i="1"/>
  <c r="G23" i="1"/>
  <c r="F23" i="1"/>
  <c r="E23" i="1"/>
  <c r="D23" i="1"/>
  <c r="C23" i="1"/>
  <c r="N21" i="1"/>
  <c r="N22" i="1" s="1"/>
  <c r="M21" i="1"/>
  <c r="L21" i="1"/>
  <c r="K21" i="1"/>
  <c r="K22" i="1" s="1"/>
  <c r="J21" i="1"/>
  <c r="J22" i="1" s="1"/>
  <c r="I21" i="1"/>
  <c r="I22" i="1" s="1"/>
  <c r="H21" i="1"/>
  <c r="H22" i="1" s="1"/>
  <c r="G21" i="1"/>
  <c r="G22" i="1" s="1"/>
  <c r="F21" i="1"/>
  <c r="E21" i="1"/>
  <c r="D21" i="1"/>
  <c r="C21" i="1"/>
  <c r="C22" i="1" s="1"/>
  <c r="O20" i="1"/>
  <c r="O23" i="1" s="1"/>
  <c r="O19" i="1"/>
  <c r="O21" i="1" s="1"/>
  <c r="O18" i="1"/>
  <c r="N16" i="1"/>
  <c r="M16" i="1"/>
  <c r="L16" i="1"/>
  <c r="K16" i="1"/>
  <c r="J16" i="1"/>
  <c r="I16" i="1"/>
  <c r="H16" i="1"/>
  <c r="G16" i="1"/>
  <c r="F16" i="1"/>
  <c r="E16" i="1"/>
  <c r="D16" i="1"/>
  <c r="C16" i="1"/>
  <c r="N14" i="1"/>
  <c r="M14" i="1"/>
  <c r="L14" i="1"/>
  <c r="K14" i="1"/>
  <c r="J14" i="1"/>
  <c r="I14" i="1"/>
  <c r="H14" i="1"/>
  <c r="G14" i="1"/>
  <c r="F14" i="1"/>
  <c r="E14" i="1"/>
  <c r="D14" i="1"/>
  <c r="C14" i="1"/>
  <c r="O13" i="1"/>
  <c r="O16" i="1" s="1"/>
  <c r="O12" i="1"/>
  <c r="O14" i="1" s="1"/>
  <c r="O11" i="1"/>
  <c r="F10" i="1"/>
  <c r="G10" i="1"/>
  <c r="H10" i="1"/>
  <c r="I10" i="1"/>
  <c r="J10" i="1"/>
  <c r="N10" i="1"/>
  <c r="O10" i="1"/>
  <c r="D9" i="1"/>
  <c r="E9" i="1"/>
  <c r="F9" i="1"/>
  <c r="G9" i="1"/>
  <c r="H9" i="1"/>
  <c r="I9" i="1"/>
  <c r="J9" i="1"/>
  <c r="K9" i="1"/>
  <c r="L9" i="1"/>
  <c r="M9" i="1"/>
  <c r="N9" i="1"/>
  <c r="O9" i="1"/>
  <c r="C9" i="1"/>
  <c r="O6" i="1"/>
  <c r="O5" i="1"/>
  <c r="O7" i="1" s="1"/>
  <c r="O4" i="1"/>
  <c r="D7" i="1"/>
  <c r="E7" i="1"/>
  <c r="F7" i="1"/>
  <c r="G7" i="1"/>
  <c r="H7" i="1"/>
  <c r="I7" i="1"/>
  <c r="J7" i="1"/>
  <c r="K7" i="1"/>
  <c r="L7" i="1"/>
  <c r="M7" i="1"/>
  <c r="N7" i="1"/>
  <c r="C7" i="1"/>
  <c r="O22" i="1"/>
  <c r="O15" i="1"/>
  <c r="O8" i="1"/>
  <c r="K24" i="1" l="1"/>
  <c r="L24" i="1"/>
  <c r="E24" i="1"/>
  <c r="M24" i="1"/>
  <c r="C24" i="1"/>
  <c r="D24" i="1"/>
  <c r="F24" i="1"/>
  <c r="N24" i="1"/>
  <c r="G24" i="1"/>
  <c r="O24" i="1"/>
  <c r="H24" i="1"/>
  <c r="J24" i="1"/>
  <c r="I24" i="1"/>
  <c r="O17" i="1"/>
  <c r="I17" i="1"/>
  <c r="J17" i="1"/>
  <c r="H17" i="1"/>
  <c r="D17" i="1"/>
  <c r="E17" i="1"/>
  <c r="F17" i="1"/>
  <c r="L17" i="1"/>
  <c r="M17" i="1"/>
  <c r="N17" i="1"/>
  <c r="G17" i="1"/>
  <c r="K17" i="1"/>
  <c r="C17" i="1"/>
  <c r="C10" i="1"/>
</calcChain>
</file>

<file path=xl/sharedStrings.xml><?xml version="1.0" encoding="utf-8"?>
<sst xmlns="http://schemas.openxmlformats.org/spreadsheetml/2006/main" count="40" uniqueCount="26">
  <si>
    <t>Efficiency</t>
  </si>
  <si>
    <t>City</t>
  </si>
  <si>
    <t>Huntsville, AL (179653)</t>
  </si>
  <si>
    <t>RH(%)</t>
  </si>
  <si>
    <t>T(F)</t>
  </si>
  <si>
    <t>u(mph)</t>
  </si>
  <si>
    <t>T(K)</t>
  </si>
  <si>
    <t>p(kg/m3)</t>
  </si>
  <si>
    <t>u(m/s)</t>
  </si>
  <si>
    <t>Ws(kw)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</si>
  <si>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</si>
  <si>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</si>
  <si>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</si>
  <si>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</si>
  <si>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</si>
  <si>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</si>
  <si>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</si>
  <si>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</si>
  <si>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</si>
  <si>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</si>
  <si>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</si>
  <si>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</si>
  <si>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Yr. Mean</t>
  </si>
  <si>
    <t>Diameter (ft)</t>
  </si>
  <si>
    <t>Bridgeport, CT (137912)</t>
  </si>
  <si>
    <t>Sacramento, CA (1394154)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</si>
</sst>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9" fontId="0" fillId="0" borderId="1" xfId="1" applyFont="1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Wattage</a:t>
            </a:r>
            <a:r>
              <a:rPr lang="en-US" baseline="0"/>
              <a:t> output of cities over a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9468324282151"/>
          <c:y val="0.16418769366976538"/>
          <c:w val="0.67620719509148708"/>
          <c:h val="0.639250521971606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Huntsville, AL (179653)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Sheet1!$C$10:$N$10</c:f>
              <c:numCache>
                <c:formatCode>General</c:formatCode>
                <c:ptCount val="12"/>
                <c:pt idx="0">
                  <c:v>0.94614764527078699</c:v>
                </c:pt>
                <c:pt idx="1">
                  <c:v>1.0678980469360122</c:v>
                </c:pt>
                <c:pt idx="2">
                  <c:v>1.1900369323854354</c:v>
                </c:pt>
                <c:pt idx="3">
                  <c:v>0.96775121131440323</c:v>
                </c:pt>
                <c:pt idx="4">
                  <c:v>0.6019351449603878</c:v>
                </c:pt>
                <c:pt idx="5">
                  <c:v>0.39458178174832331</c:v>
                </c:pt>
                <c:pt idx="6">
                  <c:v>0.25737787531862333</c:v>
                </c:pt>
                <c:pt idx="7">
                  <c:v>0.23295513258604736</c:v>
                </c:pt>
                <c:pt idx="8">
                  <c:v>0.36407595430800999</c:v>
                </c:pt>
                <c:pt idx="9">
                  <c:v>0.48238272837730273</c:v>
                </c:pt>
                <c:pt idx="10">
                  <c:v>0.67337371631847653</c:v>
                </c:pt>
                <c:pt idx="11">
                  <c:v>0.93958461700902185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D-42DF-B1FE-093D5625B7B1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Bridgeport, CT (137912)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Sheet1!$C$17:$N$17</c:f>
              <c:numCache>
                <c:formatCode>General</c:formatCode>
                <c:ptCount val="12"/>
                <c:pt idx="0">
                  <c:v>2.5888683702058097</c:v>
                </c:pt>
                <c:pt idx="1">
                  <c:v>2.833510109971761</c:v>
                </c:pt>
                <c:pt idx="2">
                  <c:v>2.8541746374649861</c:v>
                </c:pt>
                <c:pt idx="3">
                  <c:v>2.4290257305432941</c:v>
                </c:pt>
                <c:pt idx="4">
                  <c:v>1.705483642744251</c:v>
                </c:pt>
                <c:pt idx="5">
                  <c:v>1.1869643777799053</c:v>
                </c:pt>
                <c:pt idx="6">
                  <c:v>1.0030977499787814</c:v>
                </c:pt>
                <c:pt idx="7">
                  <c:v>1.0373503180314396</c:v>
                </c:pt>
                <c:pt idx="8">
                  <c:v>1.4227092697866883</c:v>
                </c:pt>
                <c:pt idx="9">
                  <c:v>1.815224913006104</c:v>
                </c:pt>
                <c:pt idx="10">
                  <c:v>2.2182524193021824</c:v>
                </c:pt>
                <c:pt idx="11">
                  <c:v>2.322496684502783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D-42DF-B1FE-093D5625B7B1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Sacramento, CA (1394154)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Sheet1!$C$24:$N$24</c:f>
              <c:numCache>
                <c:formatCode>General</c:formatCode>
                <c:ptCount val="12"/>
                <c:pt idx="0">
                  <c:v>0.49272440784605553</c:v>
                </c:pt>
                <c:pt idx="1">
                  <c:v>0.74579510279611716</c:v>
                </c:pt>
                <c:pt idx="2">
                  <c:v>0.79279927463222644</c:v>
                </c:pt>
                <c:pt idx="3">
                  <c:v>0.89617172595367767</c:v>
                </c:pt>
                <c:pt idx="4">
                  <c:v>1.0737161211850423</c:v>
                </c:pt>
                <c:pt idx="5">
                  <c:v>0.84873293568928387</c:v>
                </c:pt>
                <c:pt idx="6">
                  <c:v>0.71457779050991366</c:v>
                </c:pt>
                <c:pt idx="7">
                  <c:v>0.49176257145292424</c:v>
                </c:pt>
                <c:pt idx="8">
                  <c:v>0.3231384804431493</c:v>
                </c:pt>
                <c:pt idx="9">
                  <c:v>0.27252265230125089</c:v>
                </c:pt>
                <c:pt idx="10">
                  <c:v>0.3358810393570183</c:v>
                </c:pt>
                <c:pt idx="11">
                  <c:v>0.49277138905890377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D-42DF-B1FE-093D5625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975728"/>
        <c:axId val="1025588768"/>
      </c:lineChart>
      <c:catAx>
        <c:axId val="86997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88768"/>
        <c:crosses val="autoZero"/>
        <c:auto val="1"/>
        <c:lblAlgn val="ctr"/>
        <c:lblOffset val="100"/>
        <c:noMultiLvlLbl val="0"/>
      </c:catAx>
      <c:valAx>
        <c:axId val="10255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16671970762453"/>
          <c:y val="0.3128919144071135"/>
          <c:w val="0.19679547064439631"/>
          <c:h val="0.35690727902040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24</xdr:row>
      <xdr:rowOff>11430</xdr:rowOff>
    </xdr:from>
    <xdr:to>
      <xdr:col>15</xdr:col>
      <xdr:colOff>0</xdr:colOff>
      <xdr:row>39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818B5-1DC5-4D6B-823C-C6FB210A7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riton%20Wolfe\Downloads\APEx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8"/>
      <sheetName val="B9"/>
      <sheetName val="B11"/>
      <sheetName val="Atomic"/>
      <sheetName val="ANTOINE"/>
      <sheetName val="KOPPS"/>
      <sheetName val="B3"/>
      <sheetName val="Sheet1"/>
      <sheetName val="Introduction"/>
      <sheetName val="Chapter2"/>
      <sheetName val="Chapter 3"/>
      <sheetName val="Chapter 4"/>
      <sheetName val="Chapter 5"/>
      <sheetName val="Chapter 6"/>
      <sheetName val="Chapter 7"/>
      <sheetName val="Chapter 8"/>
      <sheetName val="Chapter 9"/>
      <sheetName val="Chapter 10"/>
      <sheetName val="Chapter 11"/>
      <sheetName val="B6"/>
      <sheetName val="B5"/>
      <sheetName val="B7"/>
      <sheetName val="B7L"/>
      <sheetName val="Steam Tables"/>
      <sheetName val="Species"/>
      <sheetName val="B1"/>
      <sheetName val="B2"/>
      <sheetName val="Solver"/>
    </sheetNames>
    <definedNames>
      <definedName name="Antoine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FB6AA-B27F-45A1-88A6-3E8316B284B9}">
  <dimension ref="A1:O24"/>
  <sheetViews>
    <sheetView tabSelected="1" topLeftCell="A3" workbookViewId="0">
      <selection activeCell="S16" sqref="S16"/>
    </sheetView>
  </sheetViews>
  <sheetFormatPr defaultRowHeight="14.4" x14ac:dyDescent="0.3"/>
  <cols>
    <col min="1" max="1" width="11.5546875" customWidth="1"/>
    <col min="2" max="2" width="7.88671875" customWidth="1"/>
    <col min="3" max="4" width="4.77734375" customWidth="1"/>
    <col min="5" max="5" width="4.88671875" customWidth="1"/>
    <col min="6" max="7" width="4.6640625" customWidth="1"/>
    <col min="8" max="9" width="4.77734375" customWidth="1"/>
    <col min="10" max="10" width="5" customWidth="1"/>
    <col min="11" max="11" width="4.6640625" customWidth="1"/>
    <col min="12" max="12" width="4.88671875" customWidth="1"/>
    <col min="13" max="13" width="5" customWidth="1"/>
    <col min="14" max="14" width="4.77734375" customWidth="1"/>
    <col min="15" max="15" width="8.33203125" customWidth="1"/>
  </cols>
  <sheetData>
    <row r="1" spans="1:15" x14ac:dyDescent="0.3">
      <c r="A1" s="7" t="s">
        <v>23</v>
      </c>
      <c r="B1" s="7">
        <v>30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1:15" x14ac:dyDescent="0.3">
      <c r="A2" s="7" t="s">
        <v>0</v>
      </c>
      <c r="B2" s="8">
        <v>0.35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x14ac:dyDescent="0.3">
      <c r="A3" s="7" t="s">
        <v>1</v>
      </c>
      <c r="B3" s="7"/>
      <c r="C3" s="15" t="s">
        <v>10</v>
      </c>
      <c r="D3" s="16" t="s">
        <v>11</v>
      </c>
      <c r="E3" s="16" t="s">
        <v>12</v>
      </c>
      <c r="F3" s="16" t="s">
        <v>13</v>
      </c>
      <c r="G3" s="16" t="s">
        <v>14</v>
      </c>
      <c r="H3" s="16" t="s">
        <v>15</v>
      </c>
      <c r="I3" s="16" t="s">
        <v>16</v>
      </c>
      <c r="J3" s="16" t="s">
        <v>17</v>
      </c>
      <c r="K3" s="16" t="s">
        <v>18</v>
      </c>
      <c r="L3" s="16" t="s">
        <v>19</v>
      </c>
      <c r="M3" s="16" t="s">
        <v>20</v>
      </c>
      <c r="N3" s="16" t="s">
        <v>21</v>
      </c>
      <c r="O3" s="17" t="s">
        <v>22</v>
      </c>
    </row>
    <row r="4" spans="1:15" x14ac:dyDescent="0.3">
      <c r="A4" s="9" t="s">
        <v>2</v>
      </c>
      <c r="B4" s="12" t="s">
        <v>3</v>
      </c>
      <c r="C4" s="1">
        <v>80</v>
      </c>
      <c r="D4" s="1">
        <v>79</v>
      </c>
      <c r="E4" s="1">
        <v>78</v>
      </c>
      <c r="F4" s="1">
        <v>81</v>
      </c>
      <c r="G4" s="1">
        <v>85</v>
      </c>
      <c r="H4" s="1">
        <v>87</v>
      </c>
      <c r="I4" s="1">
        <v>89</v>
      </c>
      <c r="J4" s="1">
        <v>89</v>
      </c>
      <c r="K4" s="1">
        <v>88</v>
      </c>
      <c r="L4" s="1">
        <v>86</v>
      </c>
      <c r="M4" s="1">
        <v>82</v>
      </c>
      <c r="N4" s="1">
        <v>81</v>
      </c>
      <c r="O4" s="2">
        <f>AVERAGE(C4:N4)</f>
        <v>83.75</v>
      </c>
    </row>
    <row r="5" spans="1:15" x14ac:dyDescent="0.3">
      <c r="A5" s="10"/>
      <c r="B5" s="13" t="s">
        <v>4</v>
      </c>
      <c r="C5" s="3">
        <v>39.799999999999997</v>
      </c>
      <c r="D5" s="3">
        <v>44.3</v>
      </c>
      <c r="E5" s="3">
        <v>52.3</v>
      </c>
      <c r="F5" s="3">
        <v>60.4</v>
      </c>
      <c r="G5" s="3">
        <v>68.599999999999994</v>
      </c>
      <c r="H5" s="3">
        <v>76</v>
      </c>
      <c r="I5" s="3">
        <v>79.5</v>
      </c>
      <c r="J5" s="3">
        <v>78.599999999999994</v>
      </c>
      <c r="K5" s="3">
        <v>72.400000000000006</v>
      </c>
      <c r="L5" s="3">
        <v>61.3</v>
      </c>
      <c r="M5" s="3">
        <v>51.2</v>
      </c>
      <c r="N5" s="3">
        <v>43.1</v>
      </c>
      <c r="O5" s="4">
        <f>AVERAGE(C5:N5)</f>
        <v>60.625</v>
      </c>
    </row>
    <row r="6" spans="1:15" x14ac:dyDescent="0.3">
      <c r="A6" s="10"/>
      <c r="B6" s="13" t="s">
        <v>5</v>
      </c>
      <c r="C6" s="3">
        <v>9</v>
      </c>
      <c r="D6" s="3">
        <v>9.4</v>
      </c>
      <c r="E6" s="3">
        <v>9.8000000000000007</v>
      </c>
      <c r="F6" s="3">
        <v>9.1999999999999993</v>
      </c>
      <c r="G6" s="3">
        <v>7.9</v>
      </c>
      <c r="H6" s="3">
        <v>6.9</v>
      </c>
      <c r="I6" s="3">
        <v>6</v>
      </c>
      <c r="J6" s="3">
        <v>5.8</v>
      </c>
      <c r="K6" s="3">
        <v>6.7</v>
      </c>
      <c r="L6" s="3">
        <v>7.3</v>
      </c>
      <c r="M6" s="3">
        <v>8.1</v>
      </c>
      <c r="N6" s="3">
        <v>9</v>
      </c>
      <c r="O6" s="4">
        <f>AVERAGE(C6:N6)</f>
        <v>7.924999999999998</v>
      </c>
    </row>
    <row r="7" spans="1:15" x14ac:dyDescent="0.3">
      <c r="A7" s="10"/>
      <c r="B7" s="13" t="s">
        <v>6</v>
      </c>
      <c r="C7" s="3">
        <f>((C5-32)*5/9)+273</f>
        <v>277.33333333333331</v>
      </c>
      <c r="D7" s="3">
        <f t="shared" ref="D7:O7" si="0">((D5-32)*5/9)+273</f>
        <v>279.83333333333331</v>
      </c>
      <c r="E7" s="3">
        <f t="shared" si="0"/>
        <v>284.27777777777777</v>
      </c>
      <c r="F7" s="3">
        <f t="shared" si="0"/>
        <v>288.77777777777777</v>
      </c>
      <c r="G7" s="3">
        <f t="shared" si="0"/>
        <v>293.33333333333331</v>
      </c>
      <c r="H7" s="3">
        <f t="shared" si="0"/>
        <v>297.44444444444446</v>
      </c>
      <c r="I7" s="3">
        <f t="shared" si="0"/>
        <v>299.38888888888891</v>
      </c>
      <c r="J7" s="3">
        <f t="shared" si="0"/>
        <v>298.88888888888891</v>
      </c>
      <c r="K7" s="3">
        <f t="shared" si="0"/>
        <v>295.44444444444446</v>
      </c>
      <c r="L7" s="3">
        <f t="shared" si="0"/>
        <v>289.27777777777777</v>
      </c>
      <c r="M7" s="3">
        <f t="shared" si="0"/>
        <v>283.66666666666669</v>
      </c>
      <c r="N7" s="3">
        <f t="shared" si="0"/>
        <v>279.16666666666669</v>
      </c>
      <c r="O7" s="4">
        <f t="shared" si="0"/>
        <v>288.90277777777777</v>
      </c>
    </row>
    <row r="8" spans="1:15" x14ac:dyDescent="0.3">
      <c r="A8" s="10"/>
      <c r="B8" s="13" t="s">
        <v>7</v>
      </c>
      <c r="C8" s="3">
        <f>(((10^(8.10765-(1750.286/(C7-38))))/760*C4/100)*0.01802+(1-((10^(8.10765-(1750.286/(C7-38))))/760*C4/100))*0.02884)/(0.00008206*C7)</f>
        <v>1.2641303737240115</v>
      </c>
      <c r="D8" s="3">
        <f t="shared" ref="D8:N8" si="1">(((10^(8.10765-(1750.286/(D7-38))))/760*D4/100)*0.01802+(1-((10^(8.10765-(1750.286/(D7-38))))/760*D4/100))*0.02884)/(0.00008206*D7)</f>
        <v>1.2522951923819094</v>
      </c>
      <c r="E8" s="3">
        <f t="shared" si="1"/>
        <v>1.2315234747302801</v>
      </c>
      <c r="F8" s="3">
        <f t="shared" si="1"/>
        <v>1.2104886548378324</v>
      </c>
      <c r="G8" s="3">
        <f t="shared" si="1"/>
        <v>1.1891288313700232</v>
      </c>
      <c r="H8" s="3">
        <f t="shared" si="1"/>
        <v>1.1699040359477331</v>
      </c>
      <c r="I8" s="3">
        <f t="shared" si="1"/>
        <v>1.1605876427174922</v>
      </c>
      <c r="J8" s="3">
        <f t="shared" si="1"/>
        <v>1.162917175142554</v>
      </c>
      <c r="K8" s="3">
        <f t="shared" si="1"/>
        <v>1.1790387271183385</v>
      </c>
      <c r="L8" s="3">
        <f t="shared" si="1"/>
        <v>1.2077683680988756</v>
      </c>
      <c r="M8" s="3">
        <f t="shared" si="1"/>
        <v>1.2341319219293572</v>
      </c>
      <c r="N8" s="3">
        <f t="shared" si="1"/>
        <v>1.2553616330197721</v>
      </c>
      <c r="O8" s="4">
        <f>(([1]!AntoineT("Water",O7-273)/760*O4/100)*0.01802+(1-([1]!AntoineT("Water",O7-273)/760*O4/100))*0.02884)/(0.00008206*O7)</f>
        <v>1.207226690120258</v>
      </c>
    </row>
    <row r="9" spans="1:15" x14ac:dyDescent="0.3">
      <c r="A9" s="10"/>
      <c r="B9" s="13" t="s">
        <v>8</v>
      </c>
      <c r="C9" s="3">
        <f>C6*0.44704</f>
        <v>4.0233600000000003</v>
      </c>
      <c r="D9" s="3">
        <f t="shared" ref="D9:O9" si="2">D6*0.44704</f>
        <v>4.2021759999999997</v>
      </c>
      <c r="E9" s="3">
        <f t="shared" si="2"/>
        <v>4.380992</v>
      </c>
      <c r="F9" s="3">
        <f t="shared" si="2"/>
        <v>4.112768</v>
      </c>
      <c r="G9" s="3">
        <f t="shared" si="2"/>
        <v>3.5316160000000001</v>
      </c>
      <c r="H9" s="3">
        <f t="shared" si="2"/>
        <v>3.0845760000000002</v>
      </c>
      <c r="I9" s="3">
        <f t="shared" si="2"/>
        <v>2.6822400000000002</v>
      </c>
      <c r="J9" s="3">
        <f t="shared" si="2"/>
        <v>2.592832</v>
      </c>
      <c r="K9" s="3">
        <f t="shared" si="2"/>
        <v>2.9951680000000001</v>
      </c>
      <c r="L9" s="3">
        <f t="shared" si="2"/>
        <v>3.2633920000000001</v>
      </c>
      <c r="M9" s="3">
        <f t="shared" si="2"/>
        <v>3.6210239999999998</v>
      </c>
      <c r="N9" s="3">
        <f t="shared" si="2"/>
        <v>4.0233600000000003</v>
      </c>
      <c r="O9" s="4">
        <f t="shared" si="2"/>
        <v>3.5427919999999991</v>
      </c>
    </row>
    <row r="10" spans="1:15" x14ac:dyDescent="0.3">
      <c r="A10" s="11"/>
      <c r="B10" s="14" t="s">
        <v>9</v>
      </c>
      <c r="C10" s="5">
        <f>$B$2*(C8*PI()*(($B$1*0.3048)^2)*(C9^3)/8)/1000</f>
        <v>0.94614764527078699</v>
      </c>
      <c r="D10" s="5">
        <f t="shared" ref="D10:O10" si="3">$B$2*(D8*PI()*(($B$1*0.3048)^2)*(D9^3)/8)/1000</f>
        <v>1.0678980469360122</v>
      </c>
      <c r="E10" s="5">
        <f t="shared" si="3"/>
        <v>1.1900369323854354</v>
      </c>
      <c r="F10" s="5">
        <f t="shared" si="3"/>
        <v>0.96775121131440323</v>
      </c>
      <c r="G10" s="5">
        <f t="shared" si="3"/>
        <v>0.6019351449603878</v>
      </c>
      <c r="H10" s="5">
        <f t="shared" si="3"/>
        <v>0.39458178174832331</v>
      </c>
      <c r="I10" s="5">
        <f t="shared" si="3"/>
        <v>0.25737787531862333</v>
      </c>
      <c r="J10" s="5">
        <f t="shared" si="3"/>
        <v>0.23295513258604736</v>
      </c>
      <c r="K10" s="5">
        <f t="shared" si="3"/>
        <v>0.36407595430800999</v>
      </c>
      <c r="L10" s="5">
        <f t="shared" si="3"/>
        <v>0.48238272837730273</v>
      </c>
      <c r="M10" s="5">
        <f t="shared" si="3"/>
        <v>0.67337371631847653</v>
      </c>
      <c r="N10" s="5">
        <f t="shared" si="3"/>
        <v>0.93958461700902185</v>
      </c>
      <c r="O10" s="6">
        <f t="shared" si="3"/>
        <v>0.61691617800070775</v>
      </c>
    </row>
    <row r="11" spans="1:15" x14ac:dyDescent="0.3">
      <c r="A11" s="9" t="s">
        <v>24</v>
      </c>
      <c r="B11" s="12" t="s">
        <v>3</v>
      </c>
      <c r="C11" s="1">
        <v>69</v>
      </c>
      <c r="D11" s="1">
        <v>69</v>
      </c>
      <c r="E11" s="1">
        <v>69</v>
      </c>
      <c r="F11" s="1">
        <v>68</v>
      </c>
      <c r="G11" s="1">
        <v>74</v>
      </c>
      <c r="H11" s="1">
        <v>77</v>
      </c>
      <c r="I11" s="1">
        <v>77</v>
      </c>
      <c r="J11" s="1">
        <v>78</v>
      </c>
      <c r="K11" s="1">
        <v>80</v>
      </c>
      <c r="L11" s="1">
        <v>78</v>
      </c>
      <c r="M11" s="1">
        <v>76</v>
      </c>
      <c r="N11" s="1">
        <v>73</v>
      </c>
      <c r="O11" s="2">
        <f>AVERAGE(C11:N11)</f>
        <v>74</v>
      </c>
    </row>
    <row r="12" spans="1:15" x14ac:dyDescent="0.3">
      <c r="A12" s="10"/>
      <c r="B12" s="13" t="s">
        <v>4</v>
      </c>
      <c r="C12" s="3">
        <v>29.9</v>
      </c>
      <c r="D12" s="3">
        <v>31.9</v>
      </c>
      <c r="E12" s="3">
        <v>39.5</v>
      </c>
      <c r="F12" s="18">
        <v>48.9</v>
      </c>
      <c r="G12" s="18">
        <v>59</v>
      </c>
      <c r="H12" s="18">
        <v>68</v>
      </c>
      <c r="I12" s="18">
        <v>74</v>
      </c>
      <c r="J12" s="18">
        <v>73.099999999999994</v>
      </c>
      <c r="K12" s="18">
        <v>65.7</v>
      </c>
      <c r="L12" s="18">
        <v>54.7</v>
      </c>
      <c r="M12" s="18">
        <v>45.1</v>
      </c>
      <c r="N12" s="18">
        <v>35.1</v>
      </c>
      <c r="O12" s="4">
        <f>AVERAGE(C12:N12)</f>
        <v>52.074999999999996</v>
      </c>
    </row>
    <row r="13" spans="1:15" x14ac:dyDescent="0.3">
      <c r="A13" s="10"/>
      <c r="B13" s="13" t="s">
        <v>5</v>
      </c>
      <c r="C13" s="3">
        <v>12.5</v>
      </c>
      <c r="D13" s="3">
        <v>12.9</v>
      </c>
      <c r="E13" s="3">
        <v>13</v>
      </c>
      <c r="F13" s="18">
        <v>12.4</v>
      </c>
      <c r="G13" s="18">
        <v>11.1</v>
      </c>
      <c r="H13" s="18">
        <v>9.9</v>
      </c>
      <c r="I13" s="18">
        <v>9.4</v>
      </c>
      <c r="J13" s="18">
        <v>9.5</v>
      </c>
      <c r="K13" s="18">
        <v>10.5</v>
      </c>
      <c r="L13" s="18">
        <v>11.3</v>
      </c>
      <c r="M13" s="18">
        <v>12</v>
      </c>
      <c r="N13" s="18">
        <v>12.1</v>
      </c>
      <c r="O13" s="4">
        <f>AVERAGE(C13:N13)</f>
        <v>11.383333333333333</v>
      </c>
    </row>
    <row r="14" spans="1:15" x14ac:dyDescent="0.3">
      <c r="A14" s="10"/>
      <c r="B14" s="13" t="s">
        <v>6</v>
      </c>
      <c r="C14" s="3">
        <f>((C12-32)*5/9)+273</f>
        <v>271.83333333333331</v>
      </c>
      <c r="D14" s="3">
        <f t="shared" ref="D14:O14" si="4">((D12-32)*5/9)+273</f>
        <v>272.94444444444446</v>
      </c>
      <c r="E14" s="3">
        <f t="shared" si="4"/>
        <v>277.16666666666669</v>
      </c>
      <c r="F14" s="3">
        <f t="shared" si="4"/>
        <v>282.38888888888891</v>
      </c>
      <c r="G14" s="3">
        <f t="shared" si="4"/>
        <v>288</v>
      </c>
      <c r="H14" s="3">
        <f t="shared" si="4"/>
        <v>293</v>
      </c>
      <c r="I14" s="3">
        <f t="shared" si="4"/>
        <v>296.33333333333331</v>
      </c>
      <c r="J14" s="3">
        <f t="shared" si="4"/>
        <v>295.83333333333331</v>
      </c>
      <c r="K14" s="3">
        <f t="shared" si="4"/>
        <v>291.72222222222223</v>
      </c>
      <c r="L14" s="3">
        <f t="shared" si="4"/>
        <v>285.61111111111109</v>
      </c>
      <c r="M14" s="3">
        <f t="shared" si="4"/>
        <v>280.27777777777777</v>
      </c>
      <c r="N14" s="3">
        <f t="shared" si="4"/>
        <v>274.72222222222223</v>
      </c>
      <c r="O14" s="4">
        <f t="shared" si="4"/>
        <v>284.15277777777777</v>
      </c>
    </row>
    <row r="15" spans="1:15" x14ac:dyDescent="0.3">
      <c r="A15" s="10"/>
      <c r="B15" s="13" t="s">
        <v>7</v>
      </c>
      <c r="C15" s="3">
        <f>(((10^(8.10765-(1750.286/(C14-38))))/760*C11/100)*0.01802+(1-((10^(8.10765-(1750.286/(C14-38))))/760*C11/100))*0.02884)/(0.00008206*C14)</f>
        <v>1.2910421231899403</v>
      </c>
      <c r="D15" s="3">
        <f t="shared" ref="D15" si="5">(((10^(8.10765-(1750.286/(D14-38))))/760*D11/100)*0.01802+(1-((10^(8.10765-(1750.286/(D14-38))))/760*D11/100))*0.02884)/(0.00008206*D14)</f>
        <v>1.2856303535792779</v>
      </c>
      <c r="E15" s="3">
        <f t="shared" ref="E15" si="6">(((10^(8.10765-(1750.286/(E14-38))))/760*E11/100)*0.01802+(1-((10^(8.10765-(1750.286/(E14-38))))/760*E11/100))*0.02884)/(0.00008206*E14)</f>
        <v>1.2653508687066852</v>
      </c>
      <c r="F15" s="3">
        <f t="shared" ref="F15" si="7">(((10^(8.10765-(1750.286/(F14-38))))/760*F11/100)*0.01802+(1-((10^(8.10765-(1750.286/(F14-38))))/760*F11/100))*0.02884)/(0.00008206*F14)</f>
        <v>1.2408735907766453</v>
      </c>
      <c r="G15" s="3">
        <f t="shared" ref="G15" si="8">(((10^(8.10765-(1750.286/(G14-38))))/760*G11/100)*0.01802+(1-((10^(8.10765-(1750.286/(G14-38))))/760*G11/100))*0.02884)/(0.00008206*G14)</f>
        <v>1.2146162970964256</v>
      </c>
      <c r="H15" s="3">
        <f t="shared" ref="H15" si="9">(((10^(8.10765-(1750.286/(H14-38))))/760*H11/100)*0.01802+(1-((10^(8.10765-(1750.286/(H14-38))))/760*H11/100))*0.02884)/(0.00008206*H14)</f>
        <v>1.1914959858085077</v>
      </c>
      <c r="I15" s="3">
        <f t="shared" ref="I15" si="10">(((10^(8.10765-(1750.286/(I14-38))))/760*I11/100)*0.01802+(1-((10^(8.10765-(1750.286/(I14-38))))/760*I11/100))*0.02884)/(0.00008206*I14)</f>
        <v>1.1763056345984759</v>
      </c>
      <c r="J15" s="3">
        <f t="shared" ref="J15" si="11">(((10^(8.10765-(1750.286/(J14-38))))/760*J11/100)*0.01802+(1-((10^(8.10765-(1750.286/(J14-38))))/760*J11/100))*0.02884)/(0.00008206*J14)</f>
        <v>1.1784607174678261</v>
      </c>
      <c r="K15" s="3">
        <f t="shared" ref="K15" si="12">(((10^(8.10765-(1750.286/(K14-38))))/760*K11/100)*0.01802+(1-((10^(8.10765-(1750.286/(K14-38))))/760*K11/100))*0.02884)/(0.00008206*K14)</f>
        <v>1.1970402285952433</v>
      </c>
      <c r="L15" s="3">
        <f t="shared" ref="L15" si="13">(((10^(8.10765-(1750.286/(L14-38))))/760*L11/100)*0.01802+(1-((10^(8.10765-(1750.286/(L14-38))))/760*L11/100))*0.02884)/(0.00008206*L14)</f>
        <v>1.2253371332666834</v>
      </c>
      <c r="M15" s="3">
        <f t="shared" ref="M15" si="14">(((10^(8.10765-(1750.286/(M14-38))))/760*M11/100)*0.01802+(1-((10^(8.10765-(1750.286/(M14-38))))/760*M11/100))*0.02884)/(0.00008206*M14)</f>
        <v>1.2503387981014282</v>
      </c>
      <c r="N15" s="3">
        <f t="shared" ref="N15" si="15">(((10^(8.10765-(1750.286/(N14-38))))/760*N11/100)*0.01802+(1-((10^(8.10765-(1750.286/(N14-38))))/760*N11/100))*0.02884)/(0.00008206*N14)</f>
        <v>1.2769076051877049</v>
      </c>
      <c r="O15" s="4">
        <f>(([1]!AntoineT("Water",O14-273)/760*O11/100)*0.01802+(1-([1]!AntoineT("Water",O14-273)/760*O11/100))*0.02884)/(0.00008206*O14)</f>
        <v>1.2310038387475817</v>
      </c>
    </row>
    <row r="16" spans="1:15" x14ac:dyDescent="0.3">
      <c r="A16" s="10"/>
      <c r="B16" s="13" t="s">
        <v>8</v>
      </c>
      <c r="C16" s="3">
        <f>C13*0.44704</f>
        <v>5.5880000000000001</v>
      </c>
      <c r="D16" s="3">
        <f t="shared" ref="D16:O16" si="16">D13*0.44704</f>
        <v>5.7668160000000004</v>
      </c>
      <c r="E16" s="3">
        <f t="shared" si="16"/>
        <v>5.8115199999999998</v>
      </c>
      <c r="F16" s="3">
        <f t="shared" si="16"/>
        <v>5.5432959999999998</v>
      </c>
      <c r="G16" s="3">
        <f t="shared" si="16"/>
        <v>4.9621439999999994</v>
      </c>
      <c r="H16" s="3">
        <f t="shared" si="16"/>
        <v>4.4256960000000003</v>
      </c>
      <c r="I16" s="3">
        <f t="shared" si="16"/>
        <v>4.2021759999999997</v>
      </c>
      <c r="J16" s="3">
        <f t="shared" si="16"/>
        <v>4.24688</v>
      </c>
      <c r="K16" s="3">
        <f t="shared" si="16"/>
        <v>4.6939200000000003</v>
      </c>
      <c r="L16" s="3">
        <f t="shared" si="16"/>
        <v>5.051552</v>
      </c>
      <c r="M16" s="3">
        <f t="shared" si="16"/>
        <v>5.3644800000000004</v>
      </c>
      <c r="N16" s="3">
        <f t="shared" si="16"/>
        <v>5.4091839999999998</v>
      </c>
      <c r="O16" s="4">
        <f t="shared" si="16"/>
        <v>5.0888053333333332</v>
      </c>
    </row>
    <row r="17" spans="1:15" x14ac:dyDescent="0.3">
      <c r="A17" s="11"/>
      <c r="B17" s="14" t="s">
        <v>9</v>
      </c>
      <c r="C17" s="5">
        <f>$B$2*(C15*PI()*(($B$1*0.3048)^2)*(C16^3)/8)/1000</f>
        <v>2.5888683702058097</v>
      </c>
      <c r="D17" s="5">
        <f t="shared" ref="D17" si="17">$B$2*(D15*PI()*(($B$1*0.3048)^2)*(D16^3)/8)/1000</f>
        <v>2.833510109971761</v>
      </c>
      <c r="E17" s="5">
        <f t="shared" ref="E17" si="18">$B$2*(E15*PI()*(($B$1*0.3048)^2)*(E16^3)/8)/1000</f>
        <v>2.8541746374649861</v>
      </c>
      <c r="F17" s="5">
        <f t="shared" ref="F17" si="19">$B$2*(F15*PI()*(($B$1*0.3048)^2)*(F16^3)/8)/1000</f>
        <v>2.4290257305432941</v>
      </c>
      <c r="G17" s="5">
        <f t="shared" ref="G17" si="20">$B$2*(G15*PI()*(($B$1*0.3048)^2)*(G16^3)/8)/1000</f>
        <v>1.705483642744251</v>
      </c>
      <c r="H17" s="5">
        <f t="shared" ref="H17" si="21">$B$2*(H15*PI()*(($B$1*0.3048)^2)*(H16^3)/8)/1000</f>
        <v>1.1869643777799053</v>
      </c>
      <c r="I17" s="5">
        <f t="shared" ref="I17" si="22">$B$2*(I15*PI()*(($B$1*0.3048)^2)*(I16^3)/8)/1000</f>
        <v>1.0030977499787814</v>
      </c>
      <c r="J17" s="5">
        <f t="shared" ref="J17" si="23">$B$2*(J15*PI()*(($B$1*0.3048)^2)*(J16^3)/8)/1000</f>
        <v>1.0373503180314396</v>
      </c>
      <c r="K17" s="5">
        <f t="shared" ref="K17" si="24">$B$2*(K15*PI()*(($B$1*0.3048)^2)*(K16^3)/8)/1000</f>
        <v>1.4227092697866883</v>
      </c>
      <c r="L17" s="5">
        <f t="shared" ref="L17" si="25">$B$2*(L15*PI()*(($B$1*0.3048)^2)*(L16^3)/8)/1000</f>
        <v>1.815224913006104</v>
      </c>
      <c r="M17" s="5">
        <f t="shared" ref="M17" si="26">$B$2*(M15*PI()*(($B$1*0.3048)^2)*(M16^3)/8)/1000</f>
        <v>2.2182524193021824</v>
      </c>
      <c r="N17" s="5">
        <f t="shared" ref="N17" si="27">$B$2*(N15*PI()*(($B$1*0.3048)^2)*(N16^3)/8)/1000</f>
        <v>2.322496684502783</v>
      </c>
      <c r="O17" s="6">
        <f t="shared" ref="O17" si="28">$B$2*(O15*PI()*(($B$1*0.3048)^2)*(O16^3)/8)/1000</f>
        <v>1.8642634508595002</v>
      </c>
    </row>
    <row r="18" spans="1:15" x14ac:dyDescent="0.3">
      <c r="A18" s="9" t="s">
        <v>25</v>
      </c>
      <c r="B18" s="12" t="s">
        <v>3</v>
      </c>
      <c r="C18" s="1">
        <v>90</v>
      </c>
      <c r="D18" s="1">
        <v>88</v>
      </c>
      <c r="E18" s="1">
        <v>85</v>
      </c>
      <c r="F18" s="1">
        <v>82</v>
      </c>
      <c r="G18" s="1">
        <v>82</v>
      </c>
      <c r="H18" s="1">
        <v>78</v>
      </c>
      <c r="I18" s="1">
        <v>77</v>
      </c>
      <c r="J18" s="1">
        <v>78</v>
      </c>
      <c r="K18" s="1">
        <v>77</v>
      </c>
      <c r="L18" s="1">
        <v>79</v>
      </c>
      <c r="M18" s="1">
        <v>87</v>
      </c>
      <c r="N18" s="1">
        <v>88</v>
      </c>
      <c r="O18" s="2">
        <f>AVERAGE(C18:N18)</f>
        <v>82.583333333333329</v>
      </c>
    </row>
    <row r="19" spans="1:15" x14ac:dyDescent="0.3">
      <c r="A19" s="10"/>
      <c r="B19" s="13" t="s">
        <v>4</v>
      </c>
      <c r="C19" s="3">
        <v>51.2</v>
      </c>
      <c r="D19" s="3">
        <v>54.35</v>
      </c>
      <c r="E19" s="3">
        <v>58.9</v>
      </c>
      <c r="F19" s="18">
        <v>65.5</v>
      </c>
      <c r="G19" s="18">
        <v>71.5</v>
      </c>
      <c r="H19" s="18">
        <v>75.400000000000006</v>
      </c>
      <c r="I19" s="18">
        <v>74.8</v>
      </c>
      <c r="J19" s="18">
        <v>71.7</v>
      </c>
      <c r="K19" s="18">
        <v>64.400000000000006</v>
      </c>
      <c r="L19" s="18">
        <v>53.3</v>
      </c>
      <c r="M19" s="18">
        <v>45.8</v>
      </c>
      <c r="N19" s="18">
        <v>51.2</v>
      </c>
      <c r="O19" s="4">
        <f>AVERAGE(C19:N19)</f>
        <v>61.504166666666663</v>
      </c>
    </row>
    <row r="20" spans="1:15" x14ac:dyDescent="0.3">
      <c r="A20" s="10"/>
      <c r="B20" s="13" t="s">
        <v>5</v>
      </c>
      <c r="C20" s="3">
        <v>7.3</v>
      </c>
      <c r="D20" s="3">
        <v>8.4</v>
      </c>
      <c r="E20" s="3">
        <v>8.6</v>
      </c>
      <c r="F20" s="18">
        <v>9</v>
      </c>
      <c r="G20" s="18">
        <v>9.6</v>
      </c>
      <c r="H20" s="18">
        <v>8.9</v>
      </c>
      <c r="I20" s="18">
        <v>8.4</v>
      </c>
      <c r="J20" s="18">
        <v>7.4</v>
      </c>
      <c r="K20" s="18">
        <v>6.4</v>
      </c>
      <c r="L20" s="18">
        <v>6</v>
      </c>
      <c r="M20" s="18">
        <v>6.4</v>
      </c>
      <c r="N20" s="18">
        <v>7.3</v>
      </c>
      <c r="O20" s="4">
        <f>AVERAGE(C20:N20)</f>
        <v>7.8083333333333336</v>
      </c>
    </row>
    <row r="21" spans="1:15" x14ac:dyDescent="0.3">
      <c r="A21" s="10"/>
      <c r="B21" s="13" t="s">
        <v>6</v>
      </c>
      <c r="C21" s="3">
        <f>((C19-32)*5/9)+273</f>
        <v>283.66666666666669</v>
      </c>
      <c r="D21" s="3">
        <f t="shared" ref="D21:O21" si="29">((D19-32)*5/9)+273</f>
        <v>285.41666666666669</v>
      </c>
      <c r="E21" s="3">
        <f t="shared" si="29"/>
        <v>287.94444444444446</v>
      </c>
      <c r="F21" s="3">
        <f t="shared" si="29"/>
        <v>291.61111111111109</v>
      </c>
      <c r="G21" s="3">
        <f t="shared" si="29"/>
        <v>294.94444444444446</v>
      </c>
      <c r="H21" s="3">
        <f t="shared" si="29"/>
        <v>297.11111111111109</v>
      </c>
      <c r="I21" s="3">
        <f t="shared" si="29"/>
        <v>296.77777777777777</v>
      </c>
      <c r="J21" s="3">
        <f t="shared" si="29"/>
        <v>295.05555555555554</v>
      </c>
      <c r="K21" s="3">
        <f t="shared" si="29"/>
        <v>291</v>
      </c>
      <c r="L21" s="3">
        <f t="shared" si="29"/>
        <v>284.83333333333331</v>
      </c>
      <c r="M21" s="3">
        <f t="shared" si="29"/>
        <v>280.66666666666669</v>
      </c>
      <c r="N21" s="3">
        <f t="shared" si="29"/>
        <v>283.66666666666669</v>
      </c>
      <c r="O21" s="4">
        <f t="shared" si="29"/>
        <v>289.3912037037037</v>
      </c>
    </row>
    <row r="22" spans="1:15" x14ac:dyDescent="0.3">
      <c r="A22" s="10"/>
      <c r="B22" s="13" t="s">
        <v>7</v>
      </c>
      <c r="C22" s="3">
        <f>(((10^(8.10765-(1750.286/(C21-38))))/760*C18/100)*0.01802+(1-((10^(8.10765-(1750.286/(C21-38))))/760*C18/100))*0.02884)/(0.00008206*C21)</f>
        <v>1.2336614040651377</v>
      </c>
      <c r="D22" s="3">
        <f t="shared" ref="D22" si="30">(((10^(8.10765-(1750.286/(D21-38))))/760*D18/100)*0.01802+(1-((10^(8.10765-(1750.286/(D21-38))))/760*D18/100))*0.02884)/(0.00008206*D21)</f>
        <v>1.2255813708732788</v>
      </c>
      <c r="E22" s="3">
        <f t="shared" ref="E22" si="31">(((10^(8.10765-(1750.286/(E21-38))))/760*E18/100)*0.01802+(1-((10^(8.10765-(1750.286/(E21-38))))/760*E18/100))*0.02884)/(0.00008206*E21)</f>
        <v>1.214027074614467</v>
      </c>
      <c r="F22" s="3">
        <f t="shared" ref="F22" si="32">(((10^(8.10765-(1750.286/(F21-38))))/760*F18/100)*0.01802+(1-((10^(8.10765-(1750.286/(F21-38))))/760*F18/100))*0.02884)/(0.00008206*F21)</f>
        <v>1.1973584720241903</v>
      </c>
      <c r="G22" s="3">
        <f t="shared" ref="G22" si="33">(((10^(8.10765-(1750.286/(G21-38))))/760*G18/100)*0.01802+(1-((10^(8.10765-(1750.286/(G21-38))))/760*G18/100))*0.02884)/(0.00008206*G21)</f>
        <v>1.1820511138763208</v>
      </c>
      <c r="H22" s="3">
        <f t="shared" ref="H22" si="34">(((10^(8.10765-(1750.286/(H21-38))))/760*H18/100)*0.01802+(1-((10^(8.10765-(1750.286/(H21-38))))/760*H18/100))*0.02884)/(0.00008206*H21)</f>
        <v>1.1726313953395531</v>
      </c>
      <c r="I22" s="3">
        <f t="shared" ref="I22" si="35">(((10^(8.10765-(1750.286/(I21-38))))/760*I18/100)*0.01802+(1-((10^(8.10765-(1750.286/(I21-38))))/760*I18/100))*0.02884)/(0.00008206*I21)</f>
        <v>1.1742812802139766</v>
      </c>
      <c r="J22" s="3">
        <f t="shared" ref="J22" si="36">(((10^(8.10765-(1750.286/(J21-38))))/760*J18/100)*0.01802+(1-((10^(8.10765-(1750.286/(J21-38))))/760*J18/100))*0.02884)/(0.00008206*J21)</f>
        <v>1.1820090283119689</v>
      </c>
      <c r="K22" s="3">
        <f t="shared" ref="K22" si="37">(((10^(8.10765-(1750.286/(K21-38))))/760*K18/100)*0.01802+(1-((10^(8.10765-(1750.286/(K21-38))))/760*K18/100))*0.02884)/(0.00008206*K21)</f>
        <v>1.2006301312572532</v>
      </c>
      <c r="L22" s="3">
        <f t="shared" ref="L22" si="38">(((10^(8.10765-(1750.286/(L21-38))))/760*L18/100)*0.01802+(1-((10^(8.10765-(1750.286/(L21-38))))/760*L18/100))*0.02884)/(0.00008206*L21)</f>
        <v>1.22887960835747</v>
      </c>
      <c r="M22" s="3">
        <f t="shared" ref="M22" si="39">(((10^(8.10765-(1750.286/(M21-38))))/760*M18/100)*0.01802+(1-((10^(8.10765-(1750.286/(M21-38))))/760*M18/100))*0.02884)/(0.00008206*M21)</f>
        <v>1.2479754680315389</v>
      </c>
      <c r="N22" s="3">
        <f t="shared" ref="N22" si="40">(((10^(8.10765-(1750.286/(N21-38))))/760*N18/100)*0.01802+(1-((10^(8.10765-(1750.286/(N21-38))))/760*N18/100))*0.02884)/(0.00008206*N21)</f>
        <v>1.2337790335311924</v>
      </c>
      <c r="O22" s="4">
        <f>(([1]!AntoineT("Water",O21-273)/760*O18/100)*0.01802+(1-([1]!AntoineT("Water",O21-273)/760*O18/100))*0.02884)/(0.00008206*O21)</f>
        <v>1.2050789753920144</v>
      </c>
    </row>
    <row r="23" spans="1:15" x14ac:dyDescent="0.3">
      <c r="A23" s="10"/>
      <c r="B23" s="13" t="s">
        <v>8</v>
      </c>
      <c r="C23" s="3">
        <f>C20*0.44704</f>
        <v>3.2633920000000001</v>
      </c>
      <c r="D23" s="3">
        <f t="shared" ref="D23:O23" si="41">D20*0.44704</f>
        <v>3.7551360000000003</v>
      </c>
      <c r="E23" s="3">
        <f t="shared" si="41"/>
        <v>3.844544</v>
      </c>
      <c r="F23" s="3">
        <f t="shared" si="41"/>
        <v>4.0233600000000003</v>
      </c>
      <c r="G23" s="3">
        <f t="shared" si="41"/>
        <v>4.2915839999999994</v>
      </c>
      <c r="H23" s="3">
        <f t="shared" si="41"/>
        <v>3.978656</v>
      </c>
      <c r="I23" s="3">
        <f t="shared" si="41"/>
        <v>3.7551360000000003</v>
      </c>
      <c r="J23" s="3">
        <f t="shared" si="41"/>
        <v>3.3080959999999999</v>
      </c>
      <c r="K23" s="3">
        <f t="shared" si="41"/>
        <v>2.861056</v>
      </c>
      <c r="L23" s="3">
        <f t="shared" si="41"/>
        <v>2.6822400000000002</v>
      </c>
      <c r="M23" s="3">
        <f t="shared" si="41"/>
        <v>2.861056</v>
      </c>
      <c r="N23" s="3">
        <f t="shared" si="41"/>
        <v>3.2633920000000001</v>
      </c>
      <c r="O23" s="4">
        <f t="shared" si="41"/>
        <v>3.4906373333333334</v>
      </c>
    </row>
    <row r="24" spans="1:15" x14ac:dyDescent="0.3">
      <c r="A24" s="11"/>
      <c r="B24" s="14" t="s">
        <v>9</v>
      </c>
      <c r="C24" s="5">
        <f>$B$2*(C22*PI()*(($B$1*0.3048)^2)*(C23^3)/8)/1000</f>
        <v>0.49272440784605553</v>
      </c>
      <c r="D24" s="5">
        <f t="shared" ref="D24" si="42">$B$2*(D22*PI()*(($B$1*0.3048)^2)*(D23^3)/8)/1000</f>
        <v>0.74579510279611716</v>
      </c>
      <c r="E24" s="5">
        <f t="shared" ref="E24" si="43">$B$2*(E22*PI()*(($B$1*0.3048)^2)*(E23^3)/8)/1000</f>
        <v>0.79279927463222644</v>
      </c>
      <c r="F24" s="5">
        <f t="shared" ref="F24" si="44">$B$2*(F22*PI()*(($B$1*0.3048)^2)*(F23^3)/8)/1000</f>
        <v>0.89617172595367767</v>
      </c>
      <c r="G24" s="5">
        <f t="shared" ref="G24" si="45">$B$2*(G22*PI()*(($B$1*0.3048)^2)*(G23^3)/8)/1000</f>
        <v>1.0737161211850423</v>
      </c>
      <c r="H24" s="5">
        <f t="shared" ref="H24" si="46">$B$2*(H22*PI()*(($B$1*0.3048)^2)*(H23^3)/8)/1000</f>
        <v>0.84873293568928387</v>
      </c>
      <c r="I24" s="5">
        <f t="shared" ref="I24" si="47">$B$2*(I22*PI()*(($B$1*0.3048)^2)*(I23^3)/8)/1000</f>
        <v>0.71457779050991366</v>
      </c>
      <c r="J24" s="5">
        <f t="shared" ref="J24" si="48">$B$2*(J22*PI()*(($B$1*0.3048)^2)*(J23^3)/8)/1000</f>
        <v>0.49176257145292424</v>
      </c>
      <c r="K24" s="5">
        <f t="shared" ref="K24" si="49">$B$2*(K22*PI()*(($B$1*0.3048)^2)*(K23^3)/8)/1000</f>
        <v>0.3231384804431493</v>
      </c>
      <c r="L24" s="5">
        <f t="shared" ref="L24" si="50">$B$2*(L22*PI()*(($B$1*0.3048)^2)*(L23^3)/8)/1000</f>
        <v>0.27252265230125089</v>
      </c>
      <c r="M24" s="5">
        <f t="shared" ref="M24" si="51">$B$2*(M22*PI()*(($B$1*0.3048)^2)*(M23^3)/8)/1000</f>
        <v>0.3358810393570183</v>
      </c>
      <c r="N24" s="5">
        <f t="shared" ref="N24" si="52">$B$2*(N22*PI()*(($B$1*0.3048)^2)*(N23^3)/8)/1000</f>
        <v>0.49277138905890377</v>
      </c>
      <c r="O24" s="6">
        <f t="shared" ref="O24" si="53">$B$2*(O22*PI()*(($B$1*0.3048)^2)*(O23^3)/8)/1000</f>
        <v>0.58902002820894728</v>
      </c>
    </row>
  </sheetData>
  <mergeCells count="3">
    <mergeCell ref="A4:A10"/>
    <mergeCell ref="A11:A17"/>
    <mergeCell ref="A18:A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Triton Wolfe</dc:creator>
  <cp:lastModifiedBy>Triton Wolfe</cp:lastModifiedBy>
  <cp:lastPrinted>2017-10-23T06:25:32Z</cp:lastPrinted>
  <dcterms:created xsi:type="dcterms:W3CDTF">2017-10-23T03:35:59Z</dcterms:created>
  <dcterms:modified xsi:type="dcterms:W3CDTF">2017-10-26T20:25:56Z</dcterms:modified>
</cp:coreProperties>
</file>