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F" sheetId="1" r:id="rId4"/>
    <sheet state="visible" name="FCFF" sheetId="2" r:id="rId5"/>
    <sheet state="visible" name="WACC" sheetId="3" r:id="rId6"/>
    <sheet state="visible" name="Scenarios" sheetId="4" r:id="rId7"/>
    <sheet state="visible" name="Income" sheetId="5" r:id="rId8"/>
    <sheet state="visible" name="Balance" sheetId="6" r:id="rId9"/>
    <sheet state="visible" name="Cash Flow" sheetId="7" r:id="rId10"/>
    <sheet state="visible" name="ISQ" sheetId="8" r:id="rId11"/>
    <sheet state="visible" name="BSQ" sheetId="9" r:id="rId12"/>
  </sheets>
  <definedNames/>
  <calcPr/>
</workbook>
</file>

<file path=xl/sharedStrings.xml><?xml version="1.0" encoding="utf-8"?>
<sst xmlns="http://schemas.openxmlformats.org/spreadsheetml/2006/main" count="331" uniqueCount="164">
  <si>
    <t>WACC</t>
  </si>
  <si>
    <t>* all price data as of May 24, 2020</t>
  </si>
  <si>
    <t>** all fundamentals data as of Dec 31, 2019</t>
  </si>
  <si>
    <t>FCFF Valuation</t>
  </si>
  <si>
    <t>Year</t>
  </si>
  <si>
    <t>FCFF</t>
  </si>
  <si>
    <t>Period</t>
  </si>
  <si>
    <t>Discounted Cash Flow</t>
  </si>
  <si>
    <t>Present Value of FCFF</t>
  </si>
  <si>
    <t>EV/EBITDA Calculation</t>
  </si>
  <si>
    <t>Market Cap</t>
  </si>
  <si>
    <t>Debt</t>
  </si>
  <si>
    <t>Cash</t>
  </si>
  <si>
    <t>EV</t>
  </si>
  <si>
    <t>EBITDA</t>
  </si>
  <si>
    <t>EV/EBITDA</t>
  </si>
  <si>
    <t>*NFLX has 0 minority interest</t>
  </si>
  <si>
    <t>Enterprise Valuation</t>
  </si>
  <si>
    <t>EBITDA (Terminal Year)</t>
  </si>
  <si>
    <t>EV/EBITDA (Current Year)</t>
  </si>
  <si>
    <t>Terminal EV</t>
  </si>
  <si>
    <t>Present Value of Terminal EV</t>
  </si>
  <si>
    <t>Fair Enterprise Value</t>
  </si>
  <si>
    <t>Share Valuation</t>
  </si>
  <si>
    <t>Fair Stakeholders Equity</t>
  </si>
  <si>
    <t>Shares outstanding</t>
  </si>
  <si>
    <t>Share fair value</t>
  </si>
  <si>
    <t>Share market price</t>
  </si>
  <si>
    <t>Actual</t>
  </si>
  <si>
    <t>Projection</t>
  </si>
  <si>
    <t xml:space="preserve">  EBIT</t>
  </si>
  <si>
    <t xml:space="preserve">  DA</t>
  </si>
  <si>
    <t xml:space="preserve">  Taxes</t>
  </si>
  <si>
    <t xml:space="preserve">  CapEx</t>
  </si>
  <si>
    <t xml:space="preserve">  Change in WC</t>
  </si>
  <si>
    <t>* All price and yield data as of May 24, 2020</t>
  </si>
  <si>
    <t xml:space="preserve">    W_E</t>
  </si>
  <si>
    <t>** All fundamentals data as of Mar 31, 2020</t>
  </si>
  <si>
    <t xml:space="preserve">    W_D</t>
  </si>
  <si>
    <t xml:space="preserve">    r_E</t>
  </si>
  <si>
    <t xml:space="preserve">    r_D</t>
  </si>
  <si>
    <t xml:space="preserve">    t</t>
  </si>
  <si>
    <t>Equity</t>
  </si>
  <si>
    <t xml:space="preserve">    Market Cap</t>
  </si>
  <si>
    <t xml:space="preserve">    Short-Term Debt</t>
  </si>
  <si>
    <t xml:space="preserve">    Long-Term Debt</t>
  </si>
  <si>
    <t>Risk-free Rate</t>
  </si>
  <si>
    <t>10Y US Bond yield</t>
  </si>
  <si>
    <t>Expected Market Return</t>
  </si>
  <si>
    <t>(own calculation)</t>
  </si>
  <si>
    <t>Annualized geometric average of ^GSPC daily returns over last 5 years</t>
  </si>
  <si>
    <t>Market Beta</t>
  </si>
  <si>
    <t xml:space="preserve">    Beta (5Y, monthly)</t>
  </si>
  <si>
    <t>(Yahoo Finance, R-squared 0.136)</t>
  </si>
  <si>
    <t>Simple regression beta of NFLX daily returns vs ^GSPC daily returns over last 5 years</t>
  </si>
  <si>
    <t xml:space="preserve">    Beta (5Y, daily)</t>
  </si>
  <si>
    <t>(own calculation, R-squared 0.229)</t>
  </si>
  <si>
    <t xml:space="preserve">    Beta (2Y, daily)</t>
  </si>
  <si>
    <t>(own calculation, R-squared 0.286)</t>
  </si>
  <si>
    <t>Interest expense (TTM)</t>
  </si>
  <si>
    <t>Tax Rate</t>
  </si>
  <si>
    <t xml:space="preserve">    Tax Expense (TTM)</t>
  </si>
  <si>
    <t xml:space="preserve">    Pre-Tax Income (TTM)</t>
  </si>
  <si>
    <t>Scenario</t>
  </si>
  <si>
    <t>Main Characteristics</t>
  </si>
  <si>
    <t>Indicator</t>
  </si>
  <si>
    <t>Pessimistic</t>
  </si>
  <si>
    <t xml:space="preserve"> A lot of stopped subscriptions after global lockdown finished
Decrease in market share
Delay in films release. Decrese number of subscriptions due to lack of content</t>
  </si>
  <si>
    <t>Revenue growth</t>
  </si>
  <si>
    <t>CapEx growth</t>
  </si>
  <si>
    <t>DA growth</t>
  </si>
  <si>
    <t>Average</t>
  </si>
  <si>
    <t>Slower but  growth of the number of subscribers mainly outside US after end of lockdown. Return to year by year stable dynamics (~20% growth of subscribtions) after some period of recession by 2022. Films release due to the plan. The number of films increase year by year after 2021. Win some Oscars</t>
  </si>
  <si>
    <t>Optimistic</t>
  </si>
  <si>
    <t>Second lock-down period
Increse the number of subscribers
 Films release due to the plan
Win at least 50% of Oscar nominations</t>
  </si>
  <si>
    <t xml:space="preserve">Tax rate </t>
  </si>
  <si>
    <t>Gross profit margin</t>
  </si>
  <si>
    <t>Operative income margin</t>
  </si>
  <si>
    <t>Net income margin</t>
  </si>
  <si>
    <t>Change in WC</t>
  </si>
  <si>
    <t>Consolidated Income Statement</t>
  </si>
  <si>
    <t>US$ in thousands</t>
  </si>
  <si>
    <t>YEAR</t>
  </si>
  <si>
    <t>Revenues</t>
  </si>
  <si>
    <t>Cost of revenues</t>
  </si>
  <si>
    <t>Gross profit</t>
  </si>
  <si>
    <t>Marketing</t>
  </si>
  <si>
    <t>Technology and development</t>
  </si>
  <si>
    <t>General and administrative</t>
  </si>
  <si>
    <t>Operating income</t>
  </si>
  <si>
    <t>Interest expense</t>
  </si>
  <si>
    <t>Interest and other income (expense)</t>
  </si>
  <si>
    <t>Other income (expense)</t>
  </si>
  <si>
    <t>Income before income taxes</t>
  </si>
  <si>
    <t>(Provision for) benefit from income taxes</t>
  </si>
  <si>
    <t>Net income</t>
  </si>
  <si>
    <t>Assets</t>
  </si>
  <si>
    <t>Cash and cash equivalents</t>
  </si>
  <si>
    <t>Short-term investments</t>
  </si>
  <si>
    <t>—</t>
  </si>
  <si>
    <t>Current content assets, net</t>
  </si>
  <si>
    <t>Trade receivables</t>
  </si>
  <si>
    <t>Prepaid expenses</t>
  </si>
  <si>
    <t>Other receivables</t>
  </si>
  <si>
    <t>Other current assets (legacy)</t>
  </si>
  <si>
    <t>Other current assets</t>
  </si>
  <si>
    <t>Current assets</t>
  </si>
  <si>
    <t>Non-current content assets, net</t>
  </si>
  <si>
    <t>Property and equipment, net</t>
  </si>
  <si>
    <t>Other non-current assets</t>
  </si>
  <si>
    <t>Non-current assets</t>
  </si>
  <si>
    <t>Total assets</t>
  </si>
  <si>
    <t>Liabilities and Stockholders’ Equity</t>
  </si>
  <si>
    <t>Current content liabilities</t>
  </si>
  <si>
    <t>Accounts payable</t>
  </si>
  <si>
    <t>Accrued expenses and other liabilities</t>
  </si>
  <si>
    <t>Deferred revenue</t>
  </si>
  <si>
    <t>Short-term debt</t>
  </si>
  <si>
    <t>Current liabilities</t>
  </si>
  <si>
    <t>Non-current content liabilities</t>
  </si>
  <si>
    <t>Long-term debt</t>
  </si>
  <si>
    <t>Other non-current liabilities</t>
  </si>
  <si>
    <t>Non-current liabilities</t>
  </si>
  <si>
    <t>Total liabilities</t>
  </si>
  <si>
    <t>Preferred stock, $0.001 par value; no shares issued and outstanding</t>
  </si>
  <si>
    <t>Common stock, $0.001 par value</t>
  </si>
  <si>
    <t>Accumulated other comprehensive loss</t>
  </si>
  <si>
    <t>Retained earnings</t>
  </si>
  <si>
    <t>Stockholders’ equity</t>
  </si>
  <si>
    <t>Total liabilities and stockholders’ equity</t>
  </si>
  <si>
    <t>Consolidated Cash Flow Statement</t>
  </si>
  <si>
    <t>Additions to streaming content assets</t>
  </si>
  <si>
    <t>Change in streaming content liabilities</t>
  </si>
  <si>
    <t>Amortization of streaming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</si>
  <si>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</si>
  <si>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</si>
  <si>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</si>
  <si>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</si>
  <si>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Foreign currency remeasurement (gain) loss on long-term debt</t>
  </si>
  <si>
    <t>Deferred taxes</t>
  </si>
  <si>
    <t>Other non-current assets and liabilities</t>
  </si>
  <si>
    <t>Changes in operating assets and liabilities</t>
  </si>
  <si>
    <t>Adjustments to reconcile net income to net cash used in operating activities</t>
  </si>
  <si>
    <t>Net cash used in operating activities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</si>
  <si>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</si>
  <si>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</si>
  <si>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</si>
  <si>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</si>
  <si>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</si>
  <si>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(used in) provided by investing activities</t>
  </si>
  <si>
    <t>Proceeds from issuance of debt</t>
  </si>
  <si>
    <t>Debt issuance costs</t>
  </si>
  <si>
    <t>Proceeds from issuance of common stock</t>
  </si>
  <si>
    <t>Other financing activities</t>
  </si>
  <si>
    <t>Net cash provided by financing activities</t>
  </si>
  <si>
    <t>Effect of exchange rate changes on cash, cash equivalents and restricted cash</t>
  </si>
  <si>
    <t>Net increase (decrease) in cash, cash equivalents and restricted cash</t>
  </si>
  <si>
    <t>Cash, cash equivalents and restricted cash, beginning of year</t>
  </si>
  <si>
    <t>Cash, cash equivalents and restricted cash, end of year</t>
  </si>
  <si>
    <t>Quarterly Data</t>
  </si>
  <si>
    <t>Consolidated Balance Sheet: Assets</t>
  </si>
  <si>
    <t>Other current assets, excluding trade receivables</t>
  </si>
  <si>
    <t>Consolidated Balance Sheet: Liabilities and Stockholders’ Equity</t>
  </si>
  <si>
    <t>Accumulated other comprehensive income (loss)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</si>
</sst>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mm d, yyyy"/>
  </numFmts>
  <fonts count="11">
    <font>
      <sz val="10.0"/>
      <color rgb="FF000000"/>
      <name val="Arial"/>
    </font>
    <font>
      <color theme="1"/>
      <name val="Arial"/>
    </font>
    <font>
      <color rgb="FF999999"/>
      <name val="Arial"/>
    </font>
    <font>
      <sz val="11.0"/>
      <color rgb="FF252525"/>
      <name val="Calibri"/>
    </font>
    <font/>
    <font>
      <b/>
      <sz val="11.0"/>
      <color rgb="FF252525"/>
      <name val="Calibri"/>
    </font>
    <font>
      <b/>
      <color theme="1"/>
      <name val="Arial"/>
    </font>
    <font>
      <b/>
      <sz val="17.0"/>
      <color rgb="FF162B2E"/>
      <name val="Calibri"/>
    </font>
    <font>
      <b/>
      <sz val="11.0"/>
      <color theme="1"/>
      <name val="Calibri"/>
    </font>
    <font>
      <sz val="9.0"/>
      <color rgb="FF757575"/>
      <name val="Calibri"/>
    </font>
    <font>
      <b/>
      <sz val="14.0"/>
      <color rgb="FF757575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0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4" xfId="0" applyBorder="1" applyFont="1" applyNumberFormat="1"/>
    <xf borderId="8" fillId="0" fontId="1" numFmtId="4" xfId="0" applyBorder="1" applyFont="1" applyNumberFormat="1"/>
    <xf borderId="1" fillId="2" fontId="1" numFmtId="3" xfId="0" applyBorder="1" applyFill="1" applyFont="1" applyNumberFormat="1"/>
    <xf borderId="9" fillId="0" fontId="1" numFmtId="0" xfId="0" applyAlignment="1" applyBorder="1" applyFont="1">
      <alignment readingOrder="0"/>
    </xf>
    <xf borderId="9" fillId="0" fontId="1" numFmtId="3" xfId="0" applyBorder="1" applyFont="1" applyNumberFormat="1"/>
    <xf borderId="4" fillId="0" fontId="1" numFmtId="3" xfId="0" applyBorder="1" applyFont="1" applyNumberFormat="1"/>
    <xf borderId="1" fillId="2" fontId="1" numFmtId="4" xfId="0" applyBorder="1" applyFont="1" applyNumberFormat="1"/>
    <xf borderId="9" fillId="0" fontId="1" numFmtId="3" xfId="0" applyAlignment="1" applyBorder="1" applyFont="1" applyNumberFormat="1">
      <alignment readingOrder="0"/>
    </xf>
    <xf borderId="4" fillId="0" fontId="1" numFmtId="4" xfId="0" applyBorder="1" applyFont="1" applyNumberFormat="1"/>
    <xf borderId="9" fillId="2" fontId="1" numFmtId="3" xfId="0" applyBorder="1" applyFont="1" applyNumberFormat="1"/>
    <xf borderId="4" fillId="0" fontId="1" numFmtId="3" xfId="0" applyAlignment="1" applyBorder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11" fillId="0" fontId="4" numFmtId="0" xfId="0" applyBorder="1" applyFont="1"/>
    <xf borderId="12" fillId="0" fontId="4" numFmtId="0" xfId="0" applyBorder="1" applyFont="1"/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0" fontId="5" numFmtId="3" xfId="0" applyAlignment="1" applyFont="1" applyNumberFormat="1">
      <alignment readingOrder="0" shrinkToFit="0" vertical="bottom" wrapText="0"/>
    </xf>
    <xf borderId="5" fillId="0" fontId="5" numFmtId="3" xfId="0" applyAlignment="1" applyBorder="1" applyFont="1" applyNumberFormat="1">
      <alignment readingOrder="0" shrinkToFit="0" vertical="bottom" wrapText="0"/>
    </xf>
    <xf borderId="7" fillId="0" fontId="5" numFmtId="3" xfId="0" applyAlignment="1" applyBorder="1" applyFont="1" applyNumberFormat="1">
      <alignment readingOrder="0" shrinkToFit="0" vertical="bottom" wrapText="0"/>
    </xf>
    <xf borderId="8" fillId="0" fontId="5" numFmtId="3" xfId="0" applyAlignment="1" applyBorder="1" applyFont="1" applyNumberFormat="1">
      <alignment readingOrder="0" shrinkToFit="0" vertical="bottom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3" xfId="0" applyAlignment="1" applyBorder="1" applyFont="1" applyNumberFormat="1">
      <alignment readingOrder="0" shrinkToFit="0" vertical="bottom" wrapText="0"/>
    </xf>
    <xf borderId="11" fillId="0" fontId="3" numFmtId="3" xfId="0" applyAlignment="1" applyBorder="1" applyFont="1" applyNumberFormat="1">
      <alignment readingOrder="0" shrinkToFit="0" vertical="bottom" wrapText="0"/>
    </xf>
    <xf borderId="12" fillId="0" fontId="3" numFmtId="3" xfId="0" applyAlignment="1" applyBorder="1" applyFont="1" applyNumberFormat="1">
      <alignment readingOrder="0" shrinkToFit="0" vertical="bottom" wrapText="0"/>
    </xf>
    <xf borderId="0" fillId="3" fontId="3" numFmtId="3" xfId="0" applyAlignment="1" applyFill="1" applyFont="1" applyNumberFormat="1">
      <alignment readingOrder="0" shrinkToFit="0" vertical="bottom" wrapText="0"/>
    </xf>
    <xf borderId="5" fillId="3" fontId="3" numFmtId="3" xfId="0" applyAlignment="1" applyBorder="1" applyFont="1" applyNumberFormat="1">
      <alignment readingOrder="0" shrinkToFit="0" vertical="bottom" wrapText="0"/>
    </xf>
    <xf borderId="13" fillId="0" fontId="3" numFmtId="3" xfId="0" applyAlignment="1" applyBorder="1" applyFont="1" applyNumberFormat="1">
      <alignment readingOrder="0"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5" fillId="0" fontId="3" numFmtId="3" xfId="0" applyAlignment="1" applyBorder="1" applyFont="1" applyNumberFormat="1">
      <alignment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4" fillId="0" fontId="3" numFmtId="3" xfId="0" applyAlignment="1" applyBorder="1" applyFont="1" applyNumberFormat="1">
      <alignment readingOrder="0" shrinkToFit="0" vertical="bottom" wrapText="0"/>
    </xf>
    <xf borderId="7" fillId="0" fontId="3" numFmtId="3" xfId="0" applyAlignment="1" applyBorder="1" applyFont="1" applyNumberFormat="1">
      <alignment readingOrder="0" shrinkToFit="0" vertical="bottom" wrapText="0"/>
    </xf>
    <xf borderId="8" fillId="0" fontId="3" numFmtId="3" xfId="0" applyAlignment="1" applyBorder="1" applyFont="1" applyNumberFormat="1">
      <alignment readingOrder="0" shrinkToFit="0" vertical="bottom" wrapText="0"/>
    </xf>
    <xf borderId="1" fillId="0" fontId="6" numFmtId="0" xfId="0" applyAlignment="1" applyBorder="1" applyFont="1">
      <alignment readingOrder="0"/>
    </xf>
    <xf borderId="1" fillId="2" fontId="6" numFmtId="10" xfId="0" applyBorder="1" applyFont="1" applyNumberFormat="1"/>
    <xf borderId="0" fillId="0" fontId="6" numFmtId="0" xfId="0" applyAlignment="1" applyFont="1">
      <alignment readingOrder="0"/>
    </xf>
    <xf borderId="4" fillId="0" fontId="1" numFmtId="10" xfId="0" applyBorder="1" applyFont="1" applyNumberFormat="1"/>
    <xf borderId="6" fillId="0" fontId="1" numFmtId="10" xfId="0" applyBorder="1" applyFont="1" applyNumberFormat="1"/>
    <xf borderId="0" fillId="0" fontId="6" numFmtId="3" xfId="0" applyFont="1" applyNumberFormat="1"/>
    <xf borderId="0" fillId="0" fontId="1" numFmtId="3" xfId="0" applyFont="1" applyNumberFormat="1"/>
    <xf borderId="0" fillId="0" fontId="6" numFmtId="10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Font="1"/>
    <xf borderId="0" fillId="0" fontId="1" numFmtId="0" xfId="0" applyAlignment="1" applyFont="1">
      <alignment horizontal="left" readingOrder="0" shrinkToFit="0" vertical="center" wrapText="1"/>
    </xf>
    <xf borderId="0" fillId="0" fontId="6" numFmtId="3" xfId="0" applyAlignment="1" applyFont="1" applyNumberFormat="1">
      <alignment readingOrder="0"/>
    </xf>
    <xf borderId="0" fillId="0" fontId="6" numFmtId="10" xfId="0" applyFont="1" applyNumberFormat="1"/>
    <xf borderId="15" fillId="0" fontId="1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9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0"/>
    </xf>
    <xf borderId="10" fillId="0" fontId="3" numFmtId="9" xfId="0" applyAlignment="1" applyBorder="1" applyFont="1" applyNumberFormat="1">
      <alignment horizontal="right" readingOrder="0" shrinkToFit="0" vertical="bottom" wrapText="0"/>
    </xf>
    <xf borderId="11" fillId="0" fontId="3" numFmtId="9" xfId="0" applyAlignment="1" applyBorder="1" applyFont="1" applyNumberFormat="1">
      <alignment horizontal="right" readingOrder="0" shrinkToFit="0" vertical="bottom" wrapText="0"/>
    </xf>
    <xf borderId="11" fillId="0" fontId="3" numFmtId="9" xfId="0" applyAlignment="1" applyBorder="1" applyFont="1" applyNumberFormat="1">
      <alignment horizontal="right" readingOrder="0" shrinkToFit="0" vertical="bottom" wrapText="0"/>
    </xf>
    <xf borderId="12" fillId="0" fontId="3" numFmtId="9" xfId="0" applyAlignment="1" applyBorder="1" applyFont="1" applyNumberFormat="1">
      <alignment horizontal="right" readingOrder="0" shrinkToFit="0" vertical="bottom" wrapText="0"/>
    </xf>
    <xf borderId="4" fillId="0" fontId="4" numFmtId="0" xfId="0" applyBorder="1" applyFont="1"/>
    <xf borderId="4" fillId="0" fontId="3" numFmtId="0" xfId="0" applyAlignment="1" applyBorder="1" applyFont="1">
      <alignment horizontal="left" readingOrder="0" shrinkToFit="0" vertical="center" wrapText="0"/>
    </xf>
    <xf borderId="13" fillId="0" fontId="3" numFmtId="9" xfId="0" applyAlignment="1" applyBorder="1" applyFont="1" applyNumberFormat="1">
      <alignment readingOrder="0" shrinkToFit="0" vertical="bottom" wrapText="0"/>
    </xf>
    <xf borderId="0" fillId="0" fontId="3" numFmtId="9" xfId="0" applyAlignment="1" applyFont="1" applyNumberFormat="1">
      <alignment readingOrder="0" shrinkToFit="0" vertical="bottom" wrapText="0"/>
    </xf>
    <xf borderId="5" fillId="0" fontId="3" numFmtId="9" xfId="0" applyAlignment="1" applyBorder="1" applyFont="1" applyNumberFormat="1">
      <alignment readingOrder="0" shrinkToFit="0" vertical="bottom" wrapText="0"/>
    </xf>
    <xf borderId="6" fillId="0" fontId="4" numFmtId="0" xfId="0" applyBorder="1" applyFont="1"/>
    <xf borderId="6" fillId="0" fontId="3" numFmtId="0" xfId="0" applyAlignment="1" applyBorder="1" applyFont="1">
      <alignment horizontal="left" readingOrder="0" shrinkToFit="0" vertical="center" wrapText="0"/>
    </xf>
    <xf borderId="14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0"/>
    </xf>
    <xf borderId="13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horizontal="center" readingOrder="0" shrinkToFit="0" vertical="center" wrapText="0"/>
    </xf>
    <xf borderId="10" fillId="0" fontId="3" numFmtId="9" xfId="0" applyAlignment="1" applyBorder="1" applyFont="1" applyNumberFormat="1">
      <alignment horizontal="right" readingOrder="0" shrinkToFit="0" vertical="center" wrapText="0"/>
    </xf>
    <xf borderId="11" fillId="0" fontId="3" numFmtId="9" xfId="0" applyAlignment="1" applyBorder="1" applyFont="1" applyNumberFormat="1">
      <alignment horizontal="right" readingOrder="0" shrinkToFit="0" vertical="center" wrapText="0"/>
    </xf>
    <xf borderId="12" fillId="0" fontId="3" numFmtId="9" xfId="0" applyAlignment="1" applyBorder="1" applyFont="1" applyNumberFormat="1">
      <alignment horizontal="right" readingOrder="0" shrinkToFit="0" vertical="center" wrapText="0"/>
    </xf>
    <xf borderId="13" fillId="0" fontId="3" numFmtId="9" xfId="0" applyAlignment="1" applyBorder="1" applyFont="1" applyNumberFormat="1">
      <alignment readingOrder="0" shrinkToFit="0" vertical="center" wrapText="0"/>
    </xf>
    <xf borderId="0" fillId="0" fontId="3" numFmtId="9" xfId="0" applyAlignment="1" applyFont="1" applyNumberFormat="1">
      <alignment readingOrder="0" shrinkToFit="0" vertical="center" wrapText="0"/>
    </xf>
    <xf borderId="5" fillId="0" fontId="3" numFmtId="9" xfId="0" applyAlignment="1" applyBorder="1" applyFont="1" applyNumberFormat="1">
      <alignment readingOrder="0" shrinkToFit="0" vertical="center" wrapText="0"/>
    </xf>
    <xf borderId="14" fillId="0" fontId="3" numFmtId="9" xfId="0" applyAlignment="1" applyBorder="1" applyFont="1" applyNumberFormat="1">
      <alignment readingOrder="0" shrinkToFit="0" vertical="center" wrapText="0"/>
    </xf>
    <xf borderId="7" fillId="0" fontId="3" numFmtId="9" xfId="0" applyAlignment="1" applyBorder="1" applyFont="1" applyNumberFormat="1">
      <alignment readingOrder="0" shrinkToFit="0" vertical="center" wrapText="0"/>
    </xf>
    <xf borderId="8" fillId="0" fontId="3" numFmtId="9" xfId="0" applyAlignment="1" applyBorder="1" applyFont="1" applyNumberFormat="1">
      <alignment readingOrder="0" shrinkToFit="0" vertical="center" wrapText="0"/>
    </xf>
    <xf borderId="10" fillId="0" fontId="1" numFmtId="9" xfId="0" applyAlignment="1" applyBorder="1" applyFont="1" applyNumberFormat="1">
      <alignment readingOrder="0"/>
    </xf>
    <xf borderId="11" fillId="0" fontId="1" numFmtId="9" xfId="0" applyAlignment="1" applyBorder="1" applyFont="1" applyNumberFormat="1">
      <alignment readingOrder="0"/>
    </xf>
    <xf borderId="12" fillId="0" fontId="1" numFmtId="9" xfId="0" applyAlignment="1" applyBorder="1" applyFont="1" applyNumberFormat="1">
      <alignment readingOrder="0"/>
    </xf>
    <xf borderId="13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14" fillId="0" fontId="1" numFmtId="164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horizontal="right"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0" fillId="0" fontId="1" numFmtId="9" xfId="0" applyAlignment="1" applyFont="1" applyNumberFormat="1">
      <alignment readingOrder="0"/>
    </xf>
    <xf borderId="5" fillId="0" fontId="1" numFmtId="9" xfId="0" applyAlignment="1" applyBorder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horizontal="center" readingOrder="0" shrinkToFit="0" vertical="center" wrapText="0"/>
    </xf>
    <xf borderId="0" fillId="5" fontId="1" numFmtId="0" xfId="0" applyAlignment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top" wrapText="0"/>
    </xf>
    <xf borderId="15" fillId="0" fontId="5" numFmtId="0" xfId="0" applyAlignment="1" applyBorder="1" applyFont="1">
      <alignment horizontal="center" readingOrder="0" shrinkToFit="0" vertical="top" wrapText="0"/>
    </xf>
    <xf borderId="2" fillId="0" fontId="5" numFmtId="0" xfId="0" applyAlignment="1" applyBorder="1" applyFont="1">
      <alignment horizontal="center" readingOrder="0" shrinkToFit="0" vertical="top" wrapText="0"/>
    </xf>
    <xf borderId="3" fillId="0" fontId="5" numFmtId="0" xfId="0" applyAlignment="1" applyBorder="1" applyFont="1">
      <alignment horizontal="center" readingOrder="0" shrinkToFit="0" vertical="top" wrapText="0"/>
    </xf>
    <xf borderId="10" fillId="0" fontId="8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 shrinkToFit="0" vertical="top" wrapText="0"/>
    </xf>
    <xf borderId="11" fillId="0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left" readingOrder="0" vertical="bottom"/>
    </xf>
    <xf borderId="13" fillId="0" fontId="3" numFmtId="3" xfId="0" applyAlignment="1" applyBorder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10" fillId="0" fontId="1" numFmtId="3" xfId="0" applyBorder="1" applyFont="1" applyNumberFormat="1"/>
    <xf borderId="11" fillId="0" fontId="1" numFmtId="3" xfId="0" applyBorder="1" applyFont="1" applyNumberFormat="1"/>
    <xf borderId="12" fillId="0" fontId="1" numFmtId="3" xfId="0" applyBorder="1" applyFont="1" applyNumberFormat="1"/>
    <xf borderId="5" fillId="0" fontId="3" numFmtId="3" xfId="0" applyAlignment="1" applyBorder="1" applyFont="1" applyNumberFormat="1">
      <alignment horizontal="right" readingOrder="0" shrinkToFit="0" vertical="bottom" wrapText="0"/>
    </xf>
    <xf borderId="13" fillId="0" fontId="1" numFmtId="3" xfId="0" applyBorder="1" applyFont="1" applyNumberFormat="1"/>
    <xf borderId="5" fillId="0" fontId="1" numFmtId="3" xfId="0" applyBorder="1" applyFont="1" applyNumberFormat="1"/>
    <xf borderId="16" fillId="0" fontId="5" numFmtId="0" xfId="0" applyAlignment="1" applyBorder="1" applyFont="1">
      <alignment horizontal="left" readingOrder="0" vertical="bottom"/>
    </xf>
    <xf borderId="17" fillId="0" fontId="5" numFmtId="3" xfId="0" applyAlignment="1" applyBorder="1" applyFont="1" applyNumberFormat="1">
      <alignment horizontal="right" readingOrder="0" shrinkToFit="0" vertical="bottom" wrapText="0"/>
    </xf>
    <xf borderId="18" fillId="0" fontId="5" numFmtId="3" xfId="0" applyAlignment="1" applyBorder="1" applyFont="1" applyNumberFormat="1">
      <alignment horizontal="right" readingOrder="0" shrinkToFit="0" vertical="bottom" wrapText="0"/>
    </xf>
    <xf borderId="19" fillId="0" fontId="5" numFmtId="3" xfId="0" applyAlignment="1" applyBorder="1" applyFont="1" applyNumberFormat="1">
      <alignment horizontal="right" readingOrder="0" shrinkToFit="0" vertical="bottom" wrapText="0"/>
    </xf>
    <xf borderId="17" fillId="0" fontId="1" numFmtId="3" xfId="0" applyBorder="1" applyFont="1" applyNumberFormat="1"/>
    <xf borderId="18" fillId="0" fontId="1" numFmtId="3" xfId="0" applyBorder="1" applyFont="1" applyNumberFormat="1"/>
    <xf borderId="19" fillId="0" fontId="1" numFmtId="3" xfId="0" applyBorder="1" applyFont="1" applyNumberFormat="1"/>
    <xf borderId="4" fillId="0" fontId="5" numFmtId="0" xfId="0" applyAlignment="1" applyBorder="1" applyFont="1">
      <alignment horizontal="left" readingOrder="0" vertical="bottom"/>
    </xf>
    <xf borderId="13" fillId="0" fontId="5" numFmtId="3" xfId="0" applyAlignment="1" applyBorder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5" fillId="0" fontId="5" numFmtId="3" xfId="0" applyAlignment="1" applyBorder="1" applyFont="1" applyNumberFormat="1">
      <alignment horizontal="right" readingOrder="0" shrinkToFit="0" vertical="bottom" wrapText="0"/>
    </xf>
    <xf borderId="10" fillId="0" fontId="1" numFmtId="10" xfId="0" applyBorder="1" applyFont="1" applyNumberFormat="1"/>
    <xf borderId="11" fillId="0" fontId="1" numFmtId="10" xfId="0" applyBorder="1" applyFont="1" applyNumberFormat="1"/>
    <xf borderId="12" fillId="0" fontId="1" numFmtId="10" xfId="0" applyBorder="1" applyFont="1" applyNumberFormat="1"/>
    <xf borderId="13" fillId="0" fontId="1" numFmtId="164" xfId="0" applyBorder="1" applyFont="1" applyNumberFormat="1"/>
    <xf borderId="0" fillId="0" fontId="1" numFmtId="164" xfId="0" applyFont="1" applyNumberFormat="1"/>
    <xf borderId="5" fillId="0" fontId="1" numFmtId="164" xfId="0" applyBorder="1" applyFont="1" applyNumberFormat="1"/>
    <xf borderId="14" fillId="0" fontId="1" numFmtId="164" xfId="0" applyBorder="1" applyFont="1" applyNumberFormat="1"/>
    <xf borderId="7" fillId="0" fontId="1" numFmtId="164" xfId="0" applyBorder="1" applyFont="1" applyNumberFormat="1"/>
    <xf borderId="8" fillId="0" fontId="1" numFmtId="164" xfId="0" applyBorder="1" applyFont="1" applyNumberFormat="1"/>
    <xf borderId="0" fillId="0" fontId="7" numFmtId="0" xfId="0" applyAlignment="1" applyFont="1">
      <alignment horizontal="center" readingOrder="0" shrinkToFit="0" textRotation="90" vertical="center" wrapText="0"/>
    </xf>
    <xf borderId="1" fillId="0" fontId="5" numFmtId="0" xfId="0" applyAlignment="1" applyBorder="1" applyFont="1">
      <alignment horizontal="right" shrinkToFit="0" vertical="top" wrapText="0"/>
    </xf>
    <xf borderId="15" fillId="0" fontId="5" numFmtId="165" xfId="0" applyAlignment="1" applyBorder="1" applyFont="1" applyNumberFormat="1">
      <alignment horizontal="center" readingOrder="0" shrinkToFit="0" vertical="top" wrapText="0"/>
    </xf>
    <xf borderId="2" fillId="0" fontId="5" numFmtId="165" xfId="0" applyAlignment="1" applyBorder="1" applyFont="1" applyNumberFormat="1">
      <alignment horizontal="center" readingOrder="0" shrinkToFit="0" vertical="top" wrapText="0"/>
    </xf>
    <xf borderId="3" fillId="0" fontId="5" numFmtId="165" xfId="0" applyAlignment="1" applyBorder="1" applyFont="1" applyNumberFormat="1">
      <alignment horizontal="center" readingOrder="0" shrinkToFit="0" vertical="top" wrapText="0"/>
    </xf>
    <xf borderId="0" fillId="0" fontId="5" numFmtId="165" xfId="0" applyAlignment="1" applyFont="1" applyNumberFormat="1">
      <alignment horizontal="center" readingOrder="0" shrinkToFit="0" vertical="top" wrapText="0"/>
    </xf>
    <xf borderId="0" fillId="0" fontId="5" numFmtId="0" xfId="0" applyAlignment="1" applyFont="1">
      <alignment horizontal="right" shrinkToFit="0" vertical="top" wrapText="0"/>
    </xf>
    <xf borderId="0" fillId="0" fontId="3" numFmtId="0" xfId="0" applyAlignment="1" applyFont="1">
      <alignment horizontal="right"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vertical="bottom"/>
    </xf>
    <xf borderId="13" fillId="0" fontId="3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vertical="bottom"/>
    </xf>
    <xf borderId="7" fillId="0" fontId="7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horizontal="left" readingOrder="0" vertical="bottom"/>
    </xf>
    <xf borderId="10" fillId="0" fontId="3" numFmtId="3" xfId="0" applyAlignment="1" applyBorder="1" applyFont="1" applyNumberFormat="1">
      <alignment horizontal="right" readingOrder="0" shrinkToFit="0" vertical="bottom" wrapText="0"/>
    </xf>
    <xf borderId="11" fillId="0" fontId="3" numFmtId="3" xfId="0" applyAlignment="1" applyBorder="1" applyFont="1" applyNumberFormat="1">
      <alignment horizontal="right" readingOrder="0" shrinkToFit="0" vertical="bottom" wrapText="0"/>
    </xf>
    <xf borderId="12" fillId="0" fontId="3" numFmtId="3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horizontal="left" readingOrder="0" vertical="bottom"/>
    </xf>
    <xf borderId="15" fillId="0" fontId="5" numFmtId="3" xfId="0" applyAlignment="1" applyBorder="1" applyFont="1" applyNumberFormat="1">
      <alignment horizontal="right" readingOrder="0" shrinkToFit="0" vertical="bottom" wrapText="0"/>
    </xf>
    <xf borderId="2" fillId="0" fontId="5" numFmtId="3" xfId="0" applyAlignment="1" applyBorder="1" applyFont="1" applyNumberFormat="1">
      <alignment horizontal="right" readingOrder="0" shrinkToFit="0" vertical="bottom" wrapText="0"/>
    </xf>
    <xf borderId="3" fillId="0" fontId="5" numFmtId="3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vertical="top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1" fillId="0" fontId="5" numFmtId="165" xfId="0" applyAlignment="1" applyBorder="1" applyFont="1" applyNumberFormat="1">
      <alignment horizontal="center" readingOrder="0" shrinkToFit="0" vertical="top" wrapText="0"/>
    </xf>
    <xf borderId="1" fillId="0" fontId="5" numFmtId="3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57"/>
    <col customWidth="1" min="9" max="9" width="23.43"/>
  </cols>
  <sheetData>
    <row r="2">
      <c r="B2" s="1" t="s">
        <v>0</v>
      </c>
      <c r="C2" s="2">
        <f>WACC!C2</f>
        <v>0.06914662235</v>
      </c>
      <c r="E2" s="3" t="s">
        <v>1</v>
      </c>
    </row>
    <row r="3">
      <c r="E3" s="3" t="s">
        <v>2</v>
      </c>
      <c r="I3" s="4"/>
    </row>
    <row r="4">
      <c r="B4" s="4" t="s">
        <v>3</v>
      </c>
    </row>
    <row r="5">
      <c r="B5" s="1" t="s">
        <v>4</v>
      </c>
      <c r="C5" s="5">
        <v>2020.0</v>
      </c>
      <c r="D5" s="5">
        <v>2021.0</v>
      </c>
      <c r="E5" s="5">
        <v>2022.0</v>
      </c>
      <c r="F5" s="5">
        <v>2023.0</v>
      </c>
      <c r="G5" s="6">
        <v>2024.0</v>
      </c>
    </row>
    <row r="6">
      <c r="B6" s="7" t="s">
        <v>5</v>
      </c>
      <c r="C6" s="8">
        <f>FCFF!H4</f>
        <v>12639620.49</v>
      </c>
      <c r="D6" s="8">
        <f>FCFF!I4</f>
        <v>11437957.67</v>
      </c>
      <c r="E6" s="8">
        <f>FCFF!J4</f>
        <v>11737441.65</v>
      </c>
      <c r="F6" s="8">
        <f>FCFF!K4</f>
        <v>12025654.66</v>
      </c>
      <c r="G6" s="9">
        <f>FCFF!L4</f>
        <v>13243710.39</v>
      </c>
    </row>
    <row r="7">
      <c r="B7" s="7" t="s">
        <v>6</v>
      </c>
      <c r="C7" s="4">
        <v>0.5</v>
      </c>
      <c r="D7" s="4">
        <v>1.5</v>
      </c>
      <c r="E7" s="4">
        <v>2.5</v>
      </c>
      <c r="F7" s="4">
        <v>3.5</v>
      </c>
      <c r="G7" s="10">
        <v>4.5</v>
      </c>
    </row>
    <row r="8">
      <c r="B8" s="11" t="s">
        <v>7</v>
      </c>
      <c r="C8" s="12">
        <f t="shared" ref="C8:G8" si="1">C6/(1+$C$2)^C7</f>
        <v>12224057.95</v>
      </c>
      <c r="D8" s="12">
        <f t="shared" si="1"/>
        <v>10346479.04</v>
      </c>
      <c r="E8" s="12">
        <f t="shared" si="1"/>
        <v>9930709.452</v>
      </c>
      <c r="F8" s="12">
        <f t="shared" si="1"/>
        <v>9516522.726</v>
      </c>
      <c r="G8" s="13">
        <f t="shared" si="1"/>
        <v>9802615.494</v>
      </c>
    </row>
    <row r="9">
      <c r="B9" s="1" t="s">
        <v>8</v>
      </c>
      <c r="C9" s="14">
        <f>SUM(C8:G8)</f>
        <v>51820384.67</v>
      </c>
    </row>
    <row r="11">
      <c r="B11" s="4" t="s">
        <v>9</v>
      </c>
    </row>
    <row r="12">
      <c r="B12" s="15" t="s">
        <v>10</v>
      </c>
      <c r="C12" s="16">
        <f>WACC!C10</f>
        <v>188816668</v>
      </c>
    </row>
    <row r="13">
      <c r="B13" s="7" t="s">
        <v>11</v>
      </c>
      <c r="C13" s="17">
        <f>Balance!G25</f>
        <v>14759260</v>
      </c>
    </row>
    <row r="14">
      <c r="B14" s="7" t="s">
        <v>12</v>
      </c>
      <c r="C14" s="17">
        <f>Balance!G3</f>
        <v>5018437</v>
      </c>
    </row>
    <row r="15">
      <c r="B15" s="7" t="s">
        <v>13</v>
      </c>
      <c r="C15" s="17">
        <f>C12+C13-C14</f>
        <v>198557491</v>
      </c>
    </row>
    <row r="16">
      <c r="B16" s="7" t="s">
        <v>14</v>
      </c>
      <c r="C16" s="17">
        <f>FCFF!G5+FCFF!G6</f>
        <v>11924080</v>
      </c>
    </row>
    <row r="17">
      <c r="B17" s="1" t="s">
        <v>15</v>
      </c>
      <c r="C17" s="18">
        <f>C15/C16</f>
        <v>16.65180802</v>
      </c>
    </row>
    <row r="18">
      <c r="B18" s="3" t="s">
        <v>16</v>
      </c>
    </row>
    <row r="20">
      <c r="B20" s="4" t="s">
        <v>17</v>
      </c>
    </row>
    <row r="21">
      <c r="B21" s="15" t="s">
        <v>18</v>
      </c>
      <c r="C21" s="19">
        <f>FCFF!L5+FCFF!L6</f>
        <v>14100927.58</v>
      </c>
    </row>
    <row r="22">
      <c r="B22" s="7" t="s">
        <v>19</v>
      </c>
      <c r="C22" s="20">
        <f>C17</f>
        <v>16.65180802</v>
      </c>
    </row>
    <row r="23">
      <c r="B23" s="7" t="s">
        <v>20</v>
      </c>
      <c r="C23" s="17">
        <f>C21*C22</f>
        <v>234805939</v>
      </c>
    </row>
    <row r="24">
      <c r="B24" s="15" t="s">
        <v>21</v>
      </c>
      <c r="C24" s="21">
        <f>C23/(1+C2)^G7</f>
        <v>173796637.6</v>
      </c>
    </row>
    <row r="25">
      <c r="B25" s="1" t="s">
        <v>22</v>
      </c>
      <c r="C25" s="14">
        <f>C24+C9</f>
        <v>225617022.3</v>
      </c>
    </row>
    <row r="27">
      <c r="B27" s="4" t="s">
        <v>23</v>
      </c>
    </row>
    <row r="28">
      <c r="B28" s="15" t="s">
        <v>24</v>
      </c>
      <c r="C28" s="16">
        <f>C25-C13</f>
        <v>210857762.3</v>
      </c>
    </row>
    <row r="29">
      <c r="B29" s="7" t="s">
        <v>25</v>
      </c>
      <c r="C29" s="22">
        <v>439800.0</v>
      </c>
    </row>
    <row r="30">
      <c r="B30" s="1" t="s">
        <v>26</v>
      </c>
      <c r="C30" s="18">
        <f>C28/C29</f>
        <v>479.4401144</v>
      </c>
    </row>
    <row r="31">
      <c r="B31" s="11" t="s">
        <v>27</v>
      </c>
      <c r="C31" s="11">
        <v>429.32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29"/>
  </cols>
  <sheetData>
    <row r="2">
      <c r="B2" s="23"/>
      <c r="C2" s="24" t="s">
        <v>28</v>
      </c>
      <c r="D2" s="25"/>
      <c r="E2" s="25"/>
      <c r="F2" s="25"/>
      <c r="G2" s="26"/>
      <c r="H2" s="24" t="s">
        <v>29</v>
      </c>
      <c r="I2" s="25"/>
      <c r="J2" s="25"/>
      <c r="K2" s="25"/>
      <c r="L2" s="26"/>
    </row>
    <row r="3">
      <c r="B3" s="27"/>
      <c r="C3" s="28">
        <v>2015.0</v>
      </c>
      <c r="D3" s="28">
        <v>2016.0</v>
      </c>
      <c r="E3" s="28">
        <v>2017.0</v>
      </c>
      <c r="F3" s="28">
        <v>2018.0</v>
      </c>
      <c r="G3" s="29">
        <v>2019.0</v>
      </c>
      <c r="H3" s="28">
        <v>2020.0</v>
      </c>
      <c r="I3" s="28">
        <v>2021.0</v>
      </c>
      <c r="J3" s="28">
        <v>2022.0</v>
      </c>
      <c r="K3" s="28">
        <v>2023.0</v>
      </c>
      <c r="L3" s="29">
        <v>2024.0</v>
      </c>
    </row>
    <row r="4">
      <c r="B4" s="30" t="s">
        <v>5</v>
      </c>
      <c r="C4" s="31">
        <f t="shared" ref="C4:L4" si="1">C5+C6+C7+C8-C9</f>
        <v>3490112</v>
      </c>
      <c r="D4" s="31">
        <f t="shared" si="1"/>
        <v>4851957</v>
      </c>
      <c r="E4" s="31">
        <f t="shared" si="1"/>
        <v>6949736</v>
      </c>
      <c r="F4" s="31">
        <f t="shared" si="1"/>
        <v>8737542</v>
      </c>
      <c r="G4" s="32">
        <f t="shared" si="1"/>
        <v>11432687</v>
      </c>
      <c r="H4" s="33">
        <f t="shared" si="1"/>
        <v>12639620.49</v>
      </c>
      <c r="I4" s="33">
        <f t="shared" si="1"/>
        <v>11437957.67</v>
      </c>
      <c r="J4" s="33">
        <f t="shared" si="1"/>
        <v>11737441.65</v>
      </c>
      <c r="K4" s="33">
        <f t="shared" si="1"/>
        <v>12025654.66</v>
      </c>
      <c r="L4" s="34">
        <f t="shared" si="1"/>
        <v>13243710.39</v>
      </c>
    </row>
    <row r="5">
      <c r="B5" s="35" t="s">
        <v>30</v>
      </c>
      <c r="C5" s="36">
        <f>Income!C11</f>
        <v>305826</v>
      </c>
      <c r="D5" s="37">
        <f>Income!D11</f>
        <v>379793</v>
      </c>
      <c r="E5" s="37">
        <f>Income!E11</f>
        <v>838679</v>
      </c>
      <c r="F5" s="37">
        <f>Income!F11</f>
        <v>1605226</v>
      </c>
      <c r="G5" s="38">
        <f>Income!G11</f>
        <v>2604254</v>
      </c>
      <c r="H5" s="39">
        <f>Income!H11</f>
        <v>3880116.048</v>
      </c>
      <c r="I5" s="39">
        <f>Income!I11</f>
        <v>3121729.729</v>
      </c>
      <c r="J5" s="39">
        <f>Income!J11</f>
        <v>3407447.365</v>
      </c>
      <c r="K5" s="39">
        <f>Income!K11</f>
        <v>3011940.082</v>
      </c>
      <c r="L5" s="40">
        <f>Income!L11</f>
        <v>2870880.888</v>
      </c>
    </row>
    <row r="6">
      <c r="B6" s="35" t="s">
        <v>31</v>
      </c>
      <c r="C6" s="41">
        <f>'Cash Flow'!C8+'Cash Flow'!C9</f>
        <v>3467665</v>
      </c>
      <c r="D6" s="42">
        <f>'Cash Flow'!D8+'Cash Flow'!D9</f>
        <v>4846026</v>
      </c>
      <c r="E6" s="42">
        <f>'Cash Flow'!E8+'Cash Flow'!E9</f>
        <v>6269728</v>
      </c>
      <c r="F6" s="42">
        <f>'Cash Flow'!F8+'Cash Flow'!F9</f>
        <v>7615245</v>
      </c>
      <c r="G6" s="43">
        <f>'Cash Flow'!G8+'Cash Flow'!G9</f>
        <v>9319826</v>
      </c>
      <c r="H6" s="42">
        <f>G6*(1+Scenarios!E10)</f>
        <v>9413024.26</v>
      </c>
      <c r="I6" s="42">
        <f>H6*(1+Scenarios!F10)</f>
        <v>8942373.047</v>
      </c>
      <c r="J6" s="42">
        <f>I6*(1+Scenarios!G10)</f>
        <v>9121220.508</v>
      </c>
      <c r="K6" s="42">
        <f>J6*(1+Scenarios!H10)</f>
        <v>9850918.149</v>
      </c>
      <c r="L6" s="43">
        <f>K6*(1+Scenarios!I10)</f>
        <v>11230046.69</v>
      </c>
    </row>
    <row r="7">
      <c r="B7" s="35" t="s">
        <v>32</v>
      </c>
      <c r="C7" s="41">
        <f>Income!C16</f>
        <v>-19244</v>
      </c>
      <c r="D7" s="42">
        <f>Income!D16</f>
        <v>-73829</v>
      </c>
      <c r="E7" s="42">
        <f>Income!E16</f>
        <v>73608</v>
      </c>
      <c r="F7" s="42">
        <f>Income!F16</f>
        <v>-15216</v>
      </c>
      <c r="G7" s="43">
        <f>Income!G16</f>
        <v>-195315</v>
      </c>
      <c r="H7" s="42">
        <f>Income!H16</f>
        <v>-350447.3172</v>
      </c>
      <c r="I7" s="42">
        <f>Income!I16</f>
        <v>-336584.0336</v>
      </c>
      <c r="J7" s="42">
        <f>Income!J16</f>
        <v>-307831.8927</v>
      </c>
      <c r="K7" s="42">
        <f>Income!K16</f>
        <v>-369647.1919</v>
      </c>
      <c r="L7" s="43">
        <f>Income!L16</f>
        <v>-359379.2143</v>
      </c>
    </row>
    <row r="8">
      <c r="B8" s="35" t="s">
        <v>33</v>
      </c>
      <c r="C8" s="41">
        <f>'Cash Flow'!C23</f>
        <v>-91248</v>
      </c>
      <c r="D8" s="42">
        <f>'Cash Flow'!D23</f>
        <v>-107653</v>
      </c>
      <c r="E8" s="42">
        <f>'Cash Flow'!E23</f>
        <v>-173302</v>
      </c>
      <c r="F8" s="42">
        <f>'Cash Flow'!F23</f>
        <v>-173946</v>
      </c>
      <c r="G8" s="43">
        <f>'Cash Flow'!G23</f>
        <v>-253035</v>
      </c>
      <c r="H8" s="42">
        <f>G8*(1+Scenarios!E9)</f>
        <v>-227731.5</v>
      </c>
      <c r="I8" s="42">
        <f>H8*(1+Scenarios!F9)</f>
        <v>-239118.075</v>
      </c>
      <c r="J8" s="42">
        <f>I8*(1+Scenarios!G9)</f>
        <v>-282159.3285</v>
      </c>
      <c r="K8" s="42">
        <f>J8*(1+Scenarios!H9)</f>
        <v>-344234.3808</v>
      </c>
      <c r="L8" s="43">
        <f>K8*(1+Scenarios!I9)</f>
        <v>-430292.976</v>
      </c>
    </row>
    <row r="9">
      <c r="B9" s="44" t="s">
        <v>34</v>
      </c>
      <c r="C9" s="45">
        <f>'Cash Flow'!C20</f>
        <v>172887</v>
      </c>
      <c r="D9" s="46">
        <f>'Cash Flow'!D20</f>
        <v>192380</v>
      </c>
      <c r="E9" s="46">
        <f>'Cash Flow'!E20</f>
        <v>58977</v>
      </c>
      <c r="F9" s="46">
        <f>'Cash Flow'!F20</f>
        <v>293767</v>
      </c>
      <c r="G9" s="47">
        <f>'Cash Flow'!G20</f>
        <v>43043</v>
      </c>
      <c r="H9" s="46">
        <v>75341.0</v>
      </c>
      <c r="I9" s="46">
        <v>50443.0</v>
      </c>
      <c r="J9" s="46">
        <v>201235.0</v>
      </c>
      <c r="K9" s="46">
        <v>123322.0</v>
      </c>
      <c r="L9" s="47">
        <v>67545.0</v>
      </c>
    </row>
  </sheetData>
  <mergeCells count="2">
    <mergeCell ref="C2:G2"/>
    <mergeCell ref="H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57"/>
    <col customWidth="1" min="3" max="3" width="14.0"/>
    <col customWidth="1" min="4" max="4" width="14.14"/>
    <col customWidth="1" min="5" max="5" width="16.71"/>
    <col customWidth="1" min="6" max="6" width="42.57"/>
    <col customWidth="1" min="7" max="7" width="43.71"/>
  </cols>
  <sheetData>
    <row r="2">
      <c r="B2" s="48" t="s">
        <v>0</v>
      </c>
      <c r="C2" s="49">
        <f>C3*C5+C4*C6*(1-C7)</f>
        <v>0.06914662235</v>
      </c>
      <c r="D2" s="50"/>
      <c r="E2" s="3" t="s">
        <v>35</v>
      </c>
    </row>
    <row r="3">
      <c r="B3" s="7" t="s">
        <v>36</v>
      </c>
      <c r="C3" s="51">
        <f>1-C4</f>
        <v>0.9279091003</v>
      </c>
      <c r="D3" s="4"/>
      <c r="E3" s="3" t="s">
        <v>37</v>
      </c>
    </row>
    <row r="4">
      <c r="B4" s="7" t="s">
        <v>38</v>
      </c>
      <c r="C4" s="51">
        <f>C11/(C11+C9)</f>
        <v>0.0720908997</v>
      </c>
      <c r="D4" s="50"/>
    </row>
    <row r="5">
      <c r="B5" s="7" t="s">
        <v>39</v>
      </c>
      <c r="C5" s="51">
        <f>C15+C17*(C16-C15)</f>
        <v>0.07127526</v>
      </c>
      <c r="D5" s="4"/>
    </row>
    <row r="6">
      <c r="B6" s="7" t="s">
        <v>40</v>
      </c>
      <c r="C6" s="51">
        <f>C22/C11</f>
        <v>0.04598499976</v>
      </c>
      <c r="D6" s="4"/>
    </row>
    <row r="7">
      <c r="B7" s="11" t="s">
        <v>41</v>
      </c>
      <c r="C7" s="52">
        <f>C24</f>
        <v>0.09213599507</v>
      </c>
    </row>
    <row r="8">
      <c r="B8" s="4"/>
      <c r="C8" s="4"/>
      <c r="D8" s="4"/>
    </row>
    <row r="9">
      <c r="B9" s="50" t="s">
        <v>42</v>
      </c>
      <c r="C9" s="53">
        <f>C10</f>
        <v>188816668</v>
      </c>
    </row>
    <row r="10">
      <c r="B10" s="4" t="s">
        <v>43</v>
      </c>
      <c r="C10" s="8">
        <v>1.88816668E8</v>
      </c>
    </row>
    <row r="11">
      <c r="B11" s="50" t="s">
        <v>11</v>
      </c>
      <c r="C11" s="53">
        <f>C12+C13</f>
        <v>14669501</v>
      </c>
    </row>
    <row r="12">
      <c r="B12" s="4" t="s">
        <v>44</v>
      </c>
      <c r="C12" s="54">
        <f>BSQ!C28</f>
        <v>498809</v>
      </c>
    </row>
    <row r="13">
      <c r="B13" s="4" t="s">
        <v>45</v>
      </c>
      <c r="C13" s="54">
        <f>BSQ!C31</f>
        <v>14170692</v>
      </c>
    </row>
    <row r="15">
      <c r="B15" s="50" t="s">
        <v>46</v>
      </c>
      <c r="C15" s="55">
        <v>0.0066</v>
      </c>
      <c r="D15" s="4" t="s">
        <v>47</v>
      </c>
    </row>
    <row r="16">
      <c r="B16" s="50" t="s">
        <v>48</v>
      </c>
      <c r="C16" s="55">
        <v>0.06802</v>
      </c>
      <c r="D16" s="4" t="s">
        <v>49</v>
      </c>
      <c r="F16" s="56" t="s">
        <v>50</v>
      </c>
    </row>
    <row r="17">
      <c r="B17" s="50" t="s">
        <v>51</v>
      </c>
      <c r="C17" s="57">
        <f>C19</f>
        <v>1.053</v>
      </c>
    </row>
    <row r="18">
      <c r="B18" s="4" t="s">
        <v>52</v>
      </c>
      <c r="C18" s="4">
        <v>0.972</v>
      </c>
      <c r="D18" s="4" t="s">
        <v>53</v>
      </c>
      <c r="F18" s="58" t="s">
        <v>54</v>
      </c>
    </row>
    <row r="19">
      <c r="B19" s="4" t="s">
        <v>55</v>
      </c>
      <c r="C19" s="50">
        <v>1.053</v>
      </c>
      <c r="D19" s="4" t="s">
        <v>56</v>
      </c>
    </row>
    <row r="20">
      <c r="B20" s="4" t="s">
        <v>57</v>
      </c>
      <c r="C20" s="4">
        <v>0.891</v>
      </c>
      <c r="D20" s="4" t="s">
        <v>58</v>
      </c>
    </row>
    <row r="22">
      <c r="B22" s="50" t="s">
        <v>59</v>
      </c>
      <c r="C22" s="59">
        <f>-SUM(ISQ!C13:F13)</f>
        <v>674577</v>
      </c>
    </row>
    <row r="24">
      <c r="B24" s="50" t="s">
        <v>60</v>
      </c>
      <c r="C24" s="60">
        <f>C25/C26</f>
        <v>0.09213599507</v>
      </c>
    </row>
    <row r="25">
      <c r="B25" s="4" t="s">
        <v>61</v>
      </c>
      <c r="C25" s="54">
        <f>-SUM(ISQ!C17:F17)</f>
        <v>226511</v>
      </c>
    </row>
    <row r="26">
      <c r="B26" s="4" t="s">
        <v>62</v>
      </c>
      <c r="C26" s="54">
        <f>SUM(ISQ!C16:F16)</f>
        <v>2458442</v>
      </c>
    </row>
  </sheetData>
  <mergeCells count="2">
    <mergeCell ref="F16:G16"/>
    <mergeCell ref="F18:G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86"/>
    <col customWidth="1" min="3" max="3" width="61.14"/>
    <col customWidth="1" min="4" max="4" width="20.57"/>
  </cols>
  <sheetData>
    <row r="2">
      <c r="E2" s="61" t="s">
        <v>4</v>
      </c>
      <c r="F2" s="62"/>
      <c r="G2" s="62"/>
      <c r="H2" s="62"/>
      <c r="I2" s="63"/>
    </row>
    <row r="3">
      <c r="B3" s="64" t="s">
        <v>63</v>
      </c>
      <c r="C3" s="64" t="s">
        <v>64</v>
      </c>
      <c r="D3" s="64" t="s">
        <v>65</v>
      </c>
      <c r="E3" s="65">
        <v>2020.0</v>
      </c>
      <c r="F3" s="28">
        <v>2021.0</v>
      </c>
      <c r="G3" s="28">
        <v>2022.0</v>
      </c>
      <c r="H3" s="28">
        <v>2023.0</v>
      </c>
      <c r="I3" s="29">
        <v>2024.0</v>
      </c>
    </row>
    <row r="4">
      <c r="B4" s="64" t="s">
        <v>66</v>
      </c>
      <c r="C4" s="66" t="s">
        <v>67</v>
      </c>
      <c r="D4" s="67" t="s">
        <v>68</v>
      </c>
      <c r="E4" s="68">
        <v>0.15</v>
      </c>
      <c r="F4" s="69">
        <v>0.05</v>
      </c>
      <c r="G4" s="70">
        <v>0.05</v>
      </c>
      <c r="H4" s="70">
        <v>0.05</v>
      </c>
      <c r="I4" s="71">
        <v>0.0</v>
      </c>
    </row>
    <row r="5">
      <c r="B5" s="72"/>
      <c r="C5" s="72"/>
      <c r="D5" s="73" t="s">
        <v>69</v>
      </c>
      <c r="E5" s="74"/>
      <c r="F5" s="75"/>
      <c r="G5" s="75"/>
      <c r="H5" s="75"/>
      <c r="I5" s="76"/>
    </row>
    <row r="6">
      <c r="B6" s="77"/>
      <c r="C6" s="77"/>
      <c r="D6" s="78" t="s">
        <v>70</v>
      </c>
      <c r="E6" s="79"/>
      <c r="F6" s="80"/>
      <c r="G6" s="80"/>
      <c r="H6" s="80"/>
      <c r="I6" s="81"/>
    </row>
    <row r="7">
      <c r="B7" s="82"/>
      <c r="C7" s="83"/>
      <c r="D7" s="84"/>
      <c r="E7" s="85"/>
      <c r="F7" s="23"/>
      <c r="G7" s="23"/>
      <c r="H7" s="23"/>
      <c r="I7" s="86"/>
    </row>
    <row r="8">
      <c r="B8" s="87" t="s">
        <v>71</v>
      </c>
      <c r="C8" s="66" t="s">
        <v>72</v>
      </c>
      <c r="D8" s="67" t="s">
        <v>68</v>
      </c>
      <c r="E8" s="88">
        <v>0.25</v>
      </c>
      <c r="F8" s="89">
        <v>0.05</v>
      </c>
      <c r="G8" s="89">
        <v>0.15</v>
      </c>
      <c r="H8" s="89">
        <v>0.1</v>
      </c>
      <c r="I8" s="90">
        <v>0.05</v>
      </c>
    </row>
    <row r="9" ht="29.25" customHeight="1">
      <c r="B9" s="72"/>
      <c r="C9" s="72"/>
      <c r="D9" s="73" t="s">
        <v>69</v>
      </c>
      <c r="E9" s="91">
        <v>-0.1</v>
      </c>
      <c r="F9" s="92">
        <v>0.05</v>
      </c>
      <c r="G9" s="92">
        <v>0.18</v>
      </c>
      <c r="H9" s="92">
        <v>0.22</v>
      </c>
      <c r="I9" s="93">
        <v>0.25</v>
      </c>
    </row>
    <row r="10">
      <c r="B10" s="77"/>
      <c r="C10" s="77"/>
      <c r="D10" s="78" t="s">
        <v>70</v>
      </c>
      <c r="E10" s="94">
        <v>0.01</v>
      </c>
      <c r="F10" s="95">
        <v>-0.05</v>
      </c>
      <c r="G10" s="95">
        <v>0.02</v>
      </c>
      <c r="H10" s="95">
        <v>0.08</v>
      </c>
      <c r="I10" s="96">
        <v>0.14</v>
      </c>
    </row>
    <row r="11">
      <c r="B11" s="82"/>
      <c r="C11" s="83"/>
      <c r="D11" s="84"/>
      <c r="E11" s="85"/>
      <c r="F11" s="23"/>
      <c r="G11" s="23"/>
      <c r="H11" s="23"/>
      <c r="I11" s="86"/>
    </row>
    <row r="12">
      <c r="B12" s="64" t="s">
        <v>73</v>
      </c>
      <c r="C12" s="66" t="s">
        <v>74</v>
      </c>
      <c r="D12" s="67" t="s">
        <v>68</v>
      </c>
      <c r="E12" s="68">
        <v>0.4</v>
      </c>
      <c r="F12" s="70">
        <v>0.3</v>
      </c>
      <c r="G12" s="70">
        <v>0.2</v>
      </c>
      <c r="H12" s="70">
        <v>0.2</v>
      </c>
      <c r="I12" s="71">
        <v>0.15</v>
      </c>
    </row>
    <row r="13">
      <c r="B13" s="72"/>
      <c r="C13" s="72"/>
      <c r="D13" s="73" t="s">
        <v>69</v>
      </c>
      <c r="E13" s="74"/>
      <c r="F13" s="75"/>
      <c r="G13" s="75"/>
      <c r="H13" s="75"/>
      <c r="I13" s="76"/>
    </row>
    <row r="14">
      <c r="B14" s="77"/>
      <c r="C14" s="77"/>
      <c r="D14" s="78" t="s">
        <v>70</v>
      </c>
      <c r="E14" s="79"/>
      <c r="F14" s="80"/>
      <c r="G14" s="80"/>
      <c r="H14" s="80"/>
      <c r="I14" s="81"/>
    </row>
    <row r="15">
      <c r="B15" s="23"/>
      <c r="C15" s="23"/>
      <c r="D15" s="23"/>
      <c r="E15" s="23"/>
      <c r="F15" s="23"/>
      <c r="G15" s="23"/>
      <c r="H15" s="23"/>
      <c r="I15" s="23"/>
    </row>
    <row r="16">
      <c r="C16" s="23"/>
      <c r="D16" s="15" t="s">
        <v>75</v>
      </c>
      <c r="E16" s="97">
        <v>0.12</v>
      </c>
      <c r="F16" s="98">
        <v>0.12</v>
      </c>
      <c r="G16" s="98">
        <v>0.12</v>
      </c>
      <c r="H16" s="98">
        <v>0.12</v>
      </c>
      <c r="I16" s="99">
        <v>0.12</v>
      </c>
    </row>
    <row r="17">
      <c r="D17" s="7" t="s">
        <v>76</v>
      </c>
      <c r="E17" s="100">
        <v>0.451</v>
      </c>
      <c r="F17" s="101">
        <v>0.423</v>
      </c>
      <c r="G17" s="101">
        <v>0.384</v>
      </c>
      <c r="H17" s="101">
        <v>0.358</v>
      </c>
      <c r="I17" s="102">
        <v>0.331</v>
      </c>
    </row>
    <row r="18">
      <c r="D18" s="7" t="s">
        <v>77</v>
      </c>
      <c r="E18" s="100">
        <v>0.154</v>
      </c>
      <c r="F18" s="101">
        <v>0.118</v>
      </c>
      <c r="G18" s="101">
        <v>0.112</v>
      </c>
      <c r="H18" s="101">
        <v>0.09</v>
      </c>
      <c r="I18" s="102">
        <v>0.0817</v>
      </c>
    </row>
    <row r="19">
      <c r="D19" s="11" t="s">
        <v>78</v>
      </c>
      <c r="E19" s="103">
        <v>0.102</v>
      </c>
      <c r="F19" s="104">
        <v>0.0933</v>
      </c>
      <c r="G19" s="104">
        <v>0.0742</v>
      </c>
      <c r="H19" s="104">
        <v>0.081</v>
      </c>
      <c r="I19" s="105">
        <v>0.075</v>
      </c>
    </row>
    <row r="20">
      <c r="D20" s="4"/>
    </row>
    <row r="23">
      <c r="D23" s="64" t="s">
        <v>65</v>
      </c>
      <c r="E23" s="61" t="s">
        <v>4</v>
      </c>
      <c r="F23" s="62"/>
      <c r="G23" s="62"/>
      <c r="H23" s="62"/>
      <c r="I23" s="63"/>
    </row>
    <row r="24">
      <c r="D24" s="72"/>
      <c r="E24" s="106">
        <v>2020.0</v>
      </c>
      <c r="F24" s="107">
        <v>2021.0</v>
      </c>
      <c r="G24" s="107">
        <v>2022.0</v>
      </c>
      <c r="H24" s="107">
        <v>2023.0</v>
      </c>
      <c r="I24" s="108">
        <v>2024.0</v>
      </c>
    </row>
    <row r="25">
      <c r="D25" s="67" t="s">
        <v>68</v>
      </c>
      <c r="E25" s="89">
        <v>0.25</v>
      </c>
      <c r="F25" s="89">
        <v>0.05</v>
      </c>
      <c r="G25" s="89">
        <v>0.15</v>
      </c>
      <c r="H25" s="89">
        <v>0.1</v>
      </c>
      <c r="I25" s="90">
        <v>0.05</v>
      </c>
    </row>
    <row r="26">
      <c r="D26" s="73" t="s">
        <v>69</v>
      </c>
      <c r="E26" s="92">
        <v>-0.1</v>
      </c>
      <c r="F26" s="92">
        <v>0.05</v>
      </c>
      <c r="G26" s="92">
        <v>0.18</v>
      </c>
      <c r="H26" s="92">
        <v>0.22</v>
      </c>
      <c r="I26" s="93">
        <v>0.25</v>
      </c>
    </row>
    <row r="27">
      <c r="D27" s="73" t="s">
        <v>70</v>
      </c>
      <c r="E27" s="92">
        <v>0.01</v>
      </c>
      <c r="F27" s="92">
        <v>-0.05</v>
      </c>
      <c r="G27" s="92">
        <v>0.02</v>
      </c>
      <c r="H27" s="92">
        <v>0.08</v>
      </c>
      <c r="I27" s="93">
        <v>0.14</v>
      </c>
    </row>
    <row r="28">
      <c r="D28" s="7" t="s">
        <v>75</v>
      </c>
      <c r="E28" s="109">
        <v>0.12</v>
      </c>
      <c r="F28" s="109">
        <v>0.12</v>
      </c>
      <c r="G28" s="109">
        <v>0.12</v>
      </c>
      <c r="H28" s="109">
        <v>0.12</v>
      </c>
      <c r="I28" s="110">
        <v>0.12</v>
      </c>
    </row>
    <row r="29">
      <c r="D29" s="7" t="s">
        <v>76</v>
      </c>
      <c r="E29" s="101">
        <v>0.451</v>
      </c>
      <c r="F29" s="101">
        <v>0.423</v>
      </c>
      <c r="G29" s="101">
        <v>0.384</v>
      </c>
      <c r="H29" s="101">
        <v>0.358</v>
      </c>
      <c r="I29" s="102">
        <v>0.331</v>
      </c>
    </row>
    <row r="30">
      <c r="D30" s="7" t="s">
        <v>77</v>
      </c>
      <c r="E30" s="101">
        <v>0.154</v>
      </c>
      <c r="F30" s="101">
        <v>0.118</v>
      </c>
      <c r="G30" s="101">
        <v>0.112</v>
      </c>
      <c r="H30" s="101">
        <v>0.09</v>
      </c>
      <c r="I30" s="102">
        <v>0.0817</v>
      </c>
    </row>
    <row r="31">
      <c r="D31" s="7" t="s">
        <v>78</v>
      </c>
      <c r="E31" s="101">
        <v>0.102</v>
      </c>
      <c r="F31" s="101">
        <v>0.0933</v>
      </c>
      <c r="G31" s="101">
        <v>0.0742</v>
      </c>
      <c r="H31" s="101">
        <v>0.081</v>
      </c>
      <c r="I31" s="102">
        <v>0.075</v>
      </c>
    </row>
    <row r="32">
      <c r="D32" s="11" t="s">
        <v>79</v>
      </c>
      <c r="E32" s="46">
        <v>75341.0</v>
      </c>
      <c r="F32" s="46">
        <v>50443.0</v>
      </c>
      <c r="G32" s="46">
        <v>201235.0</v>
      </c>
      <c r="H32" s="46">
        <v>123322.0</v>
      </c>
      <c r="I32" s="47">
        <v>67545.0</v>
      </c>
    </row>
  </sheetData>
  <mergeCells count="9">
    <mergeCell ref="D23:D24"/>
    <mergeCell ref="E23:I23"/>
    <mergeCell ref="E2:I2"/>
    <mergeCell ref="B4:B6"/>
    <mergeCell ref="C4:C6"/>
    <mergeCell ref="B8:B10"/>
    <mergeCell ref="C8:C10"/>
    <mergeCell ref="B12:B14"/>
    <mergeCell ref="C12:C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</cols>
  <sheetData>
    <row r="2">
      <c r="B2" s="111" t="s">
        <v>80</v>
      </c>
    </row>
    <row r="3">
      <c r="B3" s="112" t="s">
        <v>81</v>
      </c>
      <c r="C3" s="113" t="s">
        <v>28</v>
      </c>
      <c r="H3" s="114" t="s">
        <v>29</v>
      </c>
    </row>
    <row r="4">
      <c r="B4" s="115" t="s">
        <v>82</v>
      </c>
      <c r="C4" s="116">
        <v>2015.0</v>
      </c>
      <c r="D4" s="117">
        <v>2016.0</v>
      </c>
      <c r="E4" s="117">
        <v>2017.0</v>
      </c>
      <c r="F4" s="117">
        <v>2018.0</v>
      </c>
      <c r="G4" s="118">
        <v>2019.0</v>
      </c>
      <c r="H4" s="119">
        <v>2020.0</v>
      </c>
      <c r="I4" s="120">
        <v>2021.0</v>
      </c>
      <c r="J4" s="121">
        <v>2022.0</v>
      </c>
      <c r="K4" s="120">
        <v>2023.0</v>
      </c>
      <c r="L4" s="122">
        <v>2024.0</v>
      </c>
    </row>
    <row r="5">
      <c r="B5" s="123" t="s">
        <v>83</v>
      </c>
      <c r="C5" s="124">
        <v>6779511.0</v>
      </c>
      <c r="D5" s="125">
        <v>8830669.0</v>
      </c>
      <c r="E5" s="125">
        <v>1.1692713E7</v>
      </c>
      <c r="F5" s="125">
        <v>1.5794341E7</v>
      </c>
      <c r="G5" s="125">
        <v>2.0156447E7</v>
      </c>
      <c r="H5" s="126">
        <f>G5*(1+Scenarios!E8)</f>
        <v>25195558.75</v>
      </c>
      <c r="I5" s="127">
        <f>H5*(1+Scenarios!F8)</f>
        <v>26455336.69</v>
      </c>
      <c r="J5" s="127">
        <f>I5*(1+Scenarios!G8)</f>
        <v>30423637.19</v>
      </c>
      <c r="K5" s="127">
        <f>J5*(1+Scenarios!H8)</f>
        <v>33466000.91</v>
      </c>
      <c r="L5" s="128">
        <f>K5*(1+Scenarios!I8)</f>
        <v>35139300.96</v>
      </c>
    </row>
    <row r="6">
      <c r="B6" s="123" t="s">
        <v>84</v>
      </c>
      <c r="C6" s="124">
        <v>-4591476.0</v>
      </c>
      <c r="D6" s="125">
        <v>-6029901.0</v>
      </c>
      <c r="E6" s="125">
        <v>-7659666.0</v>
      </c>
      <c r="F6" s="125">
        <v>-9967538.0</v>
      </c>
      <c r="G6" s="129">
        <v>-1.2440213E7</v>
      </c>
      <c r="H6" s="130">
        <f t="shared" ref="H6:L6" si="1">H7-H5</f>
        <v>-13832361.75</v>
      </c>
      <c r="I6" s="54">
        <f t="shared" si="1"/>
        <v>-15264729.27</v>
      </c>
      <c r="J6" s="54">
        <f t="shared" si="1"/>
        <v>-18740960.51</v>
      </c>
      <c r="K6" s="54">
        <f t="shared" si="1"/>
        <v>-21485172.58</v>
      </c>
      <c r="L6" s="131">
        <f t="shared" si="1"/>
        <v>-23508192.34</v>
      </c>
    </row>
    <row r="7">
      <c r="B7" s="132" t="s">
        <v>85</v>
      </c>
      <c r="C7" s="133">
        <v>2188035.0</v>
      </c>
      <c r="D7" s="134">
        <v>2800768.0</v>
      </c>
      <c r="E7" s="134">
        <v>4033047.0</v>
      </c>
      <c r="F7" s="134">
        <v>5826803.0</v>
      </c>
      <c r="G7" s="135">
        <v>7716234.0</v>
      </c>
      <c r="H7" s="136">
        <f t="shared" ref="H7:L7" si="2">H5*H20</f>
        <v>11363197</v>
      </c>
      <c r="I7" s="137">
        <f t="shared" si="2"/>
        <v>11190607.42</v>
      </c>
      <c r="J7" s="137">
        <f t="shared" si="2"/>
        <v>11682676.68</v>
      </c>
      <c r="K7" s="137">
        <f t="shared" si="2"/>
        <v>11980828.33</v>
      </c>
      <c r="L7" s="138">
        <f t="shared" si="2"/>
        <v>11631108.62</v>
      </c>
    </row>
    <row r="8">
      <c r="B8" s="123" t="s">
        <v>86</v>
      </c>
      <c r="C8" s="124">
        <v>-824092.0</v>
      </c>
      <c r="D8" s="125">
        <v>-991078.0</v>
      </c>
      <c r="E8" s="125">
        <v>-1278022.0</v>
      </c>
      <c r="F8" s="125">
        <v>-2369469.0</v>
      </c>
      <c r="G8" s="129">
        <v>-2652462.0</v>
      </c>
      <c r="H8" s="130"/>
      <c r="I8" s="54"/>
      <c r="J8" s="54"/>
      <c r="K8" s="54"/>
      <c r="L8" s="131"/>
    </row>
    <row r="9">
      <c r="B9" s="123" t="s">
        <v>87</v>
      </c>
      <c r="C9" s="124">
        <v>-650788.0</v>
      </c>
      <c r="D9" s="125">
        <v>-852098.0</v>
      </c>
      <c r="E9" s="125">
        <v>-1052778.0</v>
      </c>
      <c r="F9" s="125">
        <v>-1221814.0</v>
      </c>
      <c r="G9" s="129">
        <v>-1545149.0</v>
      </c>
      <c r="H9" s="130"/>
      <c r="I9" s="54"/>
      <c r="J9" s="54"/>
      <c r="K9" s="54"/>
      <c r="L9" s="131"/>
    </row>
    <row r="10">
      <c r="B10" s="123" t="s">
        <v>88</v>
      </c>
      <c r="C10" s="124">
        <v>-407329.0</v>
      </c>
      <c r="D10" s="125">
        <v>-577799.0</v>
      </c>
      <c r="E10" s="125">
        <v>-863568.0</v>
      </c>
      <c r="F10" s="125">
        <v>-630294.0</v>
      </c>
      <c r="G10" s="129">
        <v>-914369.0</v>
      </c>
      <c r="H10" s="130"/>
      <c r="I10" s="54"/>
      <c r="J10" s="54"/>
      <c r="K10" s="54"/>
      <c r="L10" s="131"/>
    </row>
    <row r="11">
      <c r="B11" s="132" t="s">
        <v>89</v>
      </c>
      <c r="C11" s="133">
        <v>305826.0</v>
      </c>
      <c r="D11" s="134">
        <v>379793.0</v>
      </c>
      <c r="E11" s="134">
        <v>838679.0</v>
      </c>
      <c r="F11" s="134">
        <v>1605226.0</v>
      </c>
      <c r="G11" s="135">
        <v>2604254.0</v>
      </c>
      <c r="H11" s="136">
        <f t="shared" ref="H11:L11" si="3">H5*H21</f>
        <v>3880116.048</v>
      </c>
      <c r="I11" s="137">
        <f t="shared" si="3"/>
        <v>3121729.729</v>
      </c>
      <c r="J11" s="137">
        <f t="shared" si="3"/>
        <v>3407447.365</v>
      </c>
      <c r="K11" s="137">
        <f t="shared" si="3"/>
        <v>3011940.082</v>
      </c>
      <c r="L11" s="138">
        <f t="shared" si="3"/>
        <v>2870880.888</v>
      </c>
    </row>
    <row r="12">
      <c r="B12" s="123" t="s">
        <v>90</v>
      </c>
      <c r="C12" s="124">
        <v>-132716.0</v>
      </c>
      <c r="D12" s="125">
        <v>-150114.0</v>
      </c>
      <c r="E12" s="125">
        <v>-238204.0</v>
      </c>
      <c r="F12" s="125">
        <v>-420493.0</v>
      </c>
      <c r="G12" s="129">
        <v>-626023.0</v>
      </c>
      <c r="H12" s="130"/>
      <c r="I12" s="54"/>
      <c r="J12" s="54"/>
      <c r="K12" s="54"/>
      <c r="L12" s="131"/>
    </row>
    <row r="13">
      <c r="B13" s="123" t="s">
        <v>91</v>
      </c>
      <c r="C13" s="124">
        <v>-31225.0</v>
      </c>
      <c r="D13" s="125">
        <v>30828.0</v>
      </c>
      <c r="E13" s="125">
        <v>-115154.0</v>
      </c>
      <c r="F13" s="125">
        <v>41725.0</v>
      </c>
      <c r="G13" s="129">
        <v>84000.0</v>
      </c>
      <c r="H13" s="130"/>
      <c r="I13" s="54"/>
      <c r="J13" s="54"/>
      <c r="K13" s="54"/>
      <c r="L13" s="131"/>
    </row>
    <row r="14">
      <c r="B14" s="139" t="s">
        <v>92</v>
      </c>
      <c r="C14" s="140">
        <v>-163941.0</v>
      </c>
      <c r="D14" s="141">
        <v>-119286.0</v>
      </c>
      <c r="E14" s="141">
        <v>-353358.0</v>
      </c>
      <c r="F14" s="141">
        <v>-378768.0</v>
      </c>
      <c r="G14" s="142">
        <v>-542023.0</v>
      </c>
      <c r="H14" s="130">
        <f t="shared" ref="H14:L14" si="4">H15-H11</f>
        <v>-959721.7378</v>
      </c>
      <c r="I14" s="54">
        <f t="shared" si="4"/>
        <v>-316862.7826</v>
      </c>
      <c r="J14" s="54">
        <f t="shared" si="4"/>
        <v>-842181.5931</v>
      </c>
      <c r="K14" s="54">
        <f t="shared" si="4"/>
        <v>68453.18368</v>
      </c>
      <c r="L14" s="131">
        <f t="shared" si="4"/>
        <v>123945.8979</v>
      </c>
    </row>
    <row r="15">
      <c r="B15" s="132" t="s">
        <v>93</v>
      </c>
      <c r="C15" s="133">
        <v>141885.0</v>
      </c>
      <c r="D15" s="134">
        <v>260507.0</v>
      </c>
      <c r="E15" s="134">
        <v>485321.0</v>
      </c>
      <c r="F15" s="134">
        <v>1226458.0</v>
      </c>
      <c r="G15" s="135">
        <v>2062231.0</v>
      </c>
      <c r="H15" s="136">
        <f t="shared" ref="H15:L15" si="5">H17/(1-H19)</f>
        <v>2920394.31</v>
      </c>
      <c r="I15" s="137">
        <f t="shared" si="5"/>
        <v>2804866.947</v>
      </c>
      <c r="J15" s="137">
        <f t="shared" si="5"/>
        <v>2565265.772</v>
      </c>
      <c r="K15" s="137">
        <f t="shared" si="5"/>
        <v>3080393.266</v>
      </c>
      <c r="L15" s="138">
        <f t="shared" si="5"/>
        <v>2994826.786</v>
      </c>
    </row>
    <row r="16">
      <c r="B16" s="123" t="s">
        <v>94</v>
      </c>
      <c r="C16" s="124">
        <v>-19244.0</v>
      </c>
      <c r="D16" s="125">
        <v>-73829.0</v>
      </c>
      <c r="E16" s="125">
        <v>73608.0</v>
      </c>
      <c r="F16" s="125">
        <v>-15216.0</v>
      </c>
      <c r="G16" s="129">
        <v>-195315.0</v>
      </c>
      <c r="H16" s="130">
        <f t="shared" ref="H16:L16" si="6">-H15*H19</f>
        <v>-350447.3172</v>
      </c>
      <c r="I16" s="54">
        <f t="shared" si="6"/>
        <v>-336584.0336</v>
      </c>
      <c r="J16" s="54">
        <f t="shared" si="6"/>
        <v>-307831.8927</v>
      </c>
      <c r="K16" s="54">
        <f t="shared" si="6"/>
        <v>-369647.1919</v>
      </c>
      <c r="L16" s="131">
        <f t="shared" si="6"/>
        <v>-359379.2143</v>
      </c>
    </row>
    <row r="17">
      <c r="B17" s="132" t="s">
        <v>95</v>
      </c>
      <c r="C17" s="133">
        <v>122641.0</v>
      </c>
      <c r="D17" s="134">
        <v>186678.0</v>
      </c>
      <c r="E17" s="134">
        <v>558929.0</v>
      </c>
      <c r="F17" s="134">
        <v>1211242.0</v>
      </c>
      <c r="G17" s="135">
        <v>1866916.0</v>
      </c>
      <c r="H17" s="136">
        <f t="shared" ref="H17:L17" si="7">H5*H22</f>
        <v>2569946.993</v>
      </c>
      <c r="I17" s="137">
        <f t="shared" si="7"/>
        <v>2468282.913</v>
      </c>
      <c r="J17" s="137">
        <f t="shared" si="7"/>
        <v>2257433.88</v>
      </c>
      <c r="K17" s="137">
        <f t="shared" si="7"/>
        <v>2710746.074</v>
      </c>
      <c r="L17" s="138">
        <f t="shared" si="7"/>
        <v>2635447.572</v>
      </c>
    </row>
    <row r="19">
      <c r="B19" s="15" t="s">
        <v>75</v>
      </c>
      <c r="C19" s="143">
        <f t="shared" ref="C19:G19" si="8">-C16/C15</f>
        <v>0.1356309687</v>
      </c>
      <c r="D19" s="144">
        <f t="shared" si="8"/>
        <v>0.2834050525</v>
      </c>
      <c r="E19" s="144">
        <f t="shared" si="8"/>
        <v>-0.1516686894</v>
      </c>
      <c r="F19" s="144">
        <f t="shared" si="8"/>
        <v>0.01240645827</v>
      </c>
      <c r="G19" s="145">
        <f t="shared" si="8"/>
        <v>0.09471053437</v>
      </c>
      <c r="H19" s="97">
        <v>0.12</v>
      </c>
      <c r="I19" s="98">
        <v>0.12</v>
      </c>
      <c r="J19" s="98">
        <v>0.12</v>
      </c>
      <c r="K19" s="98">
        <v>0.12</v>
      </c>
      <c r="L19" s="99">
        <v>0.12</v>
      </c>
    </row>
    <row r="20">
      <c r="B20" s="7" t="s">
        <v>76</v>
      </c>
      <c r="C20" s="146">
        <f t="shared" ref="C20:G20" si="9">C7/C5</f>
        <v>0.322742304</v>
      </c>
      <c r="D20" s="147">
        <f t="shared" si="9"/>
        <v>0.3171637392</v>
      </c>
      <c r="E20" s="147">
        <f t="shared" si="9"/>
        <v>0.3449196949</v>
      </c>
      <c r="F20" s="147">
        <f t="shared" si="9"/>
        <v>0.368917133</v>
      </c>
      <c r="G20" s="148">
        <f t="shared" si="9"/>
        <v>0.3828171701</v>
      </c>
      <c r="H20" s="100">
        <v>0.451</v>
      </c>
      <c r="I20" s="101">
        <v>0.423</v>
      </c>
      <c r="J20" s="101">
        <v>0.384</v>
      </c>
      <c r="K20" s="101">
        <v>0.358</v>
      </c>
      <c r="L20" s="102">
        <v>0.331</v>
      </c>
    </row>
    <row r="21">
      <c r="B21" s="7" t="s">
        <v>77</v>
      </c>
      <c r="C21" s="146">
        <f t="shared" ref="C21:G21" si="10">C11/C5</f>
        <v>0.04511033318</v>
      </c>
      <c r="D21" s="147">
        <f t="shared" si="10"/>
        <v>0.04300840627</v>
      </c>
      <c r="E21" s="147">
        <f t="shared" si="10"/>
        <v>0.07172663863</v>
      </c>
      <c r="F21" s="147">
        <f t="shared" si="10"/>
        <v>0.1016329836</v>
      </c>
      <c r="G21" s="148">
        <f t="shared" si="10"/>
        <v>0.1292020365</v>
      </c>
      <c r="H21" s="100">
        <v>0.154</v>
      </c>
      <c r="I21" s="101">
        <v>0.118</v>
      </c>
      <c r="J21" s="101">
        <v>0.112</v>
      </c>
      <c r="K21" s="101">
        <v>0.09</v>
      </c>
      <c r="L21" s="102">
        <v>0.0817</v>
      </c>
    </row>
    <row r="22">
      <c r="B22" s="11" t="s">
        <v>78</v>
      </c>
      <c r="C22" s="149">
        <f t="shared" ref="C22:G22" si="11">C17/C5</f>
        <v>0.01808994779</v>
      </c>
      <c r="D22" s="150">
        <f t="shared" si="11"/>
        <v>0.02113973471</v>
      </c>
      <c r="E22" s="150">
        <f t="shared" si="11"/>
        <v>0.04780148114</v>
      </c>
      <c r="F22" s="150">
        <f t="shared" si="11"/>
        <v>0.07668835313</v>
      </c>
      <c r="G22" s="151">
        <f t="shared" si="11"/>
        <v>0.0926212839</v>
      </c>
      <c r="H22" s="103">
        <v>0.102</v>
      </c>
      <c r="I22" s="104">
        <v>0.0933</v>
      </c>
      <c r="J22" s="104">
        <v>0.0742</v>
      </c>
      <c r="K22" s="104">
        <v>0.081</v>
      </c>
      <c r="L22" s="105">
        <v>0.075</v>
      </c>
    </row>
  </sheetData>
  <mergeCells count="2">
    <mergeCell ref="C3:G3"/>
    <mergeCell ref="H3:L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29"/>
    <col customWidth="1" min="9" max="9" width="32.14"/>
  </cols>
  <sheetData>
    <row r="1">
      <c r="B1" s="112" t="s">
        <v>81</v>
      </c>
    </row>
    <row r="2">
      <c r="A2" s="152" t="s">
        <v>96</v>
      </c>
      <c r="B2" s="153"/>
      <c r="C2" s="154">
        <v>42369.0</v>
      </c>
      <c r="D2" s="155">
        <v>42735.0</v>
      </c>
      <c r="E2" s="155">
        <v>43100.0</v>
      </c>
      <c r="F2" s="155">
        <v>43465.0</v>
      </c>
      <c r="G2" s="156">
        <v>43830.0</v>
      </c>
      <c r="J2" s="157"/>
    </row>
    <row r="3">
      <c r="B3" s="123" t="s">
        <v>97</v>
      </c>
      <c r="C3" s="124">
        <v>1809330.0</v>
      </c>
      <c r="D3" s="125">
        <v>1467576.0</v>
      </c>
      <c r="E3" s="125">
        <v>2822795.0</v>
      </c>
      <c r="F3" s="125">
        <v>3794483.0</v>
      </c>
      <c r="G3" s="129">
        <v>5018437.0</v>
      </c>
      <c r="I3" s="158"/>
      <c r="J3" s="157"/>
    </row>
    <row r="4">
      <c r="B4" s="123" t="s">
        <v>98</v>
      </c>
      <c r="C4" s="124">
        <v>501385.0</v>
      </c>
      <c r="D4" s="125">
        <v>266206.0</v>
      </c>
      <c r="E4" s="159" t="s">
        <v>99</v>
      </c>
      <c r="F4" s="159" t="s">
        <v>99</v>
      </c>
      <c r="G4" s="160" t="s">
        <v>99</v>
      </c>
      <c r="I4" s="161"/>
      <c r="J4" s="125"/>
    </row>
    <row r="5">
      <c r="B5" s="123" t="s">
        <v>100</v>
      </c>
      <c r="C5" s="124">
        <v>2905998.0</v>
      </c>
      <c r="D5" s="125">
        <v>3726307.0</v>
      </c>
      <c r="E5" s="125">
        <v>4310934.0</v>
      </c>
      <c r="F5" s="125">
        <v>5151186.0</v>
      </c>
      <c r="G5" s="160" t="s">
        <v>99</v>
      </c>
      <c r="I5" s="161"/>
      <c r="J5" s="125"/>
    </row>
    <row r="6">
      <c r="B6" s="123" t="s">
        <v>101</v>
      </c>
      <c r="C6" s="162" t="s">
        <v>99</v>
      </c>
      <c r="D6" s="159" t="s">
        <v>99</v>
      </c>
      <c r="E6" s="159" t="s">
        <v>99</v>
      </c>
      <c r="F6" s="125">
        <v>362712.0</v>
      </c>
      <c r="G6" s="129">
        <v>454399.0</v>
      </c>
      <c r="I6" s="161"/>
      <c r="J6" s="125"/>
    </row>
    <row r="7">
      <c r="B7" s="123" t="s">
        <v>102</v>
      </c>
      <c r="C7" s="162" t="s">
        <v>99</v>
      </c>
      <c r="D7" s="159" t="s">
        <v>99</v>
      </c>
      <c r="E7" s="159" t="s">
        <v>99</v>
      </c>
      <c r="F7" s="125">
        <v>178833.0</v>
      </c>
      <c r="G7" s="129">
        <v>180999.0</v>
      </c>
      <c r="I7" s="161"/>
      <c r="J7" s="125"/>
    </row>
    <row r="8">
      <c r="B8" s="123" t="s">
        <v>103</v>
      </c>
      <c r="C8" s="162" t="s">
        <v>99</v>
      </c>
      <c r="D8" s="159" t="s">
        <v>99</v>
      </c>
      <c r="E8" s="159" t="s">
        <v>99</v>
      </c>
      <c r="F8" s="125">
        <v>206921.0</v>
      </c>
      <c r="G8" s="129">
        <v>524669.0</v>
      </c>
      <c r="I8" s="161"/>
      <c r="J8" s="125"/>
    </row>
    <row r="9">
      <c r="B9" s="123" t="s">
        <v>104</v>
      </c>
      <c r="C9" s="124">
        <v>215127.0</v>
      </c>
      <c r="D9" s="125">
        <v>260202.0</v>
      </c>
      <c r="E9" s="125">
        <v>536245.0</v>
      </c>
      <c r="F9" s="159" t="s">
        <v>99</v>
      </c>
      <c r="G9" s="160" t="s">
        <v>99</v>
      </c>
      <c r="I9" s="163"/>
      <c r="J9" s="141"/>
    </row>
    <row r="10">
      <c r="B10" s="139" t="s">
        <v>105</v>
      </c>
      <c r="C10" s="140">
        <v>215127.0</v>
      </c>
      <c r="D10" s="141">
        <v>260202.0</v>
      </c>
      <c r="E10" s="141">
        <v>536245.0</v>
      </c>
      <c r="F10" s="141">
        <v>748466.0</v>
      </c>
      <c r="G10" s="142">
        <v>1160067.0</v>
      </c>
      <c r="I10" s="161"/>
      <c r="J10" s="125"/>
    </row>
    <row r="11">
      <c r="B11" s="139" t="s">
        <v>106</v>
      </c>
      <c r="C11" s="140">
        <v>5431840.0</v>
      </c>
      <c r="D11" s="141">
        <v>5720291.0</v>
      </c>
      <c r="E11" s="141">
        <v>7669974.0</v>
      </c>
      <c r="F11" s="141">
        <v>9694135.0</v>
      </c>
      <c r="G11" s="142">
        <v>6178504.0</v>
      </c>
      <c r="I11" s="161"/>
      <c r="J11" s="125"/>
    </row>
    <row r="12">
      <c r="B12" s="123" t="s">
        <v>107</v>
      </c>
      <c r="C12" s="124">
        <v>4312817.0</v>
      </c>
      <c r="D12" s="125">
        <v>7274501.0</v>
      </c>
      <c r="E12" s="125">
        <v>1.0371055E7</v>
      </c>
      <c r="F12" s="125">
        <v>1.4960954E7</v>
      </c>
      <c r="G12" s="129">
        <v>2.4504567E7</v>
      </c>
      <c r="I12" s="161"/>
      <c r="J12" s="125"/>
    </row>
    <row r="13">
      <c r="B13" s="123" t="s">
        <v>108</v>
      </c>
      <c r="C13" s="124">
        <v>173412.0</v>
      </c>
      <c r="D13" s="125">
        <v>250395.0</v>
      </c>
      <c r="E13" s="125">
        <v>319404.0</v>
      </c>
      <c r="F13" s="125">
        <v>418281.0</v>
      </c>
      <c r="G13" s="129">
        <v>565221.0</v>
      </c>
      <c r="I13" s="163"/>
      <c r="J13" s="141"/>
    </row>
    <row r="14">
      <c r="B14" s="123" t="s">
        <v>109</v>
      </c>
      <c r="C14" s="124">
        <v>284802.0</v>
      </c>
      <c r="D14" s="125">
        <v>341423.0</v>
      </c>
      <c r="E14" s="125">
        <v>652309.0</v>
      </c>
      <c r="F14" s="125">
        <v>901030.0</v>
      </c>
      <c r="G14" s="129">
        <v>2727420.0</v>
      </c>
      <c r="I14" s="163"/>
      <c r="J14" s="141"/>
    </row>
    <row r="15">
      <c r="B15" s="139" t="s">
        <v>110</v>
      </c>
      <c r="C15" s="140">
        <v>4771031.0</v>
      </c>
      <c r="D15" s="141">
        <v>7866319.0</v>
      </c>
      <c r="E15" s="141">
        <v>1.1342768E7</v>
      </c>
      <c r="F15" s="141">
        <v>1.6280265E7</v>
      </c>
      <c r="G15" s="142">
        <v>2.7797208E7</v>
      </c>
      <c r="I15" s="161"/>
      <c r="J15" s="125"/>
    </row>
    <row r="16">
      <c r="B16" s="132" t="s">
        <v>111</v>
      </c>
      <c r="C16" s="133">
        <v>1.0202871E7</v>
      </c>
      <c r="D16" s="134">
        <v>1.358661E7</v>
      </c>
      <c r="E16" s="134">
        <v>1.9012742E7</v>
      </c>
      <c r="F16" s="134">
        <v>2.59744E7</v>
      </c>
      <c r="G16" s="135">
        <v>3.3975712E7</v>
      </c>
      <c r="I16" s="161"/>
      <c r="J16" s="125"/>
    </row>
    <row r="17">
      <c r="C17" s="23"/>
      <c r="D17" s="23"/>
      <c r="E17" s="23"/>
      <c r="F17" s="111"/>
      <c r="G17" s="164"/>
      <c r="I17" s="163"/>
      <c r="J17" s="141"/>
    </row>
    <row r="18">
      <c r="A18" s="152" t="s">
        <v>112</v>
      </c>
      <c r="B18" s="165" t="s">
        <v>113</v>
      </c>
      <c r="C18" s="166">
        <v>2789023.0</v>
      </c>
      <c r="D18" s="167">
        <v>3632711.0</v>
      </c>
      <c r="E18" s="167">
        <v>4173041.0</v>
      </c>
      <c r="F18" s="167">
        <v>4686019.0</v>
      </c>
      <c r="G18" s="168">
        <v>4413561.0</v>
      </c>
    </row>
    <row r="19">
      <c r="B19" s="123" t="s">
        <v>114</v>
      </c>
      <c r="C19" s="124">
        <v>253491.0</v>
      </c>
      <c r="D19" s="125">
        <v>312842.0</v>
      </c>
      <c r="E19" s="125">
        <v>359555.0</v>
      </c>
      <c r="F19" s="125">
        <v>562985.0</v>
      </c>
      <c r="G19" s="129">
        <v>674347.0</v>
      </c>
    </row>
    <row r="20">
      <c r="B20" s="123" t="s">
        <v>115</v>
      </c>
      <c r="C20" s="124">
        <v>140389.0</v>
      </c>
      <c r="D20" s="125">
        <v>197632.0</v>
      </c>
      <c r="E20" s="125">
        <v>315094.0</v>
      </c>
      <c r="F20" s="125">
        <v>477417.0</v>
      </c>
      <c r="G20" s="129">
        <v>843043.0</v>
      </c>
    </row>
    <row r="21">
      <c r="B21" s="123" t="s">
        <v>116</v>
      </c>
      <c r="C21" s="124">
        <v>346721.0</v>
      </c>
      <c r="D21" s="125">
        <v>443472.0</v>
      </c>
      <c r="E21" s="125">
        <v>618622.0</v>
      </c>
      <c r="F21" s="125">
        <v>760899.0</v>
      </c>
      <c r="G21" s="129">
        <v>924745.0</v>
      </c>
    </row>
    <row r="22">
      <c r="B22" s="123" t="s">
        <v>117</v>
      </c>
      <c r="C22" s="162" t="s">
        <v>99</v>
      </c>
      <c r="D22" s="159" t="s">
        <v>99</v>
      </c>
      <c r="E22" s="159" t="s">
        <v>99</v>
      </c>
      <c r="F22" s="159" t="s">
        <v>99</v>
      </c>
      <c r="G22" s="160" t="s">
        <v>99</v>
      </c>
    </row>
    <row r="23">
      <c r="B23" s="139" t="s">
        <v>118</v>
      </c>
      <c r="C23" s="140">
        <v>3529624.0</v>
      </c>
      <c r="D23" s="141">
        <v>4586657.0</v>
      </c>
      <c r="E23" s="141">
        <v>5466312.0</v>
      </c>
      <c r="F23" s="141">
        <v>6487320.0</v>
      </c>
      <c r="G23" s="142">
        <v>6855696.0</v>
      </c>
    </row>
    <row r="24">
      <c r="B24" s="123" t="s">
        <v>119</v>
      </c>
      <c r="C24" s="124">
        <v>2026360.0</v>
      </c>
      <c r="D24" s="125">
        <v>2894654.0</v>
      </c>
      <c r="E24" s="125">
        <v>3329796.0</v>
      </c>
      <c r="F24" s="125">
        <v>3759026.0</v>
      </c>
      <c r="G24" s="129">
        <v>3334323.0</v>
      </c>
    </row>
    <row r="25">
      <c r="B25" s="123" t="s">
        <v>120</v>
      </c>
      <c r="C25" s="124">
        <v>2371362.0</v>
      </c>
      <c r="D25" s="125">
        <v>3364311.0</v>
      </c>
      <c r="E25" s="125">
        <v>6499432.0</v>
      </c>
      <c r="F25" s="125">
        <v>1.0360058E7</v>
      </c>
      <c r="G25" s="129">
        <v>1.475926E7</v>
      </c>
    </row>
    <row r="26">
      <c r="B26" s="123" t="s">
        <v>121</v>
      </c>
      <c r="C26" s="124">
        <v>52099.0</v>
      </c>
      <c r="D26" s="125">
        <v>61188.0</v>
      </c>
      <c r="E26" s="125">
        <v>135246.0</v>
      </c>
      <c r="F26" s="125">
        <v>129231.0</v>
      </c>
      <c r="G26" s="129">
        <v>1444276.0</v>
      </c>
    </row>
    <row r="27">
      <c r="B27" s="139" t="s">
        <v>122</v>
      </c>
      <c r="C27" s="140">
        <v>4449821.0</v>
      </c>
      <c r="D27" s="141">
        <v>6320153.0</v>
      </c>
      <c r="E27" s="141">
        <v>9964474.0</v>
      </c>
      <c r="F27" s="141">
        <v>1.4248315E7</v>
      </c>
      <c r="G27" s="142">
        <v>1.9537859E7</v>
      </c>
    </row>
    <row r="28">
      <c r="B28" s="132" t="s">
        <v>123</v>
      </c>
      <c r="C28" s="133">
        <v>7979445.0</v>
      </c>
      <c r="D28" s="134">
        <v>1.090681E7</v>
      </c>
      <c r="E28" s="134">
        <v>1.5430786E7</v>
      </c>
      <c r="F28" s="134">
        <v>2.0735635E7</v>
      </c>
      <c r="G28" s="135">
        <v>2.6393555E7</v>
      </c>
    </row>
    <row r="29">
      <c r="B29" s="123" t="s">
        <v>124</v>
      </c>
      <c r="C29" s="162" t="s">
        <v>99</v>
      </c>
      <c r="D29" s="159" t="s">
        <v>99</v>
      </c>
      <c r="E29" s="159" t="s">
        <v>99</v>
      </c>
      <c r="F29" s="159" t="s">
        <v>99</v>
      </c>
      <c r="G29" s="160" t="s">
        <v>99</v>
      </c>
    </row>
    <row r="30">
      <c r="B30" s="123" t="s">
        <v>125</v>
      </c>
      <c r="C30" s="124">
        <v>1324809.0</v>
      </c>
      <c r="D30" s="125">
        <v>1599762.0</v>
      </c>
      <c r="E30" s="125">
        <v>1871396.0</v>
      </c>
      <c r="F30" s="125">
        <v>2315988.0</v>
      </c>
      <c r="G30" s="129">
        <v>2793929.0</v>
      </c>
    </row>
    <row r="31">
      <c r="B31" s="123" t="s">
        <v>126</v>
      </c>
      <c r="C31" s="124">
        <v>-43308.0</v>
      </c>
      <c r="D31" s="125">
        <v>-48565.0</v>
      </c>
      <c r="E31" s="125">
        <v>-20557.0</v>
      </c>
      <c r="F31" s="125">
        <v>-19582.0</v>
      </c>
      <c r="G31" s="129">
        <v>-23521.0</v>
      </c>
    </row>
    <row r="32">
      <c r="B32" s="123" t="s">
        <v>127</v>
      </c>
      <c r="C32" s="124">
        <v>941925.0</v>
      </c>
      <c r="D32" s="125">
        <v>1128603.0</v>
      </c>
      <c r="E32" s="125">
        <v>1731117.0</v>
      </c>
      <c r="F32" s="125">
        <v>2942359.0</v>
      </c>
      <c r="G32" s="129">
        <v>4811749.0</v>
      </c>
    </row>
    <row r="33">
      <c r="B33" s="139" t="s">
        <v>128</v>
      </c>
      <c r="C33" s="140">
        <v>2223426.0</v>
      </c>
      <c r="D33" s="141">
        <v>2679800.0</v>
      </c>
      <c r="E33" s="141">
        <v>3581956.0</v>
      </c>
      <c r="F33" s="141">
        <v>5238765.0</v>
      </c>
      <c r="G33" s="142">
        <v>7582157.0</v>
      </c>
    </row>
    <row r="34">
      <c r="B34" s="169" t="s">
        <v>129</v>
      </c>
      <c r="C34" s="170">
        <v>1.0202871E7</v>
      </c>
      <c r="D34" s="171">
        <v>1.358661E7</v>
      </c>
      <c r="E34" s="171">
        <v>1.9012742E7</v>
      </c>
      <c r="F34" s="171">
        <v>2.59744E7</v>
      </c>
      <c r="G34" s="172">
        <v>3.3975712E7</v>
      </c>
    </row>
    <row r="35">
      <c r="B35" s="23"/>
      <c r="C35" s="23"/>
      <c r="D35" s="23"/>
      <c r="E35" s="23"/>
      <c r="F35" s="23"/>
      <c r="G35" s="23"/>
    </row>
  </sheetData>
  <mergeCells count="2">
    <mergeCell ref="A2:A16"/>
    <mergeCell ref="A18:A3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5.14"/>
  </cols>
  <sheetData>
    <row r="2">
      <c r="B2" s="111" t="s">
        <v>130</v>
      </c>
      <c r="C2" s="23"/>
      <c r="D2" s="23"/>
      <c r="E2" s="23"/>
      <c r="F2" s="23"/>
      <c r="G2" s="23"/>
    </row>
    <row r="3">
      <c r="B3" s="112" t="s">
        <v>81</v>
      </c>
      <c r="C3" s="23"/>
      <c r="D3" s="23"/>
      <c r="E3" s="23"/>
      <c r="F3" s="23"/>
      <c r="G3" s="23"/>
    </row>
    <row r="4">
      <c r="B4" s="173"/>
      <c r="C4" s="155">
        <v>42369.0</v>
      </c>
      <c r="D4" s="155">
        <v>42735.0</v>
      </c>
      <c r="E4" s="155">
        <v>43100.0</v>
      </c>
      <c r="F4" s="155">
        <v>43465.0</v>
      </c>
      <c r="G4" s="156">
        <v>43830.0</v>
      </c>
    </row>
    <row r="5">
      <c r="B5" s="123" t="s">
        <v>95</v>
      </c>
      <c r="C5" s="125">
        <v>122641.0</v>
      </c>
      <c r="D5" s="125">
        <v>186678.0</v>
      </c>
      <c r="E5" s="125">
        <v>558929.0</v>
      </c>
      <c r="F5" s="125">
        <v>1211242.0</v>
      </c>
      <c r="G5" s="129">
        <v>1866916.0</v>
      </c>
    </row>
    <row r="6">
      <c r="B6" s="123" t="s">
        <v>131</v>
      </c>
      <c r="C6" s="125">
        <v>-5771652.0</v>
      </c>
      <c r="D6" s="125">
        <v>-8653286.0</v>
      </c>
      <c r="E6" s="125">
        <v>-9805763.0</v>
      </c>
      <c r="F6" s="125">
        <v>-1.3043437E7</v>
      </c>
      <c r="G6" s="129">
        <v>-1.3916683E7</v>
      </c>
    </row>
    <row r="7">
      <c r="B7" s="123" t="s">
        <v>132</v>
      </c>
      <c r="C7" s="125">
        <v>1162413.0</v>
      </c>
      <c r="D7" s="125">
        <v>1772650.0</v>
      </c>
      <c r="E7" s="125">
        <v>900006.0</v>
      </c>
      <c r="F7" s="125">
        <v>999880.0</v>
      </c>
      <c r="G7" s="129">
        <v>-694011.0</v>
      </c>
    </row>
    <row r="8">
      <c r="B8" s="123" t="s">
        <v>133</v>
      </c>
      <c r="C8" s="125">
        <v>3405382.0</v>
      </c>
      <c r="D8" s="125">
        <v>4788498.0</v>
      </c>
      <c r="E8" s="125">
        <v>6197817.0</v>
      </c>
      <c r="F8" s="125">
        <v>7532088.0</v>
      </c>
      <c r="G8" s="129">
        <v>9216247.0</v>
      </c>
    </row>
    <row r="9">
      <c r="B9" s="123" t="s">
        <v>134</v>
      </c>
      <c r="C9" s="125">
        <v>62283.0</v>
      </c>
      <c r="D9" s="125">
        <v>57528.0</v>
      </c>
      <c r="E9" s="125">
        <v>71911.0</v>
      </c>
      <c r="F9" s="125">
        <v>83157.0</v>
      </c>
      <c r="G9" s="129">
        <v>103579.0</v>
      </c>
    </row>
    <row r="10">
      <c r="B10" s="123" t="s">
        <v>135</v>
      </c>
      <c r="C10" s="125">
        <v>124725.0</v>
      </c>
      <c r="D10" s="125">
        <v>173675.0</v>
      </c>
      <c r="E10" s="125">
        <v>182209.0</v>
      </c>
      <c r="F10" s="125">
        <v>320657.0</v>
      </c>
      <c r="G10" s="129">
        <v>405376.0</v>
      </c>
    </row>
    <row r="11">
      <c r="B11" s="123" t="s">
        <v>136</v>
      </c>
      <c r="C11" s="125">
        <v>-80471.0</v>
      </c>
      <c r="D11" s="125">
        <v>-65121.0</v>
      </c>
      <c r="E11" s="159" t="s">
        <v>99</v>
      </c>
      <c r="F11" s="159" t="s">
        <v>99</v>
      </c>
      <c r="G11" s="160" t="s">
        <v>99</v>
      </c>
    </row>
    <row r="12">
      <c r="B12" s="123" t="s">
        <v>137</v>
      </c>
      <c r="C12" s="125">
        <v>111008.0</v>
      </c>
      <c r="D12" s="125">
        <v>119861.0</v>
      </c>
      <c r="E12" s="125">
        <v>117864.0</v>
      </c>
      <c r="F12" s="125">
        <v>81640.0</v>
      </c>
      <c r="G12" s="129">
        <v>228230.0</v>
      </c>
    </row>
    <row r="13">
      <c r="B13" s="123" t="s">
        <v>138</v>
      </c>
      <c r="C13" s="159" t="s">
        <v>99</v>
      </c>
      <c r="D13" s="159" t="s">
        <v>99</v>
      </c>
      <c r="E13" s="125">
        <v>140790.0</v>
      </c>
      <c r="F13" s="125">
        <v>-73953.0</v>
      </c>
      <c r="G13" s="129">
        <v>-45576.0</v>
      </c>
    </row>
    <row r="14">
      <c r="B14" s="123" t="s">
        <v>139</v>
      </c>
      <c r="C14" s="125">
        <v>-58655.0</v>
      </c>
      <c r="D14" s="125">
        <v>-46847.0</v>
      </c>
      <c r="E14" s="125">
        <v>-208688.0</v>
      </c>
      <c r="F14" s="125">
        <v>-85520.0</v>
      </c>
      <c r="G14" s="129">
        <v>-94443.0</v>
      </c>
    </row>
    <row r="15">
      <c r="B15" s="123" t="s">
        <v>105</v>
      </c>
      <c r="C15" s="125">
        <v>18693.0</v>
      </c>
      <c r="D15" s="125">
        <v>46970.0</v>
      </c>
      <c r="E15" s="125">
        <v>-234090.0</v>
      </c>
      <c r="F15" s="125">
        <v>-200192.0</v>
      </c>
      <c r="G15" s="129">
        <v>-252113.0</v>
      </c>
    </row>
    <row r="16">
      <c r="B16" s="123" t="s">
        <v>114</v>
      </c>
      <c r="C16" s="125">
        <v>51615.0</v>
      </c>
      <c r="D16" s="125">
        <v>32247.0</v>
      </c>
      <c r="E16" s="125">
        <v>74559.0</v>
      </c>
      <c r="F16" s="125">
        <v>199198.0</v>
      </c>
      <c r="G16" s="129">
        <v>96063.0</v>
      </c>
    </row>
    <row r="17">
      <c r="B17" s="123" t="s">
        <v>115</v>
      </c>
      <c r="C17" s="125">
        <v>48810.0</v>
      </c>
      <c r="D17" s="125">
        <v>68706.0</v>
      </c>
      <c r="E17" s="125">
        <v>114337.0</v>
      </c>
      <c r="F17" s="125">
        <v>150422.0</v>
      </c>
      <c r="G17" s="129">
        <v>157778.0</v>
      </c>
    </row>
    <row r="18">
      <c r="B18" s="123" t="s">
        <v>116</v>
      </c>
      <c r="C18" s="125">
        <v>72135.0</v>
      </c>
      <c r="D18" s="125">
        <v>96751.0</v>
      </c>
      <c r="E18" s="125">
        <v>177974.0</v>
      </c>
      <c r="F18" s="125">
        <v>142277.0</v>
      </c>
      <c r="G18" s="129">
        <v>163846.0</v>
      </c>
    </row>
    <row r="19">
      <c r="B19" s="123" t="s">
        <v>140</v>
      </c>
      <c r="C19" s="125">
        <v>-18366.0</v>
      </c>
      <c r="D19" s="125">
        <v>-52294.0</v>
      </c>
      <c r="E19" s="125">
        <v>-73803.0</v>
      </c>
      <c r="F19" s="125">
        <v>2062.0</v>
      </c>
      <c r="G19" s="129">
        <v>-122531.0</v>
      </c>
    </row>
    <row r="20">
      <c r="B20" s="139" t="s">
        <v>141</v>
      </c>
      <c r="C20" s="141">
        <v>172887.0</v>
      </c>
      <c r="D20" s="141">
        <v>192380.0</v>
      </c>
      <c r="E20" s="141">
        <v>58977.0</v>
      </c>
      <c r="F20" s="141">
        <v>293767.0</v>
      </c>
      <c r="G20" s="142">
        <v>43043.0</v>
      </c>
    </row>
    <row r="21">
      <c r="B21" s="139" t="s">
        <v>142</v>
      </c>
      <c r="C21" s="141">
        <v>-872080.0</v>
      </c>
      <c r="D21" s="141">
        <v>-1660662.0</v>
      </c>
      <c r="E21" s="141">
        <v>-2344877.0</v>
      </c>
      <c r="F21" s="141">
        <v>-3891721.0</v>
      </c>
      <c r="G21" s="142">
        <v>-4754238.0</v>
      </c>
    </row>
    <row r="22">
      <c r="B22" s="132" t="s">
        <v>143</v>
      </c>
      <c r="C22" s="134">
        <v>-749439.0</v>
      </c>
      <c r="D22" s="134">
        <v>-1473984.0</v>
      </c>
      <c r="E22" s="134">
        <v>-1785948.0</v>
      </c>
      <c r="F22" s="134">
        <v>-2680479.0</v>
      </c>
      <c r="G22" s="135">
        <v>-2887322.0</v>
      </c>
    </row>
    <row r="23">
      <c r="B23" s="123" t="s">
        <v>144</v>
      </c>
      <c r="C23" s="125">
        <v>-91248.0</v>
      </c>
      <c r="D23" s="125">
        <v>-107653.0</v>
      </c>
      <c r="E23" s="125">
        <v>-173302.0</v>
      </c>
      <c r="F23" s="125">
        <v>-173946.0</v>
      </c>
      <c r="G23" s="129">
        <v>-253035.0</v>
      </c>
    </row>
    <row r="24">
      <c r="B24" s="123" t="s">
        <v>145</v>
      </c>
      <c r="C24" s="125">
        <v>-79870.0</v>
      </c>
      <c r="D24" s="125">
        <v>-78118.0</v>
      </c>
      <c r="E24" s="125">
        <v>-60409.0</v>
      </c>
      <c r="F24" s="125">
        <v>-165174.0</v>
      </c>
      <c r="G24" s="129">
        <v>-134029.0</v>
      </c>
    </row>
    <row r="25">
      <c r="B25" s="123" t="s">
        <v>146</v>
      </c>
      <c r="C25" s="125">
        <v>-371915.0</v>
      </c>
      <c r="D25" s="125">
        <v>-187193.0</v>
      </c>
      <c r="E25" s="125">
        <v>-74819.0</v>
      </c>
      <c r="F25" s="159" t="s">
        <v>99</v>
      </c>
      <c r="G25" s="160" t="s">
        <v>99</v>
      </c>
    </row>
    <row r="26">
      <c r="B26" s="123" t="s">
        <v>147</v>
      </c>
      <c r="C26" s="125">
        <v>259079.0</v>
      </c>
      <c r="D26" s="125">
        <v>282484.0</v>
      </c>
      <c r="E26" s="125">
        <v>320154.0</v>
      </c>
      <c r="F26" s="159" t="s">
        <v>99</v>
      </c>
      <c r="G26" s="160" t="s">
        <v>99</v>
      </c>
    </row>
    <row r="27">
      <c r="B27" s="123" t="s">
        <v>148</v>
      </c>
      <c r="C27" s="125">
        <v>104762.0</v>
      </c>
      <c r="D27" s="125">
        <v>140245.0</v>
      </c>
      <c r="E27" s="125">
        <v>22705.0</v>
      </c>
      <c r="F27" s="159" t="s">
        <v>99</v>
      </c>
      <c r="G27" s="160" t="s">
        <v>99</v>
      </c>
    </row>
    <row r="28">
      <c r="B28" s="132" t="s">
        <v>149</v>
      </c>
      <c r="C28" s="134">
        <v>-179192.0</v>
      </c>
      <c r="D28" s="134">
        <v>49765.0</v>
      </c>
      <c r="E28" s="134">
        <v>34329.0</v>
      </c>
      <c r="F28" s="134">
        <v>-339120.0</v>
      </c>
      <c r="G28" s="135">
        <v>-387064.0</v>
      </c>
    </row>
    <row r="29">
      <c r="B29" s="123" t="s">
        <v>150</v>
      </c>
      <c r="C29" s="125">
        <v>1500000.0</v>
      </c>
      <c r="D29" s="125">
        <v>1000000.0</v>
      </c>
      <c r="E29" s="125">
        <v>3020510.0</v>
      </c>
      <c r="F29" s="125">
        <v>3961852.0</v>
      </c>
      <c r="G29" s="129">
        <v>4469306.0</v>
      </c>
    </row>
    <row r="30">
      <c r="B30" s="123" t="s">
        <v>151</v>
      </c>
      <c r="C30" s="125">
        <v>-17629.0</v>
      </c>
      <c r="D30" s="125">
        <v>-10700.0</v>
      </c>
      <c r="E30" s="125">
        <v>-32153.0</v>
      </c>
      <c r="F30" s="125">
        <v>-35871.0</v>
      </c>
      <c r="G30" s="129">
        <v>-36134.0</v>
      </c>
    </row>
    <row r="31">
      <c r="B31" s="123" t="s">
        <v>152</v>
      </c>
      <c r="C31" s="125">
        <v>77980.0</v>
      </c>
      <c r="D31" s="125">
        <v>36979.0</v>
      </c>
      <c r="E31" s="125">
        <v>88378.0</v>
      </c>
      <c r="F31" s="125">
        <v>124502.0</v>
      </c>
      <c r="G31" s="129">
        <v>72490.0</v>
      </c>
    </row>
    <row r="32">
      <c r="B32" s="123" t="s">
        <v>136</v>
      </c>
      <c r="C32" s="125">
        <v>80471.0</v>
      </c>
      <c r="D32" s="125">
        <v>65121.0</v>
      </c>
      <c r="E32" s="159" t="s">
        <v>99</v>
      </c>
      <c r="F32" s="159" t="s">
        <v>99</v>
      </c>
      <c r="G32" s="160" t="s">
        <v>99</v>
      </c>
    </row>
    <row r="33">
      <c r="B33" s="123" t="s">
        <v>153</v>
      </c>
      <c r="C33" s="159">
        <v>-545.0</v>
      </c>
      <c r="D33" s="159">
        <v>230.0</v>
      </c>
      <c r="E33" s="159">
        <v>255.0</v>
      </c>
      <c r="F33" s="125">
        <v>-1956.0</v>
      </c>
      <c r="G33" s="160" t="s">
        <v>99</v>
      </c>
    </row>
    <row r="34">
      <c r="B34" s="132" t="s">
        <v>154</v>
      </c>
      <c r="C34" s="134">
        <v>1640277.0</v>
      </c>
      <c r="D34" s="134">
        <v>1091630.0</v>
      </c>
      <c r="E34" s="134">
        <v>3076990.0</v>
      </c>
      <c r="F34" s="134">
        <v>4048527.0</v>
      </c>
      <c r="G34" s="135">
        <v>4505662.0</v>
      </c>
    </row>
    <row r="35">
      <c r="B35" s="123" t="s">
        <v>155</v>
      </c>
      <c r="C35" s="125">
        <v>-15924.0</v>
      </c>
      <c r="D35" s="125">
        <v>-9165.0</v>
      </c>
      <c r="E35" s="125">
        <v>29848.0</v>
      </c>
      <c r="F35" s="125">
        <v>-39682.0</v>
      </c>
      <c r="G35" s="160">
        <v>469.0</v>
      </c>
    </row>
    <row r="36">
      <c r="B36" s="139" t="s">
        <v>156</v>
      </c>
      <c r="C36" s="141">
        <v>695722.0</v>
      </c>
      <c r="D36" s="141">
        <v>-341754.0</v>
      </c>
      <c r="E36" s="141">
        <v>1355219.0</v>
      </c>
      <c r="F36" s="141">
        <v>989246.0</v>
      </c>
      <c r="G36" s="142">
        <v>1231745.0</v>
      </c>
    </row>
    <row r="37">
      <c r="B37" s="123" t="s">
        <v>157</v>
      </c>
      <c r="C37" s="125">
        <v>1113608.0</v>
      </c>
      <c r="D37" s="125">
        <v>1809330.0</v>
      </c>
      <c r="E37" s="125">
        <v>1467576.0</v>
      </c>
      <c r="F37" s="125">
        <v>2822795.0</v>
      </c>
      <c r="G37" s="129">
        <v>3812041.0</v>
      </c>
    </row>
    <row r="38">
      <c r="B38" s="169" t="s">
        <v>158</v>
      </c>
      <c r="C38" s="134">
        <v>1809330.0</v>
      </c>
      <c r="D38" s="134">
        <v>1467576.0</v>
      </c>
      <c r="E38" s="134">
        <v>2822795.0</v>
      </c>
      <c r="F38" s="134">
        <v>3812041.0</v>
      </c>
      <c r="G38" s="135">
        <v>5043786.0</v>
      </c>
    </row>
    <row r="39" ht="15.0" customHeight="1">
      <c r="B39" s="174"/>
      <c r="C39" s="175"/>
      <c r="D39" s="174"/>
      <c r="E39" s="174"/>
      <c r="F39" s="174"/>
      <c r="G39" s="17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</cols>
  <sheetData>
    <row r="2">
      <c r="B2" s="111" t="s">
        <v>80</v>
      </c>
    </row>
    <row r="3">
      <c r="B3" s="176" t="s">
        <v>159</v>
      </c>
    </row>
    <row r="4">
      <c r="B4" s="112" t="s">
        <v>81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>
      <c r="B5" s="173"/>
      <c r="C5" s="177">
        <v>43921.0</v>
      </c>
      <c r="D5" s="177">
        <v>43830.0</v>
      </c>
      <c r="E5" s="177">
        <v>43738.0</v>
      </c>
      <c r="F5" s="177">
        <v>43646.0</v>
      </c>
      <c r="G5" s="177">
        <v>43555.0</v>
      </c>
      <c r="H5" s="177">
        <v>43465.0</v>
      </c>
      <c r="I5" s="177">
        <v>43373.0</v>
      </c>
      <c r="J5" s="177">
        <v>43281.0</v>
      </c>
      <c r="K5" s="177">
        <v>43190.0</v>
      </c>
      <c r="L5" s="177">
        <v>43100.0</v>
      </c>
      <c r="M5" s="177">
        <v>43008.0</v>
      </c>
      <c r="N5" s="177">
        <v>42916.0</v>
      </c>
      <c r="O5" s="177">
        <v>42825.0</v>
      </c>
      <c r="P5" s="177">
        <v>42735.0</v>
      </c>
      <c r="Q5" s="177">
        <v>42643.0</v>
      </c>
      <c r="R5" s="177">
        <v>42551.0</v>
      </c>
      <c r="S5" s="177">
        <v>42460.0</v>
      </c>
      <c r="T5" s="177">
        <v>42369.0</v>
      </c>
      <c r="U5" s="177">
        <v>42277.0</v>
      </c>
      <c r="V5" s="177">
        <v>42185.0</v>
      </c>
      <c r="W5" s="177">
        <v>42094.0</v>
      </c>
    </row>
    <row r="6">
      <c r="B6" s="161" t="s">
        <v>83</v>
      </c>
      <c r="C6" s="125">
        <v>5767691.0</v>
      </c>
      <c r="D6" s="125">
        <v>5467434.0</v>
      </c>
      <c r="E6" s="125">
        <v>5244905.0</v>
      </c>
      <c r="F6" s="125">
        <v>4923116.0</v>
      </c>
      <c r="G6" s="125">
        <v>4520992.0</v>
      </c>
      <c r="H6" s="125">
        <v>4186841.0</v>
      </c>
      <c r="I6" s="125">
        <v>3999374.0</v>
      </c>
      <c r="J6" s="125">
        <v>3907270.0</v>
      </c>
      <c r="K6" s="125">
        <v>3700856.0</v>
      </c>
      <c r="L6" s="125">
        <v>3285755.0</v>
      </c>
      <c r="M6" s="125">
        <v>2984859.0</v>
      </c>
      <c r="N6" s="125">
        <v>2785464.0</v>
      </c>
      <c r="O6" s="125">
        <v>2636635.0</v>
      </c>
      <c r="P6" s="125">
        <v>2477541.0</v>
      </c>
      <c r="Q6" s="125">
        <v>2290188.0</v>
      </c>
      <c r="R6" s="125">
        <v>2105204.0</v>
      </c>
      <c r="S6" s="125">
        <v>1957736.0</v>
      </c>
      <c r="T6" s="125">
        <v>1823333.0</v>
      </c>
      <c r="U6" s="125">
        <v>1738355.0</v>
      </c>
      <c r="V6" s="125">
        <v>1644694.0</v>
      </c>
      <c r="W6" s="125">
        <v>1573129.0</v>
      </c>
    </row>
    <row r="7">
      <c r="B7" s="161" t="s">
        <v>84</v>
      </c>
      <c r="C7" s="125">
        <v>-3599701.0</v>
      </c>
      <c r="D7" s="125">
        <v>-3466023.0</v>
      </c>
      <c r="E7" s="125">
        <v>-3097919.0</v>
      </c>
      <c r="F7" s="125">
        <v>-3005657.0</v>
      </c>
      <c r="G7" s="125">
        <v>-2870614.0</v>
      </c>
      <c r="H7" s="125">
        <v>-2733400.0</v>
      </c>
      <c r="I7" s="125">
        <v>-2531128.0</v>
      </c>
      <c r="J7" s="125">
        <v>-2402431.0</v>
      </c>
      <c r="K7" s="125">
        <v>-2300579.0</v>
      </c>
      <c r="L7" s="125">
        <v>-2107354.0</v>
      </c>
      <c r="M7" s="125">
        <v>-1992980.0</v>
      </c>
      <c r="N7" s="125">
        <v>-1902308.0</v>
      </c>
      <c r="O7" s="125">
        <v>-1657024.0</v>
      </c>
      <c r="P7" s="125">
        <v>-1654419.0</v>
      </c>
      <c r="Q7" s="125">
        <v>-1532844.0</v>
      </c>
      <c r="R7" s="125">
        <v>-1473098.0</v>
      </c>
      <c r="S7" s="125">
        <v>-1369540.0</v>
      </c>
      <c r="T7" s="125">
        <v>-1249365.0</v>
      </c>
      <c r="U7" s="125">
        <v>-1173958.0</v>
      </c>
      <c r="V7" s="125">
        <v>-1121752.0</v>
      </c>
      <c r="W7" s="125">
        <v>-1046401.0</v>
      </c>
    </row>
    <row r="8">
      <c r="B8" s="163" t="s">
        <v>85</v>
      </c>
      <c r="C8" s="178">
        <v>2167990.0</v>
      </c>
      <c r="D8" s="178">
        <v>2001411.0</v>
      </c>
      <c r="E8" s="178">
        <v>2146986.0</v>
      </c>
      <c r="F8" s="178">
        <v>1917459.0</v>
      </c>
      <c r="G8" s="178">
        <v>1650378.0</v>
      </c>
      <c r="H8" s="178">
        <v>1453441.0</v>
      </c>
      <c r="I8" s="178">
        <v>1468246.0</v>
      </c>
      <c r="J8" s="178">
        <v>1504839.0</v>
      </c>
      <c r="K8" s="178">
        <v>1400277.0</v>
      </c>
      <c r="L8" s="178">
        <v>1178401.0</v>
      </c>
      <c r="M8" s="178">
        <v>991879.0</v>
      </c>
      <c r="N8" s="178">
        <v>883156.0</v>
      </c>
      <c r="O8" s="178">
        <v>979611.0</v>
      </c>
      <c r="P8" s="178">
        <v>823122.0</v>
      </c>
      <c r="Q8" s="178">
        <v>757344.0</v>
      </c>
      <c r="R8" s="178">
        <v>632106.0</v>
      </c>
      <c r="S8" s="178">
        <v>588196.0</v>
      </c>
      <c r="T8" s="178">
        <v>573968.0</v>
      </c>
      <c r="U8" s="178">
        <v>564397.0</v>
      </c>
      <c r="V8" s="178">
        <v>522942.0</v>
      </c>
      <c r="W8" s="178">
        <v>526728.0</v>
      </c>
    </row>
    <row r="9">
      <c r="B9" s="161" t="s">
        <v>86</v>
      </c>
      <c r="C9" s="125">
        <v>-503830.0</v>
      </c>
      <c r="D9" s="125">
        <v>-878937.0</v>
      </c>
      <c r="E9" s="125">
        <v>-553797.0</v>
      </c>
      <c r="F9" s="125">
        <v>-603150.0</v>
      </c>
      <c r="G9" s="125">
        <v>-616578.0</v>
      </c>
      <c r="H9" s="125">
        <v>-730355.0</v>
      </c>
      <c r="I9" s="125">
        <v>-510330.0</v>
      </c>
      <c r="J9" s="125">
        <v>-592007.0</v>
      </c>
      <c r="K9" s="125">
        <v>-536777.0</v>
      </c>
      <c r="L9" s="125">
        <v>-419939.0</v>
      </c>
      <c r="M9" s="125">
        <v>-312490.0</v>
      </c>
      <c r="N9" s="125">
        <v>-274323.0</v>
      </c>
      <c r="O9" s="125">
        <v>-271270.0</v>
      </c>
      <c r="P9" s="125">
        <v>-284996.0</v>
      </c>
      <c r="Q9" s="125">
        <v>-282043.0</v>
      </c>
      <c r="R9" s="125">
        <v>-216029.0</v>
      </c>
      <c r="S9" s="125">
        <v>-208010.0</v>
      </c>
      <c r="T9" s="125">
        <v>-224173.0</v>
      </c>
      <c r="U9" s="125">
        <v>-208102.0</v>
      </c>
      <c r="V9" s="125">
        <v>-197140.0</v>
      </c>
      <c r="W9" s="125">
        <v>-194677.0</v>
      </c>
    </row>
    <row r="10">
      <c r="B10" s="161" t="s">
        <v>87</v>
      </c>
      <c r="C10" s="125">
        <v>-453817.0</v>
      </c>
      <c r="D10" s="125">
        <v>-409376.0</v>
      </c>
      <c r="E10" s="125">
        <v>-379776.0</v>
      </c>
      <c r="F10" s="125">
        <v>-383233.0</v>
      </c>
      <c r="G10" s="125">
        <v>-372764.0</v>
      </c>
      <c r="H10" s="125">
        <v>-331789.0</v>
      </c>
      <c r="I10" s="125">
        <v>-308620.0</v>
      </c>
      <c r="J10" s="125">
        <v>-299095.0</v>
      </c>
      <c r="K10" s="125">
        <v>-282310.0</v>
      </c>
      <c r="L10" s="125">
        <v>-273351.0</v>
      </c>
      <c r="M10" s="125">
        <v>-255236.0</v>
      </c>
      <c r="N10" s="125">
        <v>-267083.0</v>
      </c>
      <c r="O10" s="125">
        <v>-257108.0</v>
      </c>
      <c r="P10" s="125">
        <v>-225191.0</v>
      </c>
      <c r="Q10" s="125">
        <v>-216099.0</v>
      </c>
      <c r="R10" s="125">
        <v>-207300.0</v>
      </c>
      <c r="S10" s="125">
        <v>-203508.0</v>
      </c>
      <c r="T10" s="125">
        <v>-180859.0</v>
      </c>
      <c r="U10" s="125">
        <v>-171762.0</v>
      </c>
      <c r="V10" s="125">
        <v>-155061.0</v>
      </c>
      <c r="W10" s="125">
        <v>-143106.0</v>
      </c>
    </row>
    <row r="11">
      <c r="B11" s="161" t="s">
        <v>88</v>
      </c>
      <c r="C11" s="125">
        <v>-252087.0</v>
      </c>
      <c r="D11" s="125">
        <v>-254586.0</v>
      </c>
      <c r="E11" s="125">
        <v>-233174.0</v>
      </c>
      <c r="F11" s="125">
        <v>-224657.0</v>
      </c>
      <c r="G11" s="125">
        <v>-201952.0</v>
      </c>
      <c r="H11" s="125">
        <v>-175530.0</v>
      </c>
      <c r="I11" s="125">
        <v>-168628.0</v>
      </c>
      <c r="J11" s="125">
        <v>-151524.0</v>
      </c>
      <c r="K11" s="125">
        <v>-134612.0</v>
      </c>
      <c r="L11" s="125">
        <v>-239808.0</v>
      </c>
      <c r="M11" s="125">
        <v>-215526.0</v>
      </c>
      <c r="N11" s="125">
        <v>-213943.0</v>
      </c>
      <c r="O11" s="125">
        <v>-194291.0</v>
      </c>
      <c r="P11" s="125">
        <v>-159001.0</v>
      </c>
      <c r="Q11" s="125">
        <v>-153166.0</v>
      </c>
      <c r="R11" s="125">
        <v>-138407.0</v>
      </c>
      <c r="S11" s="125">
        <v>-127225.0</v>
      </c>
      <c r="T11" s="125">
        <v>-109042.0</v>
      </c>
      <c r="U11" s="125">
        <v>-110892.0</v>
      </c>
      <c r="V11" s="125">
        <v>-95906.0</v>
      </c>
      <c r="W11" s="125">
        <v>-91489.0</v>
      </c>
    </row>
    <row r="12">
      <c r="B12" s="163" t="s">
        <v>89</v>
      </c>
      <c r="C12" s="178">
        <v>958256.0</v>
      </c>
      <c r="D12" s="178">
        <v>458512.0</v>
      </c>
      <c r="E12" s="178">
        <v>980239.0</v>
      </c>
      <c r="F12" s="178">
        <v>706419.0</v>
      </c>
      <c r="G12" s="178">
        <v>459084.0</v>
      </c>
      <c r="H12" s="178">
        <v>215767.0</v>
      </c>
      <c r="I12" s="178">
        <v>480668.0</v>
      </c>
      <c r="J12" s="178">
        <v>462213.0</v>
      </c>
      <c r="K12" s="178">
        <v>446578.0</v>
      </c>
      <c r="L12" s="178">
        <v>245303.0</v>
      </c>
      <c r="M12" s="178">
        <v>208627.0</v>
      </c>
      <c r="N12" s="178">
        <v>127807.0</v>
      </c>
      <c r="O12" s="178">
        <v>256942.0</v>
      </c>
      <c r="P12" s="178">
        <v>153934.0</v>
      </c>
      <c r="Q12" s="178">
        <v>106036.0</v>
      </c>
      <c r="R12" s="178">
        <v>70370.0</v>
      </c>
      <c r="S12" s="178">
        <v>49453.0</v>
      </c>
      <c r="T12" s="178">
        <v>59894.0</v>
      </c>
      <c r="U12" s="178">
        <v>73641.0</v>
      </c>
      <c r="V12" s="178">
        <v>74835.0</v>
      </c>
      <c r="W12" s="178">
        <v>97456.0</v>
      </c>
    </row>
    <row r="13">
      <c r="B13" s="161" t="s">
        <v>90</v>
      </c>
      <c r="C13" s="125">
        <v>-184083.0</v>
      </c>
      <c r="D13" s="125">
        <v>-177801.0</v>
      </c>
      <c r="E13" s="125">
        <v>-160660.0</v>
      </c>
      <c r="F13" s="125">
        <v>-152033.0</v>
      </c>
      <c r="G13" s="125">
        <v>-135529.0</v>
      </c>
      <c r="H13" s="125">
        <v>-128807.0</v>
      </c>
      <c r="I13" s="125">
        <v>-108862.0</v>
      </c>
      <c r="J13" s="125">
        <v>-101605.0</v>
      </c>
      <c r="K13" s="125">
        <v>-81219.0</v>
      </c>
      <c r="L13" s="125">
        <v>-75292.0</v>
      </c>
      <c r="M13" s="125">
        <v>-60688.0</v>
      </c>
      <c r="N13" s="125">
        <v>-55482.0</v>
      </c>
      <c r="O13" s="125">
        <v>-46742.0</v>
      </c>
      <c r="P13" s="125">
        <v>-43586.0</v>
      </c>
      <c r="Q13" s="125">
        <v>-35536.0</v>
      </c>
      <c r="R13" s="125">
        <v>-35455.0</v>
      </c>
      <c r="S13" s="125">
        <v>-35537.0</v>
      </c>
      <c r="T13" s="125">
        <v>-35429.0</v>
      </c>
      <c r="U13" s="125">
        <v>-35333.0</v>
      </c>
      <c r="V13" s="125">
        <v>-35217.0</v>
      </c>
      <c r="W13" s="125">
        <v>-26737.0</v>
      </c>
    </row>
    <row r="14">
      <c r="B14" s="161" t="s">
        <v>91</v>
      </c>
      <c r="C14" s="125">
        <v>21697.0</v>
      </c>
      <c r="D14" s="125">
        <v>-131378.0</v>
      </c>
      <c r="E14" s="125">
        <v>192744.0</v>
      </c>
      <c r="F14" s="125">
        <v>-53470.0</v>
      </c>
      <c r="G14" s="125">
        <v>76104.0</v>
      </c>
      <c r="H14" s="125">
        <v>32436.0</v>
      </c>
      <c r="I14" s="125">
        <v>7004.0</v>
      </c>
      <c r="J14" s="125">
        <v>68028.0</v>
      </c>
      <c r="K14" s="125">
        <v>-65743.0</v>
      </c>
      <c r="L14" s="125">
        <v>-38681.0</v>
      </c>
      <c r="M14" s="125">
        <v>-31702.0</v>
      </c>
      <c r="N14" s="125">
        <v>-58363.0</v>
      </c>
      <c r="O14" s="125">
        <v>13592.0</v>
      </c>
      <c r="P14" s="125">
        <v>-20079.0</v>
      </c>
      <c r="Q14" s="125">
        <v>8627.0</v>
      </c>
      <c r="R14" s="125">
        <v>16317.0</v>
      </c>
      <c r="S14" s="125">
        <v>25963.0</v>
      </c>
      <c r="T14" s="125">
        <v>-3734.0</v>
      </c>
      <c r="U14" s="125">
        <v>3930.0</v>
      </c>
      <c r="V14" s="159">
        <v>872.0</v>
      </c>
      <c r="W14" s="125">
        <v>-32293.0</v>
      </c>
    </row>
    <row r="15">
      <c r="B15" s="163" t="s">
        <v>92</v>
      </c>
      <c r="C15" s="178">
        <v>-162386.0</v>
      </c>
      <c r="D15" s="178">
        <v>-309179.0</v>
      </c>
      <c r="E15" s="178">
        <v>32084.0</v>
      </c>
      <c r="F15" s="178">
        <v>-205503.0</v>
      </c>
      <c r="G15" s="178">
        <v>-59425.0</v>
      </c>
      <c r="H15" s="178">
        <v>-96371.0</v>
      </c>
      <c r="I15" s="178">
        <v>-101858.0</v>
      </c>
      <c r="J15" s="178">
        <v>-33577.0</v>
      </c>
      <c r="K15" s="178">
        <v>-146962.0</v>
      </c>
      <c r="L15" s="178">
        <v>-113973.0</v>
      </c>
      <c r="M15" s="178">
        <v>-92390.0</v>
      </c>
      <c r="N15" s="178">
        <v>-113845.0</v>
      </c>
      <c r="O15" s="178">
        <v>-33150.0</v>
      </c>
      <c r="P15" s="178">
        <v>-63665.0</v>
      </c>
      <c r="Q15" s="178">
        <v>-26909.0</v>
      </c>
      <c r="R15" s="178">
        <v>-19138.0</v>
      </c>
      <c r="S15" s="178">
        <v>-9574.0</v>
      </c>
      <c r="T15" s="178">
        <v>-39163.0</v>
      </c>
      <c r="U15" s="178">
        <v>-31403.0</v>
      </c>
      <c r="V15" s="178">
        <v>-34345.0</v>
      </c>
      <c r="W15" s="178">
        <v>-59030.0</v>
      </c>
    </row>
    <row r="16">
      <c r="B16" s="163" t="s">
        <v>93</v>
      </c>
      <c r="C16" s="178">
        <v>795870.0</v>
      </c>
      <c r="D16" s="178">
        <v>149333.0</v>
      </c>
      <c r="E16" s="178">
        <v>1012323.0</v>
      </c>
      <c r="F16" s="178">
        <v>500916.0</v>
      </c>
      <c r="G16" s="178">
        <v>399659.0</v>
      </c>
      <c r="H16" s="178">
        <v>119396.0</v>
      </c>
      <c r="I16" s="178">
        <v>378810.0</v>
      </c>
      <c r="J16" s="178">
        <v>428636.0</v>
      </c>
      <c r="K16" s="178">
        <v>299616.0</v>
      </c>
      <c r="L16" s="178">
        <v>131330.0</v>
      </c>
      <c r="M16" s="178">
        <v>116237.0</v>
      </c>
      <c r="N16" s="178">
        <v>13962.0</v>
      </c>
      <c r="O16" s="178">
        <v>223792.0</v>
      </c>
      <c r="P16" s="178">
        <v>90269.0</v>
      </c>
      <c r="Q16" s="178">
        <v>79127.0</v>
      </c>
      <c r="R16" s="178">
        <v>51232.0</v>
      </c>
      <c r="S16" s="178">
        <v>39879.0</v>
      </c>
      <c r="T16" s="178">
        <v>20731.0</v>
      </c>
      <c r="U16" s="178">
        <v>42238.0</v>
      </c>
      <c r="V16" s="178">
        <v>40490.0</v>
      </c>
      <c r="W16" s="178">
        <v>38426.0</v>
      </c>
    </row>
    <row r="17">
      <c r="B17" s="161" t="s">
        <v>94</v>
      </c>
      <c r="C17" s="125">
        <v>-86803.0</v>
      </c>
      <c r="D17" s="125">
        <v>437637.0</v>
      </c>
      <c r="E17" s="125">
        <v>-347079.0</v>
      </c>
      <c r="F17" s="125">
        <v>-230266.0</v>
      </c>
      <c r="G17" s="125">
        <v>-55607.0</v>
      </c>
      <c r="H17" s="125">
        <v>14538.0</v>
      </c>
      <c r="I17" s="125">
        <v>24025.0</v>
      </c>
      <c r="J17" s="125">
        <v>-44287.0</v>
      </c>
      <c r="K17" s="125">
        <v>-9492.0</v>
      </c>
      <c r="L17" s="125">
        <v>54187.0</v>
      </c>
      <c r="M17" s="125">
        <v>13353.0</v>
      </c>
      <c r="N17" s="125">
        <v>51638.0</v>
      </c>
      <c r="O17" s="125">
        <v>-45570.0</v>
      </c>
      <c r="P17" s="125">
        <v>-23521.0</v>
      </c>
      <c r="Q17" s="125">
        <v>-27610.0</v>
      </c>
      <c r="R17" s="125">
        <v>-10477.0</v>
      </c>
      <c r="S17" s="125">
        <v>-12221.0</v>
      </c>
      <c r="T17" s="125">
        <v>22447.0</v>
      </c>
      <c r="U17" s="125">
        <v>-12806.0</v>
      </c>
      <c r="V17" s="125">
        <v>-14155.0</v>
      </c>
      <c r="W17" s="125">
        <v>-14730.0</v>
      </c>
    </row>
    <row r="18">
      <c r="B18" s="163" t="s">
        <v>95</v>
      </c>
      <c r="C18" s="178">
        <v>709067.0</v>
      </c>
      <c r="D18" s="178">
        <v>586970.0</v>
      </c>
      <c r="E18" s="178">
        <v>665244.0</v>
      </c>
      <c r="F18" s="178">
        <v>270650.0</v>
      </c>
      <c r="G18" s="178">
        <v>344052.0</v>
      </c>
      <c r="H18" s="178">
        <v>133934.0</v>
      </c>
      <c r="I18" s="178">
        <v>402835.0</v>
      </c>
      <c r="J18" s="178">
        <v>384349.0</v>
      </c>
      <c r="K18" s="178">
        <v>290124.0</v>
      </c>
      <c r="L18" s="178">
        <v>185517.0</v>
      </c>
      <c r="M18" s="178">
        <v>129590.0</v>
      </c>
      <c r="N18" s="178">
        <v>65600.0</v>
      </c>
      <c r="O18" s="178">
        <v>178222.0</v>
      </c>
      <c r="P18" s="178">
        <v>66748.0</v>
      </c>
      <c r="Q18" s="178">
        <v>51517.0</v>
      </c>
      <c r="R18" s="178">
        <v>40755.0</v>
      </c>
      <c r="S18" s="178">
        <v>27658.0</v>
      </c>
      <c r="T18" s="178">
        <v>43178.0</v>
      </c>
      <c r="U18" s="178">
        <v>29432.0</v>
      </c>
      <c r="V18" s="178">
        <v>26335.0</v>
      </c>
      <c r="W18" s="178">
        <v>23696.0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43"/>
  </cols>
  <sheetData>
    <row r="2">
      <c r="B2" s="111" t="s">
        <v>160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>
      <c r="B3" s="176" t="s">
        <v>159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>
      <c r="B5" s="112" t="s">
        <v>81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>
      <c r="B6" s="153"/>
      <c r="C6" s="177">
        <v>43921.0</v>
      </c>
      <c r="D6" s="177">
        <v>43830.0</v>
      </c>
      <c r="E6" s="177">
        <v>43738.0</v>
      </c>
      <c r="F6" s="177">
        <v>43646.0</v>
      </c>
      <c r="G6" s="177">
        <v>43555.0</v>
      </c>
      <c r="H6" s="177">
        <v>43465.0</v>
      </c>
      <c r="I6" s="177">
        <v>43373.0</v>
      </c>
      <c r="J6" s="177">
        <v>43281.0</v>
      </c>
      <c r="K6" s="177">
        <v>43190.0</v>
      </c>
      <c r="L6" s="177">
        <v>43100.0</v>
      </c>
      <c r="M6" s="177">
        <v>43008.0</v>
      </c>
      <c r="N6" s="177">
        <v>42916.0</v>
      </c>
      <c r="O6" s="177">
        <v>42825.0</v>
      </c>
      <c r="P6" s="177">
        <v>42735.0</v>
      </c>
      <c r="Q6" s="177">
        <v>42643.0</v>
      </c>
      <c r="R6" s="177">
        <v>42551.0</v>
      </c>
      <c r="S6" s="177">
        <v>42460.0</v>
      </c>
      <c r="T6" s="177">
        <v>42369.0</v>
      </c>
      <c r="U6" s="177">
        <v>42277.0</v>
      </c>
      <c r="V6" s="177">
        <v>42185.0</v>
      </c>
      <c r="W6" s="177">
        <v>42094.0</v>
      </c>
    </row>
    <row r="7">
      <c r="B7" s="161" t="s">
        <v>97</v>
      </c>
      <c r="C7" s="125">
        <v>5151884.0</v>
      </c>
      <c r="D7" s="125">
        <v>5018437.0</v>
      </c>
      <c r="E7" s="125">
        <v>4435018.0</v>
      </c>
      <c r="F7" s="125">
        <v>5004247.0</v>
      </c>
      <c r="G7" s="125">
        <v>3348557.0</v>
      </c>
      <c r="H7" s="125">
        <v>3794483.0</v>
      </c>
      <c r="I7" s="125">
        <v>3067534.0</v>
      </c>
      <c r="J7" s="125">
        <v>3906357.0</v>
      </c>
      <c r="K7" s="125">
        <v>2593666.0</v>
      </c>
      <c r="L7" s="125">
        <v>2822795.0</v>
      </c>
      <c r="M7" s="125">
        <v>1746469.0</v>
      </c>
      <c r="N7" s="125">
        <v>1918777.0</v>
      </c>
      <c r="O7" s="125">
        <v>1077824.0</v>
      </c>
      <c r="P7" s="125">
        <v>1467576.0</v>
      </c>
      <c r="Q7" s="125">
        <v>969158.0</v>
      </c>
      <c r="R7" s="125">
        <v>1390925.0</v>
      </c>
      <c r="S7" s="125">
        <v>1605244.0</v>
      </c>
      <c r="T7" s="125">
        <v>1809330.0</v>
      </c>
      <c r="U7" s="125">
        <v>2115437.0</v>
      </c>
      <c r="V7" s="125">
        <v>2293872.0</v>
      </c>
      <c r="W7" s="125">
        <v>2454777.0</v>
      </c>
    </row>
    <row r="8">
      <c r="B8" s="161" t="s">
        <v>98</v>
      </c>
      <c r="C8" s="159" t="s">
        <v>99</v>
      </c>
      <c r="D8" s="159" t="s">
        <v>99</v>
      </c>
      <c r="E8" s="159" t="s">
        <v>99</v>
      </c>
      <c r="F8" s="159" t="s">
        <v>99</v>
      </c>
      <c r="G8" s="159" t="s">
        <v>99</v>
      </c>
      <c r="H8" s="159" t="s">
        <v>99</v>
      </c>
      <c r="I8" s="159" t="s">
        <v>99</v>
      </c>
      <c r="J8" s="159" t="s">
        <v>99</v>
      </c>
      <c r="K8" s="159" t="s">
        <v>99</v>
      </c>
      <c r="L8" s="159" t="s">
        <v>99</v>
      </c>
      <c r="M8" s="159" t="s">
        <v>99</v>
      </c>
      <c r="N8" s="125">
        <v>246125.0</v>
      </c>
      <c r="O8" s="125">
        <v>263405.0</v>
      </c>
      <c r="P8" s="125">
        <v>266206.0</v>
      </c>
      <c r="Q8" s="125">
        <v>374098.0</v>
      </c>
      <c r="R8" s="125">
        <v>443303.0</v>
      </c>
      <c r="S8" s="125">
        <v>467227.0</v>
      </c>
      <c r="T8" s="125">
        <v>501385.0</v>
      </c>
      <c r="U8" s="125">
        <v>494205.0</v>
      </c>
      <c r="V8" s="125">
        <v>502886.0</v>
      </c>
      <c r="W8" s="125">
        <v>502931.0</v>
      </c>
    </row>
    <row r="9">
      <c r="B9" s="161" t="s">
        <v>100</v>
      </c>
      <c r="C9" s="159" t="s">
        <v>99</v>
      </c>
      <c r="D9" s="159" t="s">
        <v>99</v>
      </c>
      <c r="E9" s="159" t="s">
        <v>99</v>
      </c>
      <c r="F9" s="159" t="s">
        <v>99</v>
      </c>
      <c r="G9" s="159" t="s">
        <v>99</v>
      </c>
      <c r="H9" s="125">
        <v>5151186.0</v>
      </c>
      <c r="I9" s="125">
        <v>4987916.0</v>
      </c>
      <c r="J9" s="125">
        <v>4803663.0</v>
      </c>
      <c r="K9" s="125">
        <v>4626522.0</v>
      </c>
      <c r="L9" s="125">
        <v>4310934.0</v>
      </c>
      <c r="M9" s="125">
        <v>4223387.0</v>
      </c>
      <c r="N9" s="125">
        <v>4149111.0</v>
      </c>
      <c r="O9" s="125">
        <v>4026615.0</v>
      </c>
      <c r="P9" s="125">
        <v>3726307.0</v>
      </c>
      <c r="Q9" s="125">
        <v>3632399.0</v>
      </c>
      <c r="R9" s="125">
        <v>3349262.0</v>
      </c>
      <c r="S9" s="125">
        <v>3258641.0</v>
      </c>
      <c r="T9" s="125">
        <v>2905998.0</v>
      </c>
      <c r="U9" s="125">
        <v>2695184.0</v>
      </c>
      <c r="V9" s="125">
        <v>2510946.0</v>
      </c>
      <c r="W9" s="125">
        <v>2370447.0</v>
      </c>
    </row>
    <row r="10">
      <c r="B10" s="161" t="s">
        <v>101</v>
      </c>
      <c r="C10" s="125">
        <v>539916.0</v>
      </c>
      <c r="D10" s="125">
        <v>454399.0</v>
      </c>
      <c r="E10" s="125">
        <v>466168.0</v>
      </c>
      <c r="F10" s="125">
        <v>492034.0</v>
      </c>
      <c r="G10" s="125">
        <v>432955.0</v>
      </c>
      <c r="H10" s="125">
        <v>362712.0</v>
      </c>
      <c r="I10" s="159" t="s">
        <v>99</v>
      </c>
      <c r="J10" s="159" t="s">
        <v>99</v>
      </c>
      <c r="K10" s="159" t="s">
        <v>99</v>
      </c>
      <c r="L10" s="159" t="s">
        <v>99</v>
      </c>
      <c r="M10" s="159" t="s">
        <v>99</v>
      </c>
      <c r="N10" s="159" t="s">
        <v>99</v>
      </c>
      <c r="O10" s="159" t="s">
        <v>99</v>
      </c>
      <c r="P10" s="159" t="s">
        <v>99</v>
      </c>
      <c r="Q10" s="159" t="s">
        <v>99</v>
      </c>
      <c r="R10" s="159" t="s">
        <v>99</v>
      </c>
      <c r="S10" s="159" t="s">
        <v>99</v>
      </c>
      <c r="T10" s="159" t="s">
        <v>99</v>
      </c>
      <c r="U10" s="159" t="s">
        <v>99</v>
      </c>
      <c r="V10" s="159" t="s">
        <v>99</v>
      </c>
      <c r="W10" s="159" t="s">
        <v>99</v>
      </c>
    </row>
    <row r="11">
      <c r="B11" s="161" t="s">
        <v>161</v>
      </c>
      <c r="C11" s="125">
        <v>755981.0</v>
      </c>
      <c r="D11" s="125">
        <v>705668.0</v>
      </c>
      <c r="E11" s="125">
        <v>426572.0</v>
      </c>
      <c r="F11" s="125">
        <v>380876.0</v>
      </c>
      <c r="G11" s="125">
        <v>387395.0</v>
      </c>
      <c r="H11" s="125">
        <v>385754.0</v>
      </c>
      <c r="I11" s="125">
        <v>674531.0</v>
      </c>
      <c r="J11" s="125">
        <v>636869.0</v>
      </c>
      <c r="K11" s="125">
        <v>597388.0</v>
      </c>
      <c r="L11" s="125">
        <v>536245.0</v>
      </c>
      <c r="M11" s="125">
        <v>415492.0</v>
      </c>
      <c r="N11" s="125">
        <v>386772.0</v>
      </c>
      <c r="O11" s="125">
        <v>292486.0</v>
      </c>
      <c r="P11" s="125">
        <v>260202.0</v>
      </c>
      <c r="Q11" s="125">
        <v>218238.0</v>
      </c>
      <c r="R11" s="125">
        <v>203428.0</v>
      </c>
      <c r="S11" s="125">
        <v>212724.0</v>
      </c>
      <c r="T11" s="125">
        <v>215127.0</v>
      </c>
      <c r="U11" s="125">
        <v>264887.0</v>
      </c>
      <c r="V11" s="125">
        <v>292806.0</v>
      </c>
      <c r="W11" s="125">
        <v>210901.0</v>
      </c>
    </row>
    <row r="12">
      <c r="B12" s="163" t="s">
        <v>106</v>
      </c>
      <c r="C12" s="178">
        <v>6447781.0</v>
      </c>
      <c r="D12" s="178">
        <v>6178504.0</v>
      </c>
      <c r="E12" s="178">
        <v>5327758.0</v>
      </c>
      <c r="F12" s="178">
        <v>5877157.0</v>
      </c>
      <c r="G12" s="178">
        <v>4168907.0</v>
      </c>
      <c r="H12" s="178">
        <v>9694135.0</v>
      </c>
      <c r="I12" s="178">
        <v>8729981.0</v>
      </c>
      <c r="J12" s="178">
        <v>9346889.0</v>
      </c>
      <c r="K12" s="178">
        <v>7817576.0</v>
      </c>
      <c r="L12" s="178">
        <v>7669974.0</v>
      </c>
      <c r="M12" s="178">
        <v>6385348.0</v>
      </c>
      <c r="N12" s="178">
        <v>6700785.0</v>
      </c>
      <c r="O12" s="178">
        <v>5660330.0</v>
      </c>
      <c r="P12" s="178">
        <v>5720291.0</v>
      </c>
      <c r="Q12" s="178">
        <v>5193893.0</v>
      </c>
      <c r="R12" s="178">
        <v>5386918.0</v>
      </c>
      <c r="S12" s="178">
        <v>5543836.0</v>
      </c>
      <c r="T12" s="178">
        <v>5431840.0</v>
      </c>
      <c r="U12" s="178">
        <v>5569713.0</v>
      </c>
      <c r="V12" s="178">
        <v>5600510.0</v>
      </c>
      <c r="W12" s="178">
        <v>5539056.0</v>
      </c>
    </row>
    <row r="13">
      <c r="B13" s="161" t="s">
        <v>107</v>
      </c>
      <c r="C13" s="125">
        <v>2.5266889E7</v>
      </c>
      <c r="D13" s="125">
        <v>2.4504567E7</v>
      </c>
      <c r="E13" s="125">
        <v>2.3234994E7</v>
      </c>
      <c r="F13" s="125">
        <v>2.194574E7</v>
      </c>
      <c r="G13" s="125">
        <v>2.0888785E7</v>
      </c>
      <c r="H13" s="125">
        <v>1.4960954E7</v>
      </c>
      <c r="I13" s="125">
        <v>1.3408443E7</v>
      </c>
      <c r="J13" s="125">
        <v>1.229207E7</v>
      </c>
      <c r="K13" s="125">
        <v>1.1314803E7</v>
      </c>
      <c r="L13" s="125">
        <v>1.0371055E7</v>
      </c>
      <c r="M13" s="125">
        <v>9739704.0</v>
      </c>
      <c r="N13" s="125">
        <v>9078474.0</v>
      </c>
      <c r="O13" s="125">
        <v>8029112.0</v>
      </c>
      <c r="P13" s="125">
        <v>7274501.0</v>
      </c>
      <c r="Q13" s="125">
        <v>6677674.0</v>
      </c>
      <c r="R13" s="125">
        <v>5742938.0</v>
      </c>
      <c r="S13" s="125">
        <v>5260160.0</v>
      </c>
      <c r="T13" s="125">
        <v>4312817.0</v>
      </c>
      <c r="U13" s="125">
        <v>3891790.0</v>
      </c>
      <c r="V13" s="125">
        <v>3640767.0</v>
      </c>
      <c r="W13" s="125">
        <v>3312353.0</v>
      </c>
    </row>
    <row r="14">
      <c r="B14" s="161" t="s">
        <v>108</v>
      </c>
      <c r="C14" s="125">
        <v>650455.0</v>
      </c>
      <c r="D14" s="125">
        <v>565221.0</v>
      </c>
      <c r="E14" s="125">
        <v>481992.0</v>
      </c>
      <c r="F14" s="125">
        <v>452399.0</v>
      </c>
      <c r="G14" s="125">
        <v>434372.0</v>
      </c>
      <c r="H14" s="125">
        <v>418281.0</v>
      </c>
      <c r="I14" s="125">
        <v>371152.0</v>
      </c>
      <c r="J14" s="125">
        <v>349646.0</v>
      </c>
      <c r="K14" s="125">
        <v>341932.0</v>
      </c>
      <c r="L14" s="125">
        <v>319404.0</v>
      </c>
      <c r="M14" s="125">
        <v>322421.0</v>
      </c>
      <c r="N14" s="125">
        <v>309831.0</v>
      </c>
      <c r="O14" s="125">
        <v>275083.0</v>
      </c>
      <c r="P14" s="125">
        <v>250395.0</v>
      </c>
      <c r="Q14" s="125">
        <v>191876.0</v>
      </c>
      <c r="R14" s="125">
        <v>162864.0</v>
      </c>
      <c r="S14" s="125">
        <v>166254.0</v>
      </c>
      <c r="T14" s="125">
        <v>173412.0</v>
      </c>
      <c r="U14" s="125">
        <v>181268.0</v>
      </c>
      <c r="V14" s="125">
        <v>171396.0</v>
      </c>
      <c r="W14" s="125">
        <v>145816.0</v>
      </c>
    </row>
    <row r="15">
      <c r="B15" s="161" t="s">
        <v>109</v>
      </c>
      <c r="C15" s="125">
        <v>2694785.0</v>
      </c>
      <c r="D15" s="125">
        <v>2727420.0</v>
      </c>
      <c r="E15" s="125">
        <v>1896967.0</v>
      </c>
      <c r="F15" s="125">
        <v>1896043.0</v>
      </c>
      <c r="G15" s="125">
        <v>1726568.0</v>
      </c>
      <c r="H15" s="125">
        <v>901030.0</v>
      </c>
      <c r="I15" s="125">
        <v>856653.0</v>
      </c>
      <c r="J15" s="125">
        <v>674932.0</v>
      </c>
      <c r="K15" s="125">
        <v>678486.0</v>
      </c>
      <c r="L15" s="125">
        <v>652309.0</v>
      </c>
      <c r="M15" s="125">
        <v>504067.0</v>
      </c>
      <c r="N15" s="125">
        <v>428133.0</v>
      </c>
      <c r="O15" s="125">
        <v>394571.0</v>
      </c>
      <c r="P15" s="125">
        <v>341423.0</v>
      </c>
      <c r="Q15" s="125">
        <v>283895.0</v>
      </c>
      <c r="R15" s="125">
        <v>300787.0</v>
      </c>
      <c r="S15" s="125">
        <v>292024.0</v>
      </c>
      <c r="T15" s="125">
        <v>284802.0</v>
      </c>
      <c r="U15" s="125">
        <v>273496.0</v>
      </c>
      <c r="V15" s="125">
        <v>242188.0</v>
      </c>
      <c r="W15" s="125">
        <v>243401.0</v>
      </c>
    </row>
    <row r="16">
      <c r="B16" s="163" t="s">
        <v>110</v>
      </c>
      <c r="C16" s="178">
        <v>2.8612129E7</v>
      </c>
      <c r="D16" s="178">
        <v>2.7797208E7</v>
      </c>
      <c r="E16" s="178">
        <v>2.5613953E7</v>
      </c>
      <c r="F16" s="178">
        <v>2.4294182E7</v>
      </c>
      <c r="G16" s="178">
        <v>2.3049725E7</v>
      </c>
      <c r="H16" s="178">
        <v>1.6280265E7</v>
      </c>
      <c r="I16" s="178">
        <v>1.4636248E7</v>
      </c>
      <c r="J16" s="178">
        <v>1.3316648E7</v>
      </c>
      <c r="K16" s="178">
        <v>1.2335221E7</v>
      </c>
      <c r="L16" s="178">
        <v>1.1342768E7</v>
      </c>
      <c r="M16" s="178">
        <v>1.0566192E7</v>
      </c>
      <c r="N16" s="178">
        <v>9816438.0</v>
      </c>
      <c r="O16" s="178">
        <v>8698766.0</v>
      </c>
      <c r="P16" s="178">
        <v>7866319.0</v>
      </c>
      <c r="Q16" s="178">
        <v>7153445.0</v>
      </c>
      <c r="R16" s="178">
        <v>6206589.0</v>
      </c>
      <c r="S16" s="178">
        <v>5718438.0</v>
      </c>
      <c r="T16" s="178">
        <v>4771031.0</v>
      </c>
      <c r="U16" s="178">
        <v>4346554.0</v>
      </c>
      <c r="V16" s="178">
        <v>4054351.0</v>
      </c>
      <c r="W16" s="178">
        <v>3701570.0</v>
      </c>
    </row>
    <row r="17">
      <c r="B17" s="163" t="s">
        <v>111</v>
      </c>
      <c r="C17" s="178">
        <v>3.505991E7</v>
      </c>
      <c r="D17" s="178">
        <v>3.3975712E7</v>
      </c>
      <c r="E17" s="178">
        <v>3.0941711E7</v>
      </c>
      <c r="F17" s="178">
        <v>3.0171339E7</v>
      </c>
      <c r="G17" s="178">
        <v>2.7218632E7</v>
      </c>
      <c r="H17" s="178">
        <v>2.59744E7</v>
      </c>
      <c r="I17" s="178">
        <v>2.3366229E7</v>
      </c>
      <c r="J17" s="178">
        <v>2.2663537E7</v>
      </c>
      <c r="K17" s="178">
        <v>2.0152797E7</v>
      </c>
      <c r="L17" s="178">
        <v>1.9012742E7</v>
      </c>
      <c r="M17" s="178">
        <v>1.695154E7</v>
      </c>
      <c r="N17" s="178">
        <v>1.6517223E7</v>
      </c>
      <c r="O17" s="178">
        <v>1.4359096E7</v>
      </c>
      <c r="P17" s="178">
        <v>1.358661E7</v>
      </c>
      <c r="Q17" s="178">
        <v>1.2347338E7</v>
      </c>
      <c r="R17" s="178">
        <v>1.1593507E7</v>
      </c>
      <c r="S17" s="178">
        <v>1.1262274E7</v>
      </c>
      <c r="T17" s="178">
        <v>1.0202871E7</v>
      </c>
      <c r="U17" s="178">
        <v>9916267.0</v>
      </c>
      <c r="V17" s="178">
        <v>9654861.0</v>
      </c>
      <c r="W17" s="178">
        <v>9240626.0</v>
      </c>
    </row>
    <row r="19">
      <c r="B19" s="111" t="s">
        <v>162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>
      <c r="B20" s="176" t="s">
        <v>159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>
      <c r="B22" s="112" t="s">
        <v>81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>
      <c r="B23" s="153"/>
      <c r="C23" s="177">
        <v>43921.0</v>
      </c>
      <c r="D23" s="177">
        <v>43830.0</v>
      </c>
      <c r="E23" s="177">
        <v>43738.0</v>
      </c>
      <c r="F23" s="177">
        <v>43646.0</v>
      </c>
      <c r="G23" s="177">
        <v>43555.0</v>
      </c>
      <c r="H23" s="177">
        <v>43465.0</v>
      </c>
      <c r="I23" s="177">
        <v>43373.0</v>
      </c>
      <c r="J23" s="177">
        <v>43281.0</v>
      </c>
      <c r="K23" s="177">
        <v>43190.0</v>
      </c>
      <c r="L23" s="177">
        <v>43100.0</v>
      </c>
      <c r="M23" s="177">
        <v>43008.0</v>
      </c>
      <c r="N23" s="177">
        <v>42916.0</v>
      </c>
      <c r="O23" s="177">
        <v>42825.0</v>
      </c>
      <c r="P23" s="177">
        <v>42735.0</v>
      </c>
      <c r="Q23" s="177">
        <v>42643.0</v>
      </c>
      <c r="R23" s="177">
        <v>42551.0</v>
      </c>
      <c r="S23" s="177">
        <v>42460.0</v>
      </c>
      <c r="T23" s="177">
        <v>42369.0</v>
      </c>
      <c r="U23" s="177">
        <v>42277.0</v>
      </c>
      <c r="V23" s="177">
        <v>42185.0</v>
      </c>
      <c r="W23" s="177">
        <v>42094.0</v>
      </c>
    </row>
    <row r="24">
      <c r="B24" s="161" t="s">
        <v>113</v>
      </c>
      <c r="C24" s="125">
        <v>4761585.0</v>
      </c>
      <c r="D24" s="125">
        <v>4413561.0</v>
      </c>
      <c r="E24" s="125">
        <v>4860542.0</v>
      </c>
      <c r="F24" s="125">
        <v>4848201.0</v>
      </c>
      <c r="G24" s="125">
        <v>4863351.0</v>
      </c>
      <c r="H24" s="125">
        <v>4686019.0</v>
      </c>
      <c r="I24" s="125">
        <v>4613011.0</v>
      </c>
      <c r="J24" s="125">
        <v>4541087.0</v>
      </c>
      <c r="K24" s="125">
        <v>4466081.0</v>
      </c>
      <c r="L24" s="125">
        <v>4173041.0</v>
      </c>
      <c r="M24" s="125">
        <v>4142086.0</v>
      </c>
      <c r="N24" s="125">
        <v>4095374.0</v>
      </c>
      <c r="O24" s="125">
        <v>3861447.0</v>
      </c>
      <c r="P24" s="125">
        <v>3632711.0</v>
      </c>
      <c r="Q24" s="125">
        <v>3497214.0</v>
      </c>
      <c r="R24" s="125">
        <v>3242330.0</v>
      </c>
      <c r="S24" s="125">
        <v>3145861.0</v>
      </c>
      <c r="T24" s="125">
        <v>2789023.0</v>
      </c>
      <c r="U24" s="125">
        <v>2622964.0</v>
      </c>
      <c r="V24" s="125">
        <v>2556180.0</v>
      </c>
      <c r="W24" s="125">
        <v>2425619.0</v>
      </c>
    </row>
    <row r="25">
      <c r="B25" s="161" t="s">
        <v>114</v>
      </c>
      <c r="C25" s="125">
        <v>545488.0</v>
      </c>
      <c r="D25" s="125">
        <v>674347.0</v>
      </c>
      <c r="E25" s="125">
        <v>444129.0</v>
      </c>
      <c r="F25" s="125">
        <v>442194.0</v>
      </c>
      <c r="G25" s="125">
        <v>439496.0</v>
      </c>
      <c r="H25" s="125">
        <v>562985.0</v>
      </c>
      <c r="I25" s="125">
        <v>441427.0</v>
      </c>
      <c r="J25" s="125">
        <v>448219.0</v>
      </c>
      <c r="K25" s="125">
        <v>436183.0</v>
      </c>
      <c r="L25" s="125">
        <v>359555.0</v>
      </c>
      <c r="M25" s="125">
        <v>301443.0</v>
      </c>
      <c r="N25" s="125">
        <v>273398.0</v>
      </c>
      <c r="O25" s="125">
        <v>294831.0</v>
      </c>
      <c r="P25" s="125">
        <v>312842.0</v>
      </c>
      <c r="Q25" s="125">
        <v>285753.0</v>
      </c>
      <c r="R25" s="125">
        <v>240458.0</v>
      </c>
      <c r="S25" s="125">
        <v>231914.0</v>
      </c>
      <c r="T25" s="125">
        <v>253491.0</v>
      </c>
      <c r="U25" s="125">
        <v>209365.0</v>
      </c>
      <c r="V25" s="125">
        <v>211729.0</v>
      </c>
      <c r="W25" s="125">
        <v>190567.0</v>
      </c>
    </row>
    <row r="26">
      <c r="B26" s="161" t="s">
        <v>115</v>
      </c>
      <c r="C26" s="125">
        <v>1061090.0</v>
      </c>
      <c r="D26" s="125">
        <v>843043.0</v>
      </c>
      <c r="E26" s="125">
        <v>1037723.0</v>
      </c>
      <c r="F26" s="125">
        <v>750812.0</v>
      </c>
      <c r="G26" s="125">
        <v>746268.0</v>
      </c>
      <c r="H26" s="125">
        <v>477417.0</v>
      </c>
      <c r="I26" s="125">
        <v>527079.0</v>
      </c>
      <c r="J26" s="125">
        <v>392595.0</v>
      </c>
      <c r="K26" s="125">
        <v>429431.0</v>
      </c>
      <c r="L26" s="125">
        <v>315094.0</v>
      </c>
      <c r="M26" s="125">
        <v>331723.0</v>
      </c>
      <c r="N26" s="125">
        <v>248871.0</v>
      </c>
      <c r="O26" s="125">
        <v>296258.0</v>
      </c>
      <c r="P26" s="125">
        <v>197632.0</v>
      </c>
      <c r="Q26" s="125">
        <v>201232.0</v>
      </c>
      <c r="R26" s="125">
        <v>172073.0</v>
      </c>
      <c r="S26" s="125">
        <v>181634.0</v>
      </c>
      <c r="T26" s="125">
        <v>140389.0</v>
      </c>
      <c r="U26" s="125">
        <v>179350.0</v>
      </c>
      <c r="V26" s="125">
        <v>150406.0</v>
      </c>
      <c r="W26" s="125">
        <v>107323.0</v>
      </c>
    </row>
    <row r="27">
      <c r="B27" s="161" t="s">
        <v>116</v>
      </c>
      <c r="C27" s="125">
        <v>986753.0</v>
      </c>
      <c r="D27" s="125">
        <v>924745.0</v>
      </c>
      <c r="E27" s="125">
        <v>915506.0</v>
      </c>
      <c r="F27" s="125">
        <v>892777.0</v>
      </c>
      <c r="G27" s="125">
        <v>808692.0</v>
      </c>
      <c r="H27" s="125">
        <v>760899.0</v>
      </c>
      <c r="I27" s="125">
        <v>716723.0</v>
      </c>
      <c r="J27" s="125">
        <v>697740.0</v>
      </c>
      <c r="K27" s="125">
        <v>673892.0</v>
      </c>
      <c r="L27" s="125">
        <v>618622.0</v>
      </c>
      <c r="M27" s="125">
        <v>535425.0</v>
      </c>
      <c r="N27" s="125">
        <v>505302.0</v>
      </c>
      <c r="O27" s="125">
        <v>458693.0</v>
      </c>
      <c r="P27" s="125">
        <v>443472.0</v>
      </c>
      <c r="Q27" s="125">
        <v>427206.0</v>
      </c>
      <c r="R27" s="125">
        <v>396976.0</v>
      </c>
      <c r="S27" s="125">
        <v>374223.0</v>
      </c>
      <c r="T27" s="125">
        <v>346721.0</v>
      </c>
      <c r="U27" s="125">
        <v>329739.0</v>
      </c>
      <c r="V27" s="125">
        <v>301754.0</v>
      </c>
      <c r="W27" s="125">
        <v>285340.0</v>
      </c>
    </row>
    <row r="28">
      <c r="B28" s="161" t="s">
        <v>117</v>
      </c>
      <c r="C28" s="125">
        <v>498809.0</v>
      </c>
      <c r="D28" s="159" t="s">
        <v>99</v>
      </c>
      <c r="E28" s="159" t="s">
        <v>99</v>
      </c>
      <c r="F28" s="159" t="s">
        <v>99</v>
      </c>
      <c r="G28" s="159" t="s">
        <v>99</v>
      </c>
      <c r="H28" s="159" t="s">
        <v>99</v>
      </c>
      <c r="I28" s="159" t="s">
        <v>99</v>
      </c>
      <c r="J28" s="159" t="s">
        <v>99</v>
      </c>
      <c r="K28" s="159" t="s">
        <v>99</v>
      </c>
      <c r="L28" s="159" t="s">
        <v>99</v>
      </c>
      <c r="M28" s="159" t="s">
        <v>99</v>
      </c>
      <c r="N28" s="159" t="s">
        <v>99</v>
      </c>
      <c r="O28" s="159" t="s">
        <v>99</v>
      </c>
      <c r="P28" s="159" t="s">
        <v>99</v>
      </c>
      <c r="Q28" s="159" t="s">
        <v>99</v>
      </c>
      <c r="R28" s="159" t="s">
        <v>99</v>
      </c>
      <c r="S28" s="159" t="s">
        <v>99</v>
      </c>
      <c r="T28" s="159" t="s">
        <v>99</v>
      </c>
      <c r="U28" s="159" t="s">
        <v>99</v>
      </c>
      <c r="V28" s="159" t="s">
        <v>99</v>
      </c>
      <c r="W28" s="159" t="s">
        <v>99</v>
      </c>
    </row>
    <row r="29">
      <c r="B29" s="163" t="s">
        <v>118</v>
      </c>
      <c r="C29" s="178">
        <v>7853725.0</v>
      </c>
      <c r="D29" s="178">
        <v>6855696.0</v>
      </c>
      <c r="E29" s="178">
        <v>7257900.0</v>
      </c>
      <c r="F29" s="178">
        <v>6933984.0</v>
      </c>
      <c r="G29" s="178">
        <v>6857807.0</v>
      </c>
      <c r="H29" s="178">
        <v>6487320.0</v>
      </c>
      <c r="I29" s="178">
        <v>6298240.0</v>
      </c>
      <c r="J29" s="178">
        <v>6079641.0</v>
      </c>
      <c r="K29" s="178">
        <v>6005587.0</v>
      </c>
      <c r="L29" s="178">
        <v>5466312.0</v>
      </c>
      <c r="M29" s="178">
        <v>5310677.0</v>
      </c>
      <c r="N29" s="178">
        <v>5122945.0</v>
      </c>
      <c r="O29" s="178">
        <v>4911229.0</v>
      </c>
      <c r="P29" s="178">
        <v>4586657.0</v>
      </c>
      <c r="Q29" s="178">
        <v>4411405.0</v>
      </c>
      <c r="R29" s="178">
        <v>4051837.0</v>
      </c>
      <c r="S29" s="178">
        <v>3933632.0</v>
      </c>
      <c r="T29" s="178">
        <v>3529624.0</v>
      </c>
      <c r="U29" s="178">
        <v>3341418.0</v>
      </c>
      <c r="V29" s="178">
        <v>3220069.0</v>
      </c>
      <c r="W29" s="178">
        <v>3008849.0</v>
      </c>
    </row>
    <row r="30">
      <c r="B30" s="161" t="s">
        <v>119</v>
      </c>
      <c r="C30" s="125">
        <v>3206051.0</v>
      </c>
      <c r="D30" s="125">
        <v>3334323.0</v>
      </c>
      <c r="E30" s="125">
        <v>3419552.0</v>
      </c>
      <c r="F30" s="125">
        <v>3564440.0</v>
      </c>
      <c r="G30" s="125">
        <v>3560364.0</v>
      </c>
      <c r="H30" s="125">
        <v>3759026.0</v>
      </c>
      <c r="I30" s="125">
        <v>3593823.0</v>
      </c>
      <c r="J30" s="125">
        <v>3604158.0</v>
      </c>
      <c r="K30" s="125">
        <v>3444476.0</v>
      </c>
      <c r="L30" s="125">
        <v>3329796.0</v>
      </c>
      <c r="M30" s="125">
        <v>3296504.0</v>
      </c>
      <c r="N30" s="125">
        <v>3356090.0</v>
      </c>
      <c r="O30" s="125">
        <v>3035430.0</v>
      </c>
      <c r="P30" s="125">
        <v>2894654.0</v>
      </c>
      <c r="Q30" s="125">
        <v>2975189.0</v>
      </c>
      <c r="R30" s="125">
        <v>2698520.0</v>
      </c>
      <c r="S30" s="125">
        <v>2586098.0</v>
      </c>
      <c r="T30" s="125">
        <v>2026360.0</v>
      </c>
      <c r="U30" s="125">
        <v>1966854.0</v>
      </c>
      <c r="V30" s="125">
        <v>1942624.0</v>
      </c>
      <c r="W30" s="125">
        <v>1861791.0</v>
      </c>
    </row>
    <row r="31">
      <c r="B31" s="161" t="s">
        <v>120</v>
      </c>
      <c r="C31" s="125">
        <v>1.4170692E7</v>
      </c>
      <c r="D31" s="125">
        <v>1.475926E7</v>
      </c>
      <c r="E31" s="125">
        <v>1.2425746E7</v>
      </c>
      <c r="F31" s="125">
        <v>1.2594135E7</v>
      </c>
      <c r="G31" s="125">
        <v>1.0305023E7</v>
      </c>
      <c r="H31" s="125">
        <v>1.0360058E7</v>
      </c>
      <c r="I31" s="125">
        <v>8336586.0</v>
      </c>
      <c r="J31" s="125">
        <v>8342067.0</v>
      </c>
      <c r="K31" s="125">
        <v>6542373.0</v>
      </c>
      <c r="L31" s="125">
        <v>6499432.0</v>
      </c>
      <c r="M31" s="125">
        <v>4888783.0</v>
      </c>
      <c r="N31" s="125">
        <v>4836502.0</v>
      </c>
      <c r="O31" s="125">
        <v>3365431.0</v>
      </c>
      <c r="P31" s="125">
        <v>3364311.0</v>
      </c>
      <c r="Q31" s="125">
        <v>2373966.0</v>
      </c>
      <c r="R31" s="125">
        <v>2373085.0</v>
      </c>
      <c r="S31" s="125">
        <v>2372218.0</v>
      </c>
      <c r="T31" s="125">
        <v>2371362.0</v>
      </c>
      <c r="U31" s="125">
        <v>2400000.0</v>
      </c>
      <c r="V31" s="125">
        <v>2400000.0</v>
      </c>
      <c r="W31" s="125">
        <v>2400000.0</v>
      </c>
    </row>
    <row r="32">
      <c r="B32" s="161" t="s">
        <v>121</v>
      </c>
      <c r="C32" s="125">
        <v>1420148.0</v>
      </c>
      <c r="D32" s="125">
        <v>1444276.0</v>
      </c>
      <c r="E32" s="125">
        <v>977008.0</v>
      </c>
      <c r="F32" s="125">
        <v>973232.0</v>
      </c>
      <c r="G32" s="125">
        <v>792380.0</v>
      </c>
      <c r="H32" s="125">
        <v>129231.0</v>
      </c>
      <c r="I32" s="125">
        <v>127927.0</v>
      </c>
      <c r="J32" s="125">
        <v>141071.0</v>
      </c>
      <c r="K32" s="125">
        <v>139631.0</v>
      </c>
      <c r="L32" s="125">
        <v>135246.0</v>
      </c>
      <c r="M32" s="125">
        <v>128215.0</v>
      </c>
      <c r="N32" s="125">
        <v>89186.0</v>
      </c>
      <c r="O32" s="125">
        <v>73323.0</v>
      </c>
      <c r="P32" s="125">
        <v>61188.0</v>
      </c>
      <c r="Q32" s="125">
        <v>57812.0</v>
      </c>
      <c r="R32" s="125">
        <v>54231.0</v>
      </c>
      <c r="S32" s="125">
        <v>53093.0</v>
      </c>
      <c r="T32" s="125">
        <v>52099.0</v>
      </c>
      <c r="U32" s="125">
        <v>40677.0</v>
      </c>
      <c r="V32" s="125">
        <v>60093.0</v>
      </c>
      <c r="W32" s="125">
        <v>60772.0</v>
      </c>
    </row>
    <row r="33">
      <c r="B33" s="163" t="s">
        <v>122</v>
      </c>
      <c r="C33" s="178">
        <v>1.8796891E7</v>
      </c>
      <c r="D33" s="178">
        <v>1.9537859E7</v>
      </c>
      <c r="E33" s="178">
        <v>1.6822306E7</v>
      </c>
      <c r="F33" s="178">
        <v>1.7131807E7</v>
      </c>
      <c r="G33" s="178">
        <v>1.4657767E7</v>
      </c>
      <c r="H33" s="178">
        <v>1.4248315E7</v>
      </c>
      <c r="I33" s="178">
        <v>1.2058336E7</v>
      </c>
      <c r="J33" s="178">
        <v>1.2087296E7</v>
      </c>
      <c r="K33" s="178">
        <v>1.012648E7</v>
      </c>
      <c r="L33" s="178">
        <v>9964474.0</v>
      </c>
      <c r="M33" s="178">
        <v>8313502.0</v>
      </c>
      <c r="N33" s="178">
        <v>8281778.0</v>
      </c>
      <c r="O33" s="178">
        <v>6474184.0</v>
      </c>
      <c r="P33" s="178">
        <v>6320153.0</v>
      </c>
      <c r="Q33" s="178">
        <v>5406967.0</v>
      </c>
      <c r="R33" s="178">
        <v>5125836.0</v>
      </c>
      <c r="S33" s="178">
        <v>5011409.0</v>
      </c>
      <c r="T33" s="178">
        <v>4449821.0</v>
      </c>
      <c r="U33" s="178">
        <v>4407531.0</v>
      </c>
      <c r="V33" s="178">
        <v>4402717.0</v>
      </c>
      <c r="W33" s="178">
        <v>4322563.0</v>
      </c>
    </row>
    <row r="34">
      <c r="B34" s="163" t="s">
        <v>123</v>
      </c>
      <c r="C34" s="178">
        <v>2.6650616E7</v>
      </c>
      <c r="D34" s="178">
        <v>2.6393555E7</v>
      </c>
      <c r="E34" s="178">
        <v>2.4080206E7</v>
      </c>
      <c r="F34" s="178">
        <v>2.4065791E7</v>
      </c>
      <c r="G34" s="178">
        <v>2.1515574E7</v>
      </c>
      <c r="H34" s="178">
        <v>2.0735635E7</v>
      </c>
      <c r="I34" s="178">
        <v>1.8356576E7</v>
      </c>
      <c r="J34" s="178">
        <v>1.8166937E7</v>
      </c>
      <c r="K34" s="178">
        <v>1.6132067E7</v>
      </c>
      <c r="L34" s="178">
        <v>1.5430786E7</v>
      </c>
      <c r="M34" s="178">
        <v>1.3624179E7</v>
      </c>
      <c r="N34" s="178">
        <v>1.3404723E7</v>
      </c>
      <c r="O34" s="178">
        <v>1.1385413E7</v>
      </c>
      <c r="P34" s="178">
        <v>1.090681E7</v>
      </c>
      <c r="Q34" s="178">
        <v>9818372.0</v>
      </c>
      <c r="R34" s="178">
        <v>9177673.0</v>
      </c>
      <c r="S34" s="178">
        <v>8945041.0</v>
      </c>
      <c r="T34" s="178">
        <v>7979445.0</v>
      </c>
      <c r="U34" s="178">
        <v>7748949.0</v>
      </c>
      <c r="V34" s="178">
        <v>7622786.0</v>
      </c>
      <c r="W34" s="178">
        <v>7331412.0</v>
      </c>
    </row>
    <row r="35">
      <c r="B35" s="161" t="s">
        <v>125</v>
      </c>
      <c r="C35" s="125">
        <v>2935532.0</v>
      </c>
      <c r="D35" s="125">
        <v>2793929.0</v>
      </c>
      <c r="E35" s="125">
        <v>2677972.0</v>
      </c>
      <c r="F35" s="125">
        <v>2566365.0</v>
      </c>
      <c r="G35" s="125">
        <v>2439773.0</v>
      </c>
      <c r="H35" s="125">
        <v>2315988.0</v>
      </c>
      <c r="I35" s="125">
        <v>2215736.0</v>
      </c>
      <c r="J35" s="125">
        <v>2103437.0</v>
      </c>
      <c r="K35" s="125">
        <v>1995225.0</v>
      </c>
      <c r="L35" s="125">
        <v>1871396.0</v>
      </c>
      <c r="M35" s="125">
        <v>1807123.0</v>
      </c>
      <c r="N35" s="125">
        <v>1727858.0</v>
      </c>
      <c r="O35" s="125">
        <v>1669132.0</v>
      </c>
      <c r="P35" s="125">
        <v>1599762.0</v>
      </c>
      <c r="Q35" s="125">
        <v>1503641.0</v>
      </c>
      <c r="R35" s="125">
        <v>1443707.0</v>
      </c>
      <c r="S35" s="125">
        <v>1382051.0</v>
      </c>
      <c r="T35" s="125">
        <v>1324809.0</v>
      </c>
      <c r="U35" s="125">
        <v>1306461.0</v>
      </c>
      <c r="V35" s="125">
        <v>1200880.0</v>
      </c>
      <c r="W35" s="125">
        <v>1109388.0</v>
      </c>
    </row>
    <row r="36">
      <c r="B36" s="161" t="s">
        <v>163</v>
      </c>
      <c r="C36" s="125">
        <v>-47054.0</v>
      </c>
      <c r="D36" s="125">
        <v>-23521.0</v>
      </c>
      <c r="E36" s="125">
        <v>-41246.0</v>
      </c>
      <c r="F36" s="125">
        <v>-20352.0</v>
      </c>
      <c r="G36" s="125">
        <v>-25600.0</v>
      </c>
      <c r="H36" s="125">
        <v>-19582.0</v>
      </c>
      <c r="I36" s="125">
        <v>-14508.0</v>
      </c>
      <c r="J36" s="125">
        <v>-12427.0</v>
      </c>
      <c r="K36" s="125">
        <v>4264.0</v>
      </c>
      <c r="L36" s="125">
        <v>-20557.0</v>
      </c>
      <c r="M36" s="125">
        <v>-25362.0</v>
      </c>
      <c r="N36" s="125">
        <v>-31368.0</v>
      </c>
      <c r="O36" s="125">
        <v>-45859.0</v>
      </c>
      <c r="P36" s="125">
        <v>-48565.0</v>
      </c>
      <c r="Q36" s="125">
        <v>-36530.0</v>
      </c>
      <c r="R36" s="125">
        <v>-38211.0</v>
      </c>
      <c r="S36" s="125">
        <v>-34401.0</v>
      </c>
      <c r="T36" s="125">
        <v>-43308.0</v>
      </c>
      <c r="U36" s="125">
        <v>-37890.0</v>
      </c>
      <c r="V36" s="125">
        <v>-38120.0</v>
      </c>
      <c r="W36" s="125">
        <v>-43154.0</v>
      </c>
    </row>
    <row r="37">
      <c r="B37" s="161" t="s">
        <v>127</v>
      </c>
      <c r="C37" s="125">
        <v>5520816.0</v>
      </c>
      <c r="D37" s="125">
        <v>4811749.0</v>
      </c>
      <c r="E37" s="125">
        <v>4224779.0</v>
      </c>
      <c r="F37" s="125">
        <v>3559535.0</v>
      </c>
      <c r="G37" s="125">
        <v>3288885.0</v>
      </c>
      <c r="H37" s="125">
        <v>2942359.0</v>
      </c>
      <c r="I37" s="125">
        <v>2808425.0</v>
      </c>
      <c r="J37" s="125">
        <v>2405590.0</v>
      </c>
      <c r="K37" s="125">
        <v>2021241.0</v>
      </c>
      <c r="L37" s="125">
        <v>1731117.0</v>
      </c>
      <c r="M37" s="125">
        <v>1545600.0</v>
      </c>
      <c r="N37" s="125">
        <v>1416010.0</v>
      </c>
      <c r="O37" s="125">
        <v>1350410.0</v>
      </c>
      <c r="P37" s="125">
        <v>1128603.0</v>
      </c>
      <c r="Q37" s="125">
        <v>1061855.0</v>
      </c>
      <c r="R37" s="125">
        <v>1010338.0</v>
      </c>
      <c r="S37" s="125">
        <v>969583.0</v>
      </c>
      <c r="T37" s="125">
        <v>941925.0</v>
      </c>
      <c r="U37" s="125">
        <v>898747.0</v>
      </c>
      <c r="V37" s="125">
        <v>869315.0</v>
      </c>
      <c r="W37" s="125">
        <v>842980.0</v>
      </c>
    </row>
    <row r="38">
      <c r="B38" s="163" t="s">
        <v>128</v>
      </c>
      <c r="C38" s="178">
        <v>8409294.0</v>
      </c>
      <c r="D38" s="178">
        <v>7582157.0</v>
      </c>
      <c r="E38" s="178">
        <v>6861505.0</v>
      </c>
      <c r="F38" s="178">
        <v>6105548.0</v>
      </c>
      <c r="G38" s="178">
        <v>5703058.0</v>
      </c>
      <c r="H38" s="178">
        <v>5238765.0</v>
      </c>
      <c r="I38" s="178">
        <v>5009653.0</v>
      </c>
      <c r="J38" s="178">
        <v>4496600.0</v>
      </c>
      <c r="K38" s="178">
        <v>4020730.0</v>
      </c>
      <c r="L38" s="178">
        <v>3581956.0</v>
      </c>
      <c r="M38" s="178">
        <v>3327361.0</v>
      </c>
      <c r="N38" s="178">
        <v>3112500.0</v>
      </c>
      <c r="O38" s="178">
        <v>2973683.0</v>
      </c>
      <c r="P38" s="178">
        <v>2679800.0</v>
      </c>
      <c r="Q38" s="178">
        <v>2528966.0</v>
      </c>
      <c r="R38" s="178">
        <v>2415834.0</v>
      </c>
      <c r="S38" s="178">
        <v>2317233.0</v>
      </c>
      <c r="T38" s="178">
        <v>2223426.0</v>
      </c>
      <c r="U38" s="178">
        <v>2167318.0</v>
      </c>
      <c r="V38" s="178">
        <v>2032075.0</v>
      </c>
      <c r="W38" s="178">
        <v>1909214.0</v>
      </c>
    </row>
    <row r="39">
      <c r="B39" s="163" t="s">
        <v>129</v>
      </c>
      <c r="C39" s="178">
        <v>3.505991E7</v>
      </c>
      <c r="D39" s="178">
        <v>3.3975712E7</v>
      </c>
      <c r="E39" s="178">
        <v>3.0941711E7</v>
      </c>
      <c r="F39" s="178">
        <v>3.0171339E7</v>
      </c>
      <c r="G39" s="178">
        <v>2.7218632E7</v>
      </c>
      <c r="H39" s="178">
        <v>2.59744E7</v>
      </c>
      <c r="I39" s="178">
        <v>2.3366229E7</v>
      </c>
      <c r="J39" s="178">
        <v>2.2663537E7</v>
      </c>
      <c r="K39" s="178">
        <v>2.0152797E7</v>
      </c>
      <c r="L39" s="178">
        <v>1.9012742E7</v>
      </c>
      <c r="M39" s="178">
        <v>1.695154E7</v>
      </c>
      <c r="N39" s="178">
        <v>1.6517223E7</v>
      </c>
      <c r="O39" s="178">
        <v>1.4359096E7</v>
      </c>
      <c r="P39" s="178">
        <v>1.358661E7</v>
      </c>
      <c r="Q39" s="178">
        <v>1.2347338E7</v>
      </c>
      <c r="R39" s="178">
        <v>1.1593507E7</v>
      </c>
      <c r="S39" s="178">
        <v>1.1262274E7</v>
      </c>
      <c r="T39" s="178">
        <v>1.0202871E7</v>
      </c>
      <c r="U39" s="178">
        <v>9916267.0</v>
      </c>
      <c r="V39" s="178">
        <v>9654861.0</v>
      </c>
      <c r="W39" s="178">
        <v>9240626.0</v>
      </c>
    </row>
  </sheetData>
  <mergeCells count="1">
    <mergeCell ref="B19:D19"/>
  </mergeCells>
  <drawing r:id="rId1"/>
</worksheet>
</file>