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Q94" i="1" l="1"/>
  <c r="AQ93" i="1"/>
  <c r="AQ92" i="1"/>
  <c r="AQ91" i="1"/>
  <c r="AQ90" i="1"/>
  <c r="AQ89" i="1"/>
  <c r="AQ88" i="1"/>
  <c r="AQ87" i="1"/>
  <c r="AQ86" i="1"/>
  <c r="AQ85" i="1"/>
  <c r="AQ84" i="1"/>
  <c r="AQ83" i="1"/>
  <c r="AQ82" i="1"/>
  <c r="AQ81" i="1"/>
  <c r="AQ80" i="1"/>
  <c r="AQ79" i="1"/>
  <c r="AQ78" i="1"/>
  <c r="AQ77" i="1"/>
  <c r="AQ76" i="1"/>
  <c r="AQ75" i="1"/>
  <c r="AQ74" i="1"/>
  <c r="AQ73" i="1"/>
  <c r="AQ72" i="1"/>
  <c r="AQ71" i="1"/>
  <c r="AQ70" i="1"/>
  <c r="AQ69" i="1"/>
  <c r="AQ68" i="1"/>
  <c r="AQ67" i="1"/>
  <c r="AQ66" i="1"/>
  <c r="AQ65" i="1"/>
  <c r="AQ64" i="1"/>
  <c r="AQ63" i="1"/>
  <c r="AQ62" i="1"/>
  <c r="AQ61" i="1"/>
  <c r="AQ60" i="1"/>
  <c r="AQ59" i="1"/>
  <c r="AQ58" i="1"/>
  <c r="AQ57" i="1"/>
  <c r="AQ56" i="1"/>
  <c r="AQ55" i="1"/>
  <c r="AQ54" i="1"/>
  <c r="AQ53" i="1"/>
  <c r="AQ52" i="1"/>
  <c r="AQ51" i="1"/>
  <c r="AQ50" i="1"/>
  <c r="AQ48" i="1"/>
  <c r="AQ47" i="1"/>
  <c r="AQ46" i="1"/>
  <c r="AQ45" i="1"/>
  <c r="AQ44" i="1"/>
  <c r="AQ43" i="1"/>
  <c r="AQ42" i="1"/>
  <c r="AQ41" i="1"/>
  <c r="AQ40" i="1"/>
  <c r="AQ39" i="1"/>
  <c r="AQ38" i="1"/>
  <c r="AQ36" i="1"/>
  <c r="AQ35" i="1"/>
  <c r="AQ34" i="1"/>
  <c r="AQ33" i="1"/>
  <c r="AQ32" i="1"/>
  <c r="AQ31" i="1"/>
  <c r="AQ30" i="1"/>
  <c r="AQ29" i="1"/>
  <c r="AQ28" i="1"/>
  <c r="AQ27" i="1"/>
  <c r="AQ26" i="1"/>
  <c r="AQ25" i="1"/>
  <c r="AQ24" i="1"/>
  <c r="AQ23" i="1"/>
  <c r="AQ22" i="1"/>
  <c r="AQ21" i="1"/>
  <c r="AQ20" i="1"/>
  <c r="AQ19" i="1"/>
  <c r="AQ18" i="1"/>
  <c r="AQ17" i="1"/>
  <c r="AQ16" i="1"/>
  <c r="AQ15" i="1"/>
  <c r="AQ14" i="1"/>
  <c r="AQ13" i="1"/>
  <c r="AQ12" i="1"/>
  <c r="AQ11" i="1"/>
  <c r="AQ10" i="1"/>
  <c r="AQ9" i="1"/>
  <c r="AQ8" i="1"/>
  <c r="AQ7" i="1"/>
  <c r="AQ6" i="1"/>
  <c r="AQ5" i="1"/>
  <c r="AQ4" i="1"/>
  <c r="AQ3" i="1"/>
  <c r="AN94" i="1"/>
  <c r="AN93" i="1"/>
  <c r="AN92" i="1"/>
  <c r="AN91" i="1"/>
  <c r="AN90" i="1"/>
  <c r="AN89" i="1"/>
  <c r="AN88" i="1"/>
  <c r="AN87" i="1"/>
  <c r="AN86" i="1"/>
  <c r="AN85" i="1"/>
  <c r="AN84" i="1"/>
  <c r="AN83" i="1"/>
  <c r="AN82" i="1"/>
  <c r="AN81" i="1"/>
  <c r="AN80" i="1"/>
  <c r="AN79" i="1"/>
  <c r="AN78" i="1"/>
  <c r="AN77" i="1"/>
  <c r="AN76" i="1"/>
  <c r="AN75" i="1"/>
  <c r="AN74" i="1"/>
  <c r="AN73" i="1"/>
  <c r="AN72" i="1"/>
  <c r="AN71" i="1"/>
  <c r="AN70" i="1"/>
  <c r="AN69" i="1"/>
  <c r="AN68" i="1"/>
  <c r="AN67" i="1"/>
  <c r="AN66" i="1"/>
  <c r="AN65" i="1"/>
  <c r="AN64" i="1"/>
  <c r="AN63" i="1"/>
  <c r="AN62" i="1"/>
  <c r="AN61" i="1"/>
  <c r="AN60" i="1"/>
  <c r="AN59" i="1"/>
  <c r="AN58" i="1"/>
  <c r="AN57" i="1"/>
  <c r="AN56" i="1"/>
  <c r="AN55" i="1"/>
  <c r="AN54" i="1"/>
  <c r="AN53" i="1"/>
  <c r="AN52" i="1"/>
  <c r="AN51" i="1"/>
  <c r="AN50" i="1"/>
  <c r="AN48" i="1"/>
  <c r="AN47" i="1"/>
  <c r="AN46" i="1"/>
  <c r="AN45" i="1"/>
  <c r="AN44" i="1"/>
  <c r="AN43" i="1"/>
  <c r="AN42" i="1"/>
  <c r="AN41" i="1"/>
  <c r="AN40" i="1"/>
  <c r="AN39" i="1"/>
  <c r="AN38" i="1"/>
  <c r="AN36" i="1"/>
  <c r="AN35" i="1"/>
  <c r="AN34" i="1"/>
  <c r="AN33" i="1"/>
  <c r="AN32" i="1"/>
  <c r="AN31" i="1"/>
  <c r="AN30" i="1"/>
  <c r="AN29" i="1"/>
  <c r="AN28" i="1"/>
  <c r="AN27" i="1"/>
  <c r="AN26" i="1"/>
  <c r="AN25" i="1"/>
  <c r="AN24" i="1"/>
  <c r="AN23" i="1"/>
  <c r="AN22" i="1"/>
  <c r="AN21" i="1"/>
  <c r="AN20" i="1"/>
  <c r="AN19" i="1"/>
  <c r="AN18" i="1"/>
  <c r="AN17" i="1"/>
  <c r="AN16" i="1"/>
  <c r="AN15" i="1"/>
  <c r="AN14" i="1"/>
  <c r="AN13" i="1"/>
  <c r="AN12" i="1"/>
  <c r="AN11" i="1"/>
  <c r="AN10" i="1"/>
  <c r="AN9" i="1"/>
  <c r="AN8" i="1"/>
  <c r="AN7" i="1"/>
  <c r="AN6" i="1"/>
  <c r="AN5" i="1"/>
  <c r="AN4" i="1"/>
  <c r="AN3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M78" i="1"/>
  <c r="M76" i="1"/>
  <c r="M75" i="1"/>
  <c r="M74" i="1"/>
  <c r="M73" i="1"/>
  <c r="M72" i="1"/>
  <c r="M71" i="1"/>
  <c r="M70" i="1"/>
  <c r="M69" i="1"/>
  <c r="M68" i="1"/>
  <c r="M60" i="1"/>
  <c r="M58" i="1"/>
  <c r="M52" i="1"/>
  <c r="M51" i="1"/>
  <c r="M50" i="1"/>
  <c r="M37" i="1"/>
  <c r="M35" i="1"/>
  <c r="M33" i="1"/>
  <c r="M32" i="1"/>
  <c r="M31" i="1"/>
  <c r="M24" i="1"/>
  <c r="M21" i="1"/>
  <c r="M15" i="1"/>
  <c r="M14" i="1"/>
  <c r="M10" i="1"/>
  <c r="M9" i="1"/>
</calcChain>
</file>

<file path=xl/sharedStrings.xml><?xml version="1.0" encoding="utf-8"?>
<sst xmlns="http://schemas.openxmlformats.org/spreadsheetml/2006/main" count="728" uniqueCount="311">
  <si>
    <t>codigounicooperacion</t>
  </si>
  <si>
    <t>numerocorrelativo</t>
  </si>
  <si>
    <t>numerooperacion</t>
  </si>
  <si>
    <t>fechaemision</t>
  </si>
  <si>
    <t>fechavencimiento</t>
  </si>
  <si>
    <t>tipocomprobante</t>
  </si>
  <si>
    <t>numeroseriecomp</t>
  </si>
  <si>
    <t>anioemisioncomp</t>
  </si>
  <si>
    <t>numerocomp</t>
  </si>
  <si>
    <t>tipodocumento</t>
  </si>
  <si>
    <t>numerodocumento</t>
  </si>
  <si>
    <t>razonsocialcliente</t>
  </si>
  <si>
    <t>baseimponiblegrav</t>
  </si>
  <si>
    <t>igvgravado</t>
  </si>
  <si>
    <t>baseimponiblemix</t>
  </si>
  <si>
    <t>igvmixto</t>
  </si>
  <si>
    <t>baseimpnograv</t>
  </si>
  <si>
    <t>igvnograv</t>
  </si>
  <si>
    <t>adquisicionnograv</t>
  </si>
  <si>
    <t>isc</t>
  </si>
  <si>
    <t>otrostributos</t>
  </si>
  <si>
    <t>total</t>
  </si>
  <si>
    <t>comprobantenodomic</t>
  </si>
  <si>
    <t>numeroconstancia</t>
  </si>
  <si>
    <t>fechaemisionconst</t>
  </si>
  <si>
    <t>tipocambio</t>
  </si>
  <si>
    <t>fechaoriginal</t>
  </si>
  <si>
    <t>tipodocumentoorig</t>
  </si>
  <si>
    <t>seriedocumentoorig</t>
  </si>
  <si>
    <t>numerodocumentoorig</t>
  </si>
  <si>
    <t>pago</t>
  </si>
  <si>
    <t>fechapago</t>
  </si>
  <si>
    <t>detraccion</t>
  </si>
  <si>
    <t>tasadetraccion</t>
  </si>
  <si>
    <t>importedetraccion</t>
  </si>
  <si>
    <t>motivoretencion</t>
  </si>
  <si>
    <t>retencion</t>
  </si>
  <si>
    <t>importeretencion</t>
  </si>
  <si>
    <t>revisiontasa</t>
  </si>
  <si>
    <t>revisiontipocambio</t>
  </si>
  <si>
    <t>revisionverificacion</t>
  </si>
  <si>
    <t>baserevision</t>
  </si>
  <si>
    <t>igvrevision</t>
  </si>
  <si>
    <t>tipogasto</t>
  </si>
  <si>
    <t>recepcion</t>
  </si>
  <si>
    <t>comentario1</t>
  </si>
  <si>
    <t>comentario2</t>
  </si>
  <si>
    <t>vb</t>
  </si>
  <si>
    <t>compragravadapais</t>
  </si>
  <si>
    <t>compragravadaexterior</t>
  </si>
  <si>
    <t>compranogravada</t>
  </si>
  <si>
    <t>igvpais</t>
  </si>
  <si>
    <t>exterior</t>
  </si>
  <si>
    <t>otroscargos</t>
  </si>
  <si>
    <t>total1</t>
  </si>
  <si>
    <t>estado</t>
  </si>
  <si>
    <t>04-001</t>
  </si>
  <si>
    <t>04-002</t>
  </si>
  <si>
    <t>04-003</t>
  </si>
  <si>
    <t>04-004</t>
  </si>
  <si>
    <t>04-005</t>
  </si>
  <si>
    <t>04-006</t>
  </si>
  <si>
    <t>04-007</t>
  </si>
  <si>
    <t>04-008</t>
  </si>
  <si>
    <t>04-009</t>
  </si>
  <si>
    <t>04-010</t>
  </si>
  <si>
    <t>04-011</t>
  </si>
  <si>
    <t>04-012</t>
  </si>
  <si>
    <t>04-013</t>
  </si>
  <si>
    <t>04-014</t>
  </si>
  <si>
    <t>04-015</t>
  </si>
  <si>
    <t>04-016</t>
  </si>
  <si>
    <t>04-017</t>
  </si>
  <si>
    <t>04-018</t>
  </si>
  <si>
    <t>04-019</t>
  </si>
  <si>
    <t>04-020</t>
  </si>
  <si>
    <t>04-021</t>
  </si>
  <si>
    <t>04-022</t>
  </si>
  <si>
    <t>04-023</t>
  </si>
  <si>
    <t>04-024</t>
  </si>
  <si>
    <t>04-025</t>
  </si>
  <si>
    <t>04-026</t>
  </si>
  <si>
    <t>04-027</t>
  </si>
  <si>
    <t>04-028</t>
  </si>
  <si>
    <t>04-029</t>
  </si>
  <si>
    <t>04-030</t>
  </si>
  <si>
    <t>04-031</t>
  </si>
  <si>
    <t>04-032</t>
  </si>
  <si>
    <t>04-033</t>
  </si>
  <si>
    <t>04-034</t>
  </si>
  <si>
    <t>04-035</t>
  </si>
  <si>
    <t>04-036</t>
  </si>
  <si>
    <t>04-037</t>
  </si>
  <si>
    <t>04-038</t>
  </si>
  <si>
    <t>04-039</t>
  </si>
  <si>
    <t>04-040</t>
  </si>
  <si>
    <t>04-041</t>
  </si>
  <si>
    <t>04-042</t>
  </si>
  <si>
    <t>04-043</t>
  </si>
  <si>
    <t>04-044</t>
  </si>
  <si>
    <t>04-045</t>
  </si>
  <si>
    <t>04-046</t>
  </si>
  <si>
    <t>04-047</t>
  </si>
  <si>
    <t>04-048</t>
  </si>
  <si>
    <t>04-049</t>
  </si>
  <si>
    <t>04-050</t>
  </si>
  <si>
    <t>04-051</t>
  </si>
  <si>
    <t>04-052</t>
  </si>
  <si>
    <t>04-053</t>
  </si>
  <si>
    <t>04-054</t>
  </si>
  <si>
    <t>04-055</t>
  </si>
  <si>
    <t>04-056</t>
  </si>
  <si>
    <t>04-057</t>
  </si>
  <si>
    <t>04-058</t>
  </si>
  <si>
    <t>04-059</t>
  </si>
  <si>
    <t>04-060</t>
  </si>
  <si>
    <t>04-061</t>
  </si>
  <si>
    <t>04-062</t>
  </si>
  <si>
    <t>04-063</t>
  </si>
  <si>
    <t>04-064</t>
  </si>
  <si>
    <t>04-065</t>
  </si>
  <si>
    <t>04-066</t>
  </si>
  <si>
    <t>04-067</t>
  </si>
  <si>
    <t>04-068</t>
  </si>
  <si>
    <t>04-069</t>
  </si>
  <si>
    <t>04-070</t>
  </si>
  <si>
    <t>04-071</t>
  </si>
  <si>
    <t>04-072</t>
  </si>
  <si>
    <t>04-073</t>
  </si>
  <si>
    <t>04-074</t>
  </si>
  <si>
    <t>04-075</t>
  </si>
  <si>
    <t>04-076</t>
  </si>
  <si>
    <t>04-077</t>
  </si>
  <si>
    <t>04-078</t>
  </si>
  <si>
    <t>04-079</t>
  </si>
  <si>
    <t>04-080</t>
  </si>
  <si>
    <t>04-081</t>
  </si>
  <si>
    <t>04-082</t>
  </si>
  <si>
    <t>04-083</t>
  </si>
  <si>
    <t>04-084</t>
  </si>
  <si>
    <t>04-085</t>
  </si>
  <si>
    <t>04-086</t>
  </si>
  <si>
    <t>04-087</t>
  </si>
  <si>
    <t>04-088</t>
  </si>
  <si>
    <t>04-089</t>
  </si>
  <si>
    <t>04-090</t>
  </si>
  <si>
    <t>04-091</t>
  </si>
  <si>
    <t>08.04.2014</t>
  </si>
  <si>
    <t>03.04.2014</t>
  </si>
  <si>
    <t>31.03.2014</t>
  </si>
  <si>
    <t>26.03.2014</t>
  </si>
  <si>
    <t>01.04.2014</t>
  </si>
  <si>
    <t>27.03.2014</t>
  </si>
  <si>
    <t>28.03.2014</t>
  </si>
  <si>
    <t>14.04.2014</t>
  </si>
  <si>
    <t>04.04.2014</t>
  </si>
  <si>
    <t>02.04.2014</t>
  </si>
  <si>
    <t>24.04.2014</t>
  </si>
  <si>
    <t>21.04.2014</t>
  </si>
  <si>
    <t>09.04.2014</t>
  </si>
  <si>
    <t>22.04.2014</t>
  </si>
  <si>
    <t>28.04.2014</t>
  </si>
  <si>
    <t>06.04.2014</t>
  </si>
  <si>
    <t>05.04.2014</t>
  </si>
  <si>
    <t>19.04.2014</t>
  </si>
  <si>
    <t>23.04.2014</t>
  </si>
  <si>
    <t>26.04.2014</t>
  </si>
  <si>
    <t>29.04.2014</t>
  </si>
  <si>
    <t>12.04.2014</t>
  </si>
  <si>
    <t>15.04.2014</t>
  </si>
  <si>
    <t>16.04.2014</t>
  </si>
  <si>
    <t>25.04.2014</t>
  </si>
  <si>
    <t>01</t>
  </si>
  <si>
    <t>05</t>
  </si>
  <si>
    <t>14</t>
  </si>
  <si>
    <t>50</t>
  </si>
  <si>
    <t>52</t>
  </si>
  <si>
    <t>001</t>
  </si>
  <si>
    <t>003</t>
  </si>
  <si>
    <t>004</t>
  </si>
  <si>
    <t>544</t>
  </si>
  <si>
    <t>031</t>
  </si>
  <si>
    <t>015</t>
  </si>
  <si>
    <t>008</t>
  </si>
  <si>
    <t>250</t>
  </si>
  <si>
    <t>050</t>
  </si>
  <si>
    <t>T001</t>
  </si>
  <si>
    <t>C00</t>
  </si>
  <si>
    <t>028</t>
  </si>
  <si>
    <t>235</t>
  </si>
  <si>
    <t>118</t>
  </si>
  <si>
    <t>020226</t>
  </si>
  <si>
    <t>020227</t>
  </si>
  <si>
    <t>0005703</t>
  </si>
  <si>
    <t>0015452</t>
  </si>
  <si>
    <t>0253114</t>
  </si>
  <si>
    <t>0253422</t>
  </si>
  <si>
    <t>0821401</t>
  </si>
  <si>
    <t>0822139</t>
  </si>
  <si>
    <t>0102960</t>
  </si>
  <si>
    <t>0102988</t>
  </si>
  <si>
    <t>4822579427</t>
  </si>
  <si>
    <t>4822581052</t>
  </si>
  <si>
    <t>4822613249</t>
  </si>
  <si>
    <t>0045409</t>
  </si>
  <si>
    <t>0028437</t>
  </si>
  <si>
    <t>010538</t>
  </si>
  <si>
    <t>006408</t>
  </si>
  <si>
    <t>006409</t>
  </si>
  <si>
    <t>004511</t>
  </si>
  <si>
    <t>0086547</t>
  </si>
  <si>
    <t>1138842</t>
  </si>
  <si>
    <t>002942571</t>
  </si>
  <si>
    <t>0359265</t>
  </si>
  <si>
    <t>0362412</t>
  </si>
  <si>
    <t>0020262</t>
  </si>
  <si>
    <t>0020689</t>
  </si>
  <si>
    <t>003823</t>
  </si>
  <si>
    <t>0076558</t>
  </si>
  <si>
    <t>0065757</t>
  </si>
  <si>
    <t>0065758</t>
  </si>
  <si>
    <t>0065759</t>
  </si>
  <si>
    <t>0065760</t>
  </si>
  <si>
    <t>0012293</t>
  </si>
  <si>
    <t>08742304</t>
  </si>
  <si>
    <t>0174812034</t>
  </si>
  <si>
    <t>75694172</t>
  </si>
  <si>
    <t>75694173</t>
  </si>
  <si>
    <t>75855543</t>
  </si>
  <si>
    <t>75868598</t>
  </si>
  <si>
    <t>75868599</t>
  </si>
  <si>
    <t>75868600</t>
  </si>
  <si>
    <t>75868646</t>
  </si>
  <si>
    <t>75903708</t>
  </si>
  <si>
    <t>75948363</t>
  </si>
  <si>
    <t>75969647</t>
  </si>
  <si>
    <t>75969648</t>
  </si>
  <si>
    <t>75766969</t>
  </si>
  <si>
    <t>0009252</t>
  </si>
  <si>
    <t>0009253</t>
  </si>
  <si>
    <t>0292822</t>
  </si>
  <si>
    <t>0292823</t>
  </si>
  <si>
    <t>0292824</t>
  </si>
  <si>
    <t>0292825</t>
  </si>
  <si>
    <t>0293007</t>
  </si>
  <si>
    <t>0293008</t>
  </si>
  <si>
    <t>0293009</t>
  </si>
  <si>
    <t>0293411</t>
  </si>
  <si>
    <t>0295070</t>
  </si>
  <si>
    <t>0295416</t>
  </si>
  <si>
    <t>0295417</t>
  </si>
  <si>
    <t>0295418</t>
  </si>
  <si>
    <t>0295711</t>
  </si>
  <si>
    <t>0295985</t>
  </si>
  <si>
    <t>0296339</t>
  </si>
  <si>
    <t>0296340</t>
  </si>
  <si>
    <t>0296341</t>
  </si>
  <si>
    <t>0296342</t>
  </si>
  <si>
    <t>0296343</t>
  </si>
  <si>
    <t>0296344</t>
  </si>
  <si>
    <t>0296345</t>
  </si>
  <si>
    <t>0296346</t>
  </si>
  <si>
    <t>0296347</t>
  </si>
  <si>
    <t>0296348</t>
  </si>
  <si>
    <t>0296349</t>
  </si>
  <si>
    <t>0296751</t>
  </si>
  <si>
    <t>0296861</t>
  </si>
  <si>
    <t>049303018</t>
  </si>
  <si>
    <t>142068015</t>
  </si>
  <si>
    <t>049475013</t>
  </si>
  <si>
    <t>049399015</t>
  </si>
  <si>
    <t>104333100</t>
  </si>
  <si>
    <t>049465019</t>
  </si>
  <si>
    <t>049404019</t>
  </si>
  <si>
    <t>050799013</t>
  </si>
  <si>
    <t>119834100</t>
  </si>
  <si>
    <t>061067019</t>
  </si>
  <si>
    <t>059549011</t>
  </si>
  <si>
    <t>158821011</t>
  </si>
  <si>
    <t>061355014</t>
  </si>
  <si>
    <t>061387013</t>
  </si>
  <si>
    <t>062235012</t>
  </si>
  <si>
    <t>06</t>
  </si>
  <si>
    <t>AGENCIA DE TRANSPORTES CHUNG S.R.Ltda.</t>
  </si>
  <si>
    <t>SERVICIOS ESPECIALIZADOS EN MEDICINA INTEGRAL SAC</t>
  </si>
  <si>
    <t>LUIS ERNESTO ARIAS SCHREIBER MONTERO</t>
  </si>
  <si>
    <t>BANCO DE CREDITO DEL PERU SA.</t>
  </si>
  <si>
    <t>BCD TRAVEL SA</t>
  </si>
  <si>
    <t>LAN PERU SA.</t>
  </si>
  <si>
    <t>CORPORACION MG SAC.</t>
  </si>
  <si>
    <t>INNOVA AMBIENTAL SA.</t>
  </si>
  <si>
    <t>GRUPO FS SAC.</t>
  </si>
  <si>
    <t>INMOBILIARIA ADFINSA SA.</t>
  </si>
  <si>
    <t>INVERSIONES Y NEGOCIOS PAFRA SAC.</t>
  </si>
  <si>
    <t>IRON MOUNTAIN PERU S.A.</t>
  </si>
  <si>
    <t>EL PACIFICO VIDA CIA.DE SEGUROS Y REASEGUROS SA.</t>
  </si>
  <si>
    <t>EL PACIFICO PERUANO SUIZA CIA.DE SEGUROS Y REASEGUROS</t>
  </si>
  <si>
    <t>PACIFICO SALUD EPS S.A.</t>
  </si>
  <si>
    <t>PRICEWATERHOUSECOOPERS S.C.R.LTDA.</t>
  </si>
  <si>
    <t>PROMOCIONES TEMPORALES S.A.</t>
  </si>
  <si>
    <t>TAXI SEGURO S.A.</t>
  </si>
  <si>
    <t>YOBEL SCM LOGISTICS SA</t>
  </si>
  <si>
    <t>AMERICATEL PERU S.A.</t>
  </si>
  <si>
    <t>AMERICA MOVIL PERU SAC</t>
  </si>
  <si>
    <t>TELEFONICA MOVILES S.A.</t>
  </si>
  <si>
    <t>SCHARFF INTERNATIONAL COURIER &amp; CARGO SA.</t>
  </si>
  <si>
    <t>BEAGLE AGENTES DE ADUANA SA</t>
  </si>
  <si>
    <t>SUPERINTENDENCIA NAC.DE ADMINISTRACION TRIBUTARIA</t>
  </si>
  <si>
    <t>10.04.2014</t>
  </si>
  <si>
    <t>24.03.2014</t>
  </si>
  <si>
    <t>07.05.2014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</si>
</sst>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0.00.0000"/>
    <numFmt numFmtId="166" formatCode="_ * #,##0.000_ ;_ * \-#,##0.0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3" fillId="0" borderId="0" xfId="2" applyFont="1" applyFill="1" applyAlignment="1" applyProtection="1">
      <alignment horizontal="center"/>
      <protection locked="0"/>
    </xf>
    <xf numFmtId="0" fontId="3" fillId="0" borderId="0" xfId="2" applyFont="1" applyFill="1" applyAlignment="1" applyProtection="1">
      <alignment horizontal="left"/>
      <protection locked="0"/>
    </xf>
    <xf numFmtId="164" fontId="3" fillId="0" borderId="0" xfId="2" applyNumberFormat="1" applyFont="1" applyFill="1" applyAlignment="1" applyProtection="1">
      <alignment horizontal="center"/>
      <protection locked="0"/>
    </xf>
    <xf numFmtId="0" fontId="3" fillId="0" borderId="0" xfId="2" applyFont="1" applyFill="1" applyAlignment="1">
      <alignment horizontal="center"/>
    </xf>
    <xf numFmtId="0" fontId="3" fillId="0" borderId="0" xfId="2" applyFont="1" applyFill="1"/>
    <xf numFmtId="9" fontId="3" fillId="0" borderId="0" xfId="2" applyNumberFormat="1" applyFont="1" applyFill="1" applyAlignment="1" applyProtection="1">
      <alignment horizontal="center"/>
      <protection locked="0"/>
    </xf>
    <xf numFmtId="49" fontId="3" fillId="0" borderId="0" xfId="2" applyNumberFormat="1" applyFont="1" applyFill="1" applyAlignment="1" applyProtection="1">
      <alignment horizontal="center"/>
      <protection locked="0"/>
    </xf>
    <xf numFmtId="49" fontId="3" fillId="0" borderId="0" xfId="2" applyNumberFormat="1" applyFont="1" applyFill="1" applyAlignment="1">
      <alignment horizontal="center"/>
    </xf>
    <xf numFmtId="0" fontId="4" fillId="0" borderId="0" xfId="2" applyFont="1" applyFill="1"/>
    <xf numFmtId="0" fontId="4" fillId="0" borderId="0" xfId="2" applyFont="1" applyFill="1" applyProtection="1">
      <protection locked="0"/>
    </xf>
    <xf numFmtId="0" fontId="3" fillId="0" borderId="0" xfId="2" applyFont="1" applyFill="1" applyProtection="1">
      <protection locked="0"/>
    </xf>
    <xf numFmtId="4" fontId="3" fillId="0" borderId="0" xfId="2" applyNumberFormat="1" applyFont="1" applyFill="1" applyProtection="1">
      <protection locked="0"/>
    </xf>
    <xf numFmtId="1" fontId="3" fillId="0" borderId="0" xfId="2" applyNumberFormat="1" applyFont="1" applyFill="1" applyAlignment="1" applyProtection="1">
      <alignment horizontal="center"/>
      <protection locked="0"/>
    </xf>
    <xf numFmtId="166" fontId="3" fillId="0" borderId="0" xfId="1" applyNumberFormat="1" applyFont="1" applyFill="1" applyProtection="1">
      <protection locked="0"/>
    </xf>
    <xf numFmtId="4" fontId="3" fillId="0" borderId="0" xfId="2" applyNumberFormat="1" applyFont="1" applyFill="1"/>
    <xf numFmtId="43" fontId="3" fillId="0" borderId="0" xfId="1" applyFont="1" applyFill="1"/>
  </cellXfs>
  <cellStyles count="3">
    <cellStyle name="Comma" xfId="1" builtinId="3"/>
    <cellStyle name="Diseño" xfId="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94"/>
  <sheetViews>
    <sheetView tabSelected="1" zoomScale="80" zoomScaleNormal="80" workbookViewId="0">
      <selection activeCell="F24" sqref="F24"/>
    </sheetView>
  </sheetViews>
  <sheetFormatPr defaultRowHeight="15" x14ac:dyDescent="0.25"/>
  <cols>
    <col min="1" max="1" width="23.42578125" bestFit="1" customWidth="1"/>
    <col min="2" max="2" width="19.42578125" bestFit="1" customWidth="1"/>
    <col min="3" max="3" width="18.85546875" bestFit="1" customWidth="1"/>
    <col min="4" max="4" width="14.85546875" bestFit="1" customWidth="1"/>
    <col min="5" max="5" width="18.85546875" bestFit="1" customWidth="1"/>
    <col min="6" max="6" width="18.140625" bestFit="1" customWidth="1"/>
    <col min="7" max="8" width="19.28515625" bestFit="1" customWidth="1"/>
    <col min="9" max="9" width="13.85546875" bestFit="1" customWidth="1"/>
    <col min="10" max="10" width="16.28515625" bestFit="1" customWidth="1"/>
    <col min="11" max="11" width="20" bestFit="1" customWidth="1"/>
    <col min="12" max="12" width="55.7109375" bestFit="1" customWidth="1"/>
    <col min="13" max="13" width="20.5703125" bestFit="1" customWidth="1"/>
    <col min="14" max="14" width="11.5703125" bestFit="1" customWidth="1"/>
    <col min="15" max="15" width="20" bestFit="1" customWidth="1"/>
    <col min="16" max="16" width="9.28515625" bestFit="1" customWidth="1"/>
    <col min="17" max="17" width="16.42578125" bestFit="1" customWidth="1"/>
    <col min="18" max="18" width="10.28515625" bestFit="1" customWidth="1"/>
    <col min="19" max="19" width="19.5703125" bestFit="1" customWidth="1"/>
    <col min="20" max="20" width="4.42578125" bestFit="1" customWidth="1"/>
    <col min="21" max="21" width="13.85546875" bestFit="1" customWidth="1"/>
    <col min="22" max="22" width="10.85546875" bestFit="1" customWidth="1"/>
    <col min="23" max="23" width="22.85546875" bestFit="1" customWidth="1"/>
    <col min="24" max="24" width="19.5703125" bestFit="1" customWidth="1"/>
    <col min="25" max="25" width="20.140625" bestFit="1" customWidth="1"/>
    <col min="26" max="26" width="12.28515625" bestFit="1" customWidth="1"/>
    <col min="27" max="27" width="14.42578125" bestFit="1" customWidth="1"/>
    <col min="28" max="28" width="20.140625" bestFit="1" customWidth="1"/>
    <col min="29" max="29" width="21.28515625" bestFit="1" customWidth="1"/>
    <col min="30" max="30" width="23.85546875" bestFit="1" customWidth="1"/>
    <col min="31" max="31" width="6" bestFit="1" customWidth="1"/>
    <col min="32" max="33" width="11.42578125" bestFit="1" customWidth="1"/>
    <col min="34" max="34" width="15.85546875" bestFit="1" customWidth="1"/>
    <col min="35" max="35" width="19.42578125" bestFit="1" customWidth="1"/>
    <col min="36" max="36" width="17.28515625" bestFit="1" customWidth="1"/>
    <col min="37" max="37" width="10.5703125" bestFit="1" customWidth="1"/>
    <col min="38" max="38" width="18.42578125" bestFit="1" customWidth="1"/>
    <col min="39" max="39" width="13.42578125" bestFit="1" customWidth="1"/>
    <col min="40" max="40" width="20.5703125" bestFit="1" customWidth="1"/>
    <col min="41" max="41" width="20.7109375" bestFit="1" customWidth="1"/>
    <col min="42" max="42" width="13.85546875" bestFit="1" customWidth="1"/>
    <col min="43" max="43" width="11.7109375" bestFit="1" customWidth="1"/>
    <col min="44" max="44" width="10.5703125" bestFit="1" customWidth="1"/>
    <col min="45" max="45" width="10.7109375" bestFit="1" customWidth="1"/>
    <col min="46" max="47" width="13.42578125" bestFit="1" customWidth="1"/>
    <col min="48" max="48" width="3.42578125" bestFit="1" customWidth="1"/>
    <col min="49" max="49" width="20.7109375" bestFit="1" customWidth="1"/>
    <col min="50" max="50" width="24.140625" bestFit="1" customWidth="1"/>
    <col min="51" max="51" width="18.85546875" bestFit="1" customWidth="1"/>
    <col min="52" max="53" width="8.7109375" bestFit="1" customWidth="1"/>
    <col min="54" max="54" width="12.42578125" bestFit="1" customWidth="1"/>
    <col min="55" max="55" width="8.7109375" bestFit="1" customWidth="1"/>
  </cols>
  <sheetData>
    <row r="2" spans="1:5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</row>
    <row r="3" spans="1:56" x14ac:dyDescent="0.25">
      <c r="A3" s="2">
        <v>5100006499</v>
      </c>
      <c r="C3" s="1" t="s">
        <v>56</v>
      </c>
      <c r="D3" s="3" t="s">
        <v>147</v>
      </c>
      <c r="E3" s="1"/>
      <c r="F3" s="7" t="s">
        <v>172</v>
      </c>
      <c r="G3" s="7" t="s">
        <v>177</v>
      </c>
      <c r="H3" s="7"/>
      <c r="I3" s="7" t="s">
        <v>191</v>
      </c>
      <c r="J3" s="7" t="s">
        <v>282</v>
      </c>
      <c r="K3" s="9">
        <v>20101614523</v>
      </c>
      <c r="L3" s="5" t="s">
        <v>283</v>
      </c>
      <c r="M3" s="12">
        <v>729.03</v>
      </c>
      <c r="N3" s="12">
        <f t="shared" ref="N3:N64" si="0">+M3*18%</f>
        <v>131.22539999999998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f>SUM(M3:U3)</f>
        <v>860.25540000000001</v>
      </c>
      <c r="W3" s="11"/>
      <c r="X3" s="13">
        <v>181441401154261</v>
      </c>
      <c r="Y3" s="1" t="s">
        <v>154</v>
      </c>
      <c r="Z3" s="14">
        <v>0</v>
      </c>
      <c r="AN3" s="14">
        <f t="shared" ref="AN3:AN66" si="1">+Z3</f>
        <v>0</v>
      </c>
      <c r="AP3" s="15">
        <v>0</v>
      </c>
      <c r="AQ3" s="15">
        <f t="shared" ref="AQ3:AQ66" si="2">+AP3*18%</f>
        <v>0</v>
      </c>
      <c r="AW3" s="16">
        <v>87.75</v>
      </c>
      <c r="AX3" s="16">
        <v>0</v>
      </c>
      <c r="AY3" s="16">
        <v>5.45</v>
      </c>
      <c r="AZ3" s="16">
        <v>15.795</v>
      </c>
      <c r="BA3" s="16"/>
      <c r="BB3" s="16">
        <v>0</v>
      </c>
      <c r="BC3" s="16">
        <v>108.995</v>
      </c>
    </row>
    <row r="4" spans="1:56" x14ac:dyDescent="0.25">
      <c r="A4" s="2">
        <v>5100006498</v>
      </c>
      <c r="C4" s="1" t="s">
        <v>57</v>
      </c>
      <c r="D4" s="3" t="s">
        <v>147</v>
      </c>
      <c r="E4" s="1"/>
      <c r="F4" s="7" t="s">
        <v>172</v>
      </c>
      <c r="G4" s="7" t="s">
        <v>177</v>
      </c>
      <c r="H4" s="7"/>
      <c r="I4" s="7" t="s">
        <v>192</v>
      </c>
      <c r="J4" s="7" t="s">
        <v>282</v>
      </c>
      <c r="K4" s="9">
        <v>20101614523</v>
      </c>
      <c r="L4" s="5" t="s">
        <v>283</v>
      </c>
      <c r="M4" s="12">
        <v>1368.06</v>
      </c>
      <c r="N4" s="12">
        <f t="shared" si="0"/>
        <v>246.25079999999997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f t="shared" ref="V4:V67" si="3">SUM(M4:U4)</f>
        <v>1614.3108</v>
      </c>
      <c r="W4" s="11"/>
      <c r="X4" s="13">
        <v>181441401154261</v>
      </c>
      <c r="Y4" s="1" t="s">
        <v>154</v>
      </c>
      <c r="Z4" s="14">
        <v>0</v>
      </c>
      <c r="AN4" s="14">
        <f t="shared" si="1"/>
        <v>0</v>
      </c>
      <c r="AP4" s="15">
        <v>0</v>
      </c>
      <c r="AQ4" s="15">
        <f t="shared" si="2"/>
        <v>0</v>
      </c>
      <c r="AW4" s="16">
        <v>87.75</v>
      </c>
      <c r="AX4" s="16">
        <v>0</v>
      </c>
      <c r="AY4" s="16">
        <v>5.45</v>
      </c>
      <c r="AZ4" s="16">
        <v>15.795</v>
      </c>
      <c r="BA4" s="16"/>
      <c r="BB4" s="16">
        <v>0</v>
      </c>
      <c r="BC4" s="16">
        <v>108.995</v>
      </c>
    </row>
    <row r="5" spans="1:56" x14ac:dyDescent="0.25">
      <c r="A5" s="2">
        <v>5100006504</v>
      </c>
      <c r="C5" s="1" t="s">
        <v>58</v>
      </c>
      <c r="D5" s="3" t="s">
        <v>148</v>
      </c>
      <c r="E5" s="1"/>
      <c r="F5" s="7" t="s">
        <v>172</v>
      </c>
      <c r="G5" s="7" t="s">
        <v>177</v>
      </c>
      <c r="H5" s="7"/>
      <c r="I5" s="7" t="s">
        <v>193</v>
      </c>
      <c r="J5" s="7" t="s">
        <v>282</v>
      </c>
      <c r="K5" s="9">
        <v>20515292781</v>
      </c>
      <c r="L5" s="5" t="s">
        <v>284</v>
      </c>
      <c r="M5" s="12">
        <v>280.8</v>
      </c>
      <c r="N5" s="12">
        <f t="shared" si="0"/>
        <v>50.543999999999997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f t="shared" si="3"/>
        <v>331.34399999999999</v>
      </c>
      <c r="W5" s="11"/>
      <c r="X5" s="13">
        <v>181442800919779</v>
      </c>
      <c r="Y5" s="1" t="s">
        <v>161</v>
      </c>
      <c r="Z5" s="14">
        <v>2.8079999999999998</v>
      </c>
      <c r="AN5" s="14">
        <f t="shared" si="1"/>
        <v>2.8079999999999998</v>
      </c>
      <c r="AP5" s="15">
        <v>100</v>
      </c>
      <c r="AQ5" s="15">
        <f t="shared" si="2"/>
        <v>18</v>
      </c>
      <c r="AW5" s="16">
        <v>880.86</v>
      </c>
      <c r="AX5" s="16">
        <v>0</v>
      </c>
      <c r="AY5" s="16">
        <v>0</v>
      </c>
      <c r="AZ5" s="16">
        <v>158.5548</v>
      </c>
      <c r="BA5" s="16"/>
      <c r="BB5" s="16">
        <v>0</v>
      </c>
      <c r="BC5" s="16">
        <v>1039.4148</v>
      </c>
    </row>
    <row r="6" spans="1:56" x14ac:dyDescent="0.25">
      <c r="A6" s="2">
        <v>1000020864</v>
      </c>
      <c r="C6" s="1" t="s">
        <v>59</v>
      </c>
      <c r="D6" s="3" t="s">
        <v>149</v>
      </c>
      <c r="E6" s="1"/>
      <c r="F6" s="7" t="s">
        <v>172</v>
      </c>
      <c r="G6" s="7" t="s">
        <v>178</v>
      </c>
      <c r="H6" s="5"/>
      <c r="I6" s="8" t="s">
        <v>194</v>
      </c>
      <c r="J6" s="7" t="s">
        <v>282</v>
      </c>
      <c r="K6" s="9">
        <v>17196442430</v>
      </c>
      <c r="L6" s="5" t="s">
        <v>285</v>
      </c>
      <c r="M6" s="12">
        <v>1932.2</v>
      </c>
      <c r="N6" s="12">
        <f t="shared" si="0"/>
        <v>347.79599999999999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f t="shared" si="3"/>
        <v>2279.9960000000001</v>
      </c>
      <c r="W6" s="11"/>
      <c r="X6" s="13">
        <v>181442101766843</v>
      </c>
      <c r="Y6" s="1" t="s">
        <v>158</v>
      </c>
      <c r="Z6" s="14">
        <v>0</v>
      </c>
      <c r="AN6" s="14">
        <f t="shared" si="1"/>
        <v>0</v>
      </c>
      <c r="AP6" s="15">
        <v>0</v>
      </c>
      <c r="AQ6" s="15">
        <f t="shared" si="2"/>
        <v>0</v>
      </c>
      <c r="AW6" s="16">
        <v>156.58000000000001</v>
      </c>
      <c r="AX6" s="16">
        <v>0</v>
      </c>
      <c r="AY6" s="16">
        <v>0</v>
      </c>
      <c r="AZ6" s="16">
        <v>28.1844</v>
      </c>
      <c r="BA6" s="16"/>
      <c r="BB6" s="16">
        <v>0</v>
      </c>
      <c r="BC6" s="16">
        <v>184.76440000000002</v>
      </c>
    </row>
    <row r="7" spans="1:56" x14ac:dyDescent="0.25">
      <c r="A7" s="2">
        <v>1000020951</v>
      </c>
      <c r="C7" s="1" t="s">
        <v>60</v>
      </c>
      <c r="D7" s="3" t="s">
        <v>150</v>
      </c>
      <c r="E7" s="1"/>
      <c r="F7" s="7" t="s">
        <v>172</v>
      </c>
      <c r="G7" s="7" t="s">
        <v>179</v>
      </c>
      <c r="H7" s="5"/>
      <c r="I7" s="8" t="s">
        <v>195</v>
      </c>
      <c r="J7" s="7" t="s">
        <v>282</v>
      </c>
      <c r="K7" s="9">
        <v>20100047218</v>
      </c>
      <c r="L7" s="5" t="s">
        <v>286</v>
      </c>
      <c r="M7" s="12">
        <v>3457.58</v>
      </c>
      <c r="N7" s="12">
        <f t="shared" si="0"/>
        <v>622.36439999999993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f t="shared" si="3"/>
        <v>4079.9443999999999</v>
      </c>
      <c r="W7" s="11"/>
      <c r="X7" s="13"/>
      <c r="Y7" s="1"/>
      <c r="Z7" s="14">
        <v>2.8119999999999998</v>
      </c>
      <c r="AN7" s="14">
        <f t="shared" si="1"/>
        <v>2.8119999999999998</v>
      </c>
      <c r="AP7" s="15">
        <v>1229.58</v>
      </c>
      <c r="AQ7" s="15">
        <f t="shared" si="2"/>
        <v>221.32439999999997</v>
      </c>
      <c r="AW7" s="16">
        <v>179.37</v>
      </c>
      <c r="AX7" s="16">
        <v>0</v>
      </c>
      <c r="AY7" s="16">
        <v>0</v>
      </c>
      <c r="AZ7" s="16">
        <v>32.2866</v>
      </c>
      <c r="BA7" s="16"/>
      <c r="BB7" s="16">
        <v>0</v>
      </c>
      <c r="BC7" s="16">
        <v>211.6566</v>
      </c>
    </row>
    <row r="8" spans="1:56" x14ac:dyDescent="0.25">
      <c r="A8" s="2">
        <v>1000020951</v>
      </c>
      <c r="C8" s="1" t="s">
        <v>61</v>
      </c>
      <c r="D8" s="3" t="s">
        <v>150</v>
      </c>
      <c r="E8" s="1"/>
      <c r="F8" s="7" t="s">
        <v>172</v>
      </c>
      <c r="G8" s="7" t="s">
        <v>179</v>
      </c>
      <c r="H8" s="5"/>
      <c r="I8" s="8" t="s">
        <v>196</v>
      </c>
      <c r="J8" s="7" t="s">
        <v>282</v>
      </c>
      <c r="K8" s="9">
        <v>20100047218</v>
      </c>
      <c r="L8" s="5" t="s">
        <v>286</v>
      </c>
      <c r="M8" s="12">
        <v>577.53</v>
      </c>
      <c r="N8" s="12">
        <f t="shared" si="0"/>
        <v>103.9554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f t="shared" si="3"/>
        <v>681.48540000000003</v>
      </c>
      <c r="W8" s="11"/>
      <c r="X8" s="13"/>
      <c r="Y8" s="1"/>
      <c r="Z8" s="14">
        <v>2.8119999999999998</v>
      </c>
      <c r="AN8" s="14">
        <f t="shared" si="1"/>
        <v>2.8119999999999998</v>
      </c>
      <c r="AP8" s="15">
        <v>205.38</v>
      </c>
      <c r="AQ8" s="15">
        <f t="shared" si="2"/>
        <v>36.968399999999995</v>
      </c>
      <c r="AW8" s="16">
        <v>69.400000000000006</v>
      </c>
      <c r="AX8" s="16">
        <v>0</v>
      </c>
      <c r="AY8" s="16">
        <v>0</v>
      </c>
      <c r="AZ8" s="16">
        <v>12.492000000000001</v>
      </c>
      <c r="BA8" s="16"/>
      <c r="BB8" s="16">
        <v>0</v>
      </c>
      <c r="BC8" s="16">
        <v>81.89200000000001</v>
      </c>
    </row>
    <row r="9" spans="1:56" x14ac:dyDescent="0.25">
      <c r="A9" s="2">
        <v>1000020958</v>
      </c>
      <c r="C9" s="1" t="s">
        <v>62</v>
      </c>
      <c r="D9" s="3" t="s">
        <v>151</v>
      </c>
      <c r="E9" s="1"/>
      <c r="F9" s="7" t="s">
        <v>172</v>
      </c>
      <c r="G9" s="7" t="s">
        <v>178</v>
      </c>
      <c r="H9" s="5"/>
      <c r="I9" s="8" t="s">
        <v>197</v>
      </c>
      <c r="J9" s="7" t="s">
        <v>282</v>
      </c>
      <c r="K9" s="9">
        <v>20100047218</v>
      </c>
      <c r="L9" s="5" t="s">
        <v>286</v>
      </c>
      <c r="M9" s="12">
        <f>6397.08-0.04</f>
        <v>6397.04</v>
      </c>
      <c r="N9" s="12">
        <f t="shared" si="0"/>
        <v>1151.4672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f t="shared" si="3"/>
        <v>7548.5072</v>
      </c>
      <c r="W9" s="11"/>
      <c r="X9" s="13"/>
      <c r="Y9" s="1"/>
      <c r="Z9" s="14">
        <v>2.8090000000000002</v>
      </c>
      <c r="AN9" s="14">
        <f t="shared" si="1"/>
        <v>2.8090000000000002</v>
      </c>
      <c r="AP9" s="15">
        <v>2277.35</v>
      </c>
      <c r="AQ9" s="15">
        <f t="shared" si="2"/>
        <v>409.92299999999994</v>
      </c>
      <c r="AW9" s="16">
        <v>6311.46</v>
      </c>
      <c r="AX9" s="16">
        <v>0</v>
      </c>
      <c r="AY9" s="16">
        <v>0</v>
      </c>
      <c r="AZ9" s="16">
        <v>1136.0627999999999</v>
      </c>
      <c r="BA9" s="16"/>
      <c r="BB9" s="16">
        <v>0</v>
      </c>
      <c r="BC9" s="16">
        <v>7447.5227999999997</v>
      </c>
    </row>
    <row r="10" spans="1:56" x14ac:dyDescent="0.25">
      <c r="A10" s="2">
        <v>1000020958</v>
      </c>
      <c r="C10" s="1" t="s">
        <v>63</v>
      </c>
      <c r="D10" s="3" t="s">
        <v>151</v>
      </c>
      <c r="E10" s="1"/>
      <c r="F10" s="7" t="s">
        <v>172</v>
      </c>
      <c r="G10" s="7" t="s">
        <v>178</v>
      </c>
      <c r="H10" s="5"/>
      <c r="I10" s="8" t="s">
        <v>198</v>
      </c>
      <c r="J10" s="7" t="s">
        <v>282</v>
      </c>
      <c r="K10" s="9">
        <v>20100047218</v>
      </c>
      <c r="L10" s="5" t="s">
        <v>286</v>
      </c>
      <c r="M10" s="12">
        <f>1067.7-0.01</f>
        <v>1067.69</v>
      </c>
      <c r="N10" s="12">
        <f>+M10*18%+0.01</f>
        <v>192.1942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f t="shared" si="3"/>
        <v>1259.8842</v>
      </c>
      <c r="W10" s="11"/>
      <c r="X10" s="13"/>
      <c r="Y10" s="1"/>
      <c r="Z10" s="14">
        <v>2.8090000000000002</v>
      </c>
      <c r="AN10" s="14">
        <f t="shared" si="1"/>
        <v>2.8090000000000002</v>
      </c>
      <c r="AP10" s="15">
        <v>380.1</v>
      </c>
      <c r="AQ10" s="15">
        <f t="shared" si="2"/>
        <v>68.418000000000006</v>
      </c>
      <c r="AW10" s="16">
        <v>1033.02</v>
      </c>
      <c r="AX10" s="16">
        <v>0</v>
      </c>
      <c r="AY10" s="16">
        <v>0</v>
      </c>
      <c r="AZ10" s="16">
        <v>185.9436</v>
      </c>
      <c r="BA10" s="16"/>
      <c r="BB10" s="16">
        <v>0</v>
      </c>
      <c r="BC10" s="16">
        <v>1218.9636</v>
      </c>
    </row>
    <row r="11" spans="1:56" x14ac:dyDescent="0.25">
      <c r="A11" s="2">
        <v>1000020965</v>
      </c>
      <c r="C11" s="1" t="s">
        <v>64</v>
      </c>
      <c r="D11" s="3" t="s">
        <v>152</v>
      </c>
      <c r="E11" s="1"/>
      <c r="F11" s="7" t="s">
        <v>172</v>
      </c>
      <c r="G11" s="7" t="s">
        <v>178</v>
      </c>
      <c r="H11" s="5"/>
      <c r="I11" s="8" t="s">
        <v>199</v>
      </c>
      <c r="J11" s="7" t="s">
        <v>282</v>
      </c>
      <c r="K11" s="9">
        <v>20391986496</v>
      </c>
      <c r="L11" s="5" t="s">
        <v>287</v>
      </c>
      <c r="M11" s="12">
        <v>33.74</v>
      </c>
      <c r="N11" s="12">
        <f t="shared" si="0"/>
        <v>6.0731999999999999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f t="shared" si="3"/>
        <v>39.813200000000002</v>
      </c>
      <c r="W11" s="11"/>
      <c r="X11" s="13"/>
      <c r="Y11" s="1"/>
      <c r="Z11" s="14">
        <v>2.8119999999999998</v>
      </c>
      <c r="AN11" s="14">
        <f t="shared" si="1"/>
        <v>2.8119999999999998</v>
      </c>
      <c r="AP11" s="15">
        <v>12</v>
      </c>
      <c r="AQ11" s="15">
        <f t="shared" si="2"/>
        <v>2.16</v>
      </c>
      <c r="AW11" s="16">
        <v>2512</v>
      </c>
      <c r="AX11" s="16">
        <v>0</v>
      </c>
      <c r="AY11" s="16">
        <v>0</v>
      </c>
      <c r="AZ11" s="16">
        <v>452.16</v>
      </c>
      <c r="BA11" s="16"/>
      <c r="BB11" s="16">
        <v>0</v>
      </c>
      <c r="BC11" s="16">
        <v>2964.16</v>
      </c>
    </row>
    <row r="12" spans="1:56" x14ac:dyDescent="0.25">
      <c r="A12" s="2">
        <v>1000020868</v>
      </c>
      <c r="C12" s="1" t="s">
        <v>65</v>
      </c>
      <c r="D12" s="3" t="s">
        <v>153</v>
      </c>
      <c r="E12" s="1"/>
      <c r="F12" s="7" t="s">
        <v>172</v>
      </c>
      <c r="G12" s="7" t="s">
        <v>178</v>
      </c>
      <c r="H12" s="5"/>
      <c r="I12" s="8" t="s">
        <v>200</v>
      </c>
      <c r="J12" s="7" t="s">
        <v>282</v>
      </c>
      <c r="K12" s="9">
        <v>20391986496</v>
      </c>
      <c r="L12" s="5" t="s">
        <v>287</v>
      </c>
      <c r="M12" s="12">
        <v>33.729999999999997</v>
      </c>
      <c r="N12" s="12">
        <f t="shared" si="0"/>
        <v>6.0713999999999988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f t="shared" si="3"/>
        <v>39.801399999999994</v>
      </c>
      <c r="W12" s="11"/>
      <c r="X12" s="13"/>
      <c r="Y12" s="1"/>
      <c r="Z12" s="14">
        <v>2.8109999999999999</v>
      </c>
      <c r="AN12" s="14">
        <f t="shared" si="1"/>
        <v>2.8109999999999999</v>
      </c>
      <c r="AP12" s="15">
        <v>12</v>
      </c>
      <c r="AQ12" s="15">
        <f t="shared" si="2"/>
        <v>2.16</v>
      </c>
      <c r="AW12" s="16">
        <v>211.51</v>
      </c>
      <c r="AX12" s="16">
        <v>0</v>
      </c>
      <c r="AY12" s="16">
        <v>0</v>
      </c>
      <c r="AZ12" s="16">
        <v>38.071799999999996</v>
      </c>
      <c r="BA12" s="16"/>
      <c r="BB12" s="16">
        <v>0</v>
      </c>
      <c r="BC12" s="16">
        <v>249.58179999999999</v>
      </c>
    </row>
    <row r="13" spans="1:56" x14ac:dyDescent="0.25">
      <c r="A13" s="2">
        <v>1000020965</v>
      </c>
      <c r="C13" s="1" t="s">
        <v>66</v>
      </c>
      <c r="D13" s="3" t="s">
        <v>150</v>
      </c>
      <c r="E13" s="1"/>
      <c r="F13" s="7" t="s">
        <v>173</v>
      </c>
      <c r="G13" s="7" t="s">
        <v>180</v>
      </c>
      <c r="H13" s="5"/>
      <c r="I13" s="8" t="s">
        <v>201</v>
      </c>
      <c r="J13" s="7" t="s">
        <v>282</v>
      </c>
      <c r="K13" s="10">
        <v>20341841357</v>
      </c>
      <c r="L13" s="11" t="s">
        <v>288</v>
      </c>
      <c r="M13" s="12">
        <v>494.91</v>
      </c>
      <c r="N13" s="12">
        <f t="shared" si="0"/>
        <v>89.083799999999997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39.729999999999997</v>
      </c>
      <c r="V13" s="12">
        <f t="shared" si="3"/>
        <v>623.72379999999998</v>
      </c>
      <c r="W13" s="11"/>
      <c r="X13" s="13"/>
      <c r="Y13" s="1"/>
      <c r="Z13" s="14">
        <v>2.8119999999999998</v>
      </c>
      <c r="AN13" s="14">
        <f t="shared" si="1"/>
        <v>2.8119999999999998</v>
      </c>
      <c r="AP13" s="15">
        <v>176</v>
      </c>
      <c r="AQ13" s="15">
        <f t="shared" si="2"/>
        <v>31.68</v>
      </c>
      <c r="AW13" s="16">
        <v>7021.86</v>
      </c>
      <c r="AX13" s="16">
        <v>0</v>
      </c>
      <c r="AY13" s="16">
        <v>0</v>
      </c>
      <c r="AZ13" s="16">
        <v>1263.9348</v>
      </c>
      <c r="BA13" s="16"/>
      <c r="BB13" s="16">
        <v>0</v>
      </c>
      <c r="BC13" s="16">
        <v>8285.7947999999997</v>
      </c>
    </row>
    <row r="14" spans="1:56" x14ac:dyDescent="0.25">
      <c r="A14" s="2">
        <v>1000020868</v>
      </c>
      <c r="C14" s="1" t="s">
        <v>67</v>
      </c>
      <c r="D14" s="3" t="s">
        <v>152</v>
      </c>
      <c r="E14" s="1"/>
      <c r="F14" s="7" t="s">
        <v>173</v>
      </c>
      <c r="G14" s="7" t="s">
        <v>180</v>
      </c>
      <c r="H14" s="5"/>
      <c r="I14" s="8" t="s">
        <v>202</v>
      </c>
      <c r="J14" s="7" t="s">
        <v>282</v>
      </c>
      <c r="K14" s="10">
        <v>20341841357</v>
      </c>
      <c r="L14" s="11" t="s">
        <v>288</v>
      </c>
      <c r="M14" s="12">
        <f>882.97-0.33</f>
        <v>882.64</v>
      </c>
      <c r="N14" s="12">
        <f t="shared" si="0"/>
        <v>158.87519999999998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40.18</v>
      </c>
      <c r="V14" s="12">
        <f t="shared" si="3"/>
        <v>1081.6952000000001</v>
      </c>
      <c r="W14" s="11"/>
      <c r="X14" s="13"/>
      <c r="Y14" s="1"/>
      <c r="Z14" s="14">
        <v>2.8119999999999998</v>
      </c>
      <c r="AN14" s="14">
        <f t="shared" si="1"/>
        <v>2.8119999999999998</v>
      </c>
      <c r="AP14" s="15">
        <v>314</v>
      </c>
      <c r="AQ14" s="15">
        <f t="shared" si="2"/>
        <v>56.519999999999996</v>
      </c>
      <c r="AW14" s="16">
        <v>2252.2600000000002</v>
      </c>
      <c r="AX14" s="16">
        <v>0</v>
      </c>
      <c r="AY14" s="16">
        <v>0</v>
      </c>
      <c r="AZ14" s="16">
        <v>405.40680000000003</v>
      </c>
      <c r="BA14" s="16"/>
      <c r="BB14" s="16">
        <v>0</v>
      </c>
      <c r="BC14" s="16">
        <v>2657.6668000000004</v>
      </c>
    </row>
    <row r="15" spans="1:56" x14ac:dyDescent="0.25">
      <c r="A15" s="2">
        <v>1000020966</v>
      </c>
      <c r="C15" s="1" t="s">
        <v>68</v>
      </c>
      <c r="D15" s="3" t="s">
        <v>148</v>
      </c>
      <c r="E15" s="1"/>
      <c r="F15" s="7" t="s">
        <v>173</v>
      </c>
      <c r="G15" s="7" t="s">
        <v>180</v>
      </c>
      <c r="H15" s="5"/>
      <c r="I15" s="8" t="s">
        <v>203</v>
      </c>
      <c r="J15" s="7" t="s">
        <v>282</v>
      </c>
      <c r="K15" s="10">
        <v>20341841357</v>
      </c>
      <c r="L15" s="11" t="s">
        <v>288</v>
      </c>
      <c r="M15" s="12">
        <f>926.64-0.01</f>
        <v>926.63</v>
      </c>
      <c r="N15" s="12">
        <f t="shared" si="0"/>
        <v>166.79339999999999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42.51</v>
      </c>
      <c r="V15" s="12">
        <f t="shared" si="3"/>
        <v>1135.9333999999999</v>
      </c>
      <c r="W15" s="11"/>
      <c r="X15" s="13"/>
      <c r="Y15" s="1"/>
      <c r="Z15" s="14">
        <v>2.8079999999999998</v>
      </c>
      <c r="AN15" s="14">
        <f t="shared" si="1"/>
        <v>2.8079999999999998</v>
      </c>
      <c r="AP15" s="15">
        <v>330</v>
      </c>
      <c r="AQ15" s="15">
        <f t="shared" si="2"/>
        <v>59.4</v>
      </c>
      <c r="AW15" s="16">
        <v>77.959999999999994</v>
      </c>
      <c r="AX15" s="16">
        <v>0</v>
      </c>
      <c r="AY15" s="16">
        <v>0</v>
      </c>
      <c r="AZ15" s="16">
        <v>14.032799999999998</v>
      </c>
      <c r="BA15" s="16"/>
      <c r="BB15" s="16">
        <v>0</v>
      </c>
      <c r="BC15" s="16">
        <v>91.992799999999988</v>
      </c>
    </row>
    <row r="16" spans="1:56" x14ac:dyDescent="0.25">
      <c r="A16" s="2">
        <v>1000020866</v>
      </c>
      <c r="C16" s="1" t="s">
        <v>69</v>
      </c>
      <c r="D16" s="3" t="s">
        <v>149</v>
      </c>
      <c r="E16" s="1"/>
      <c r="F16" s="7" t="s">
        <v>172</v>
      </c>
      <c r="G16" s="7" t="s">
        <v>177</v>
      </c>
      <c r="H16" s="5"/>
      <c r="I16" s="8" t="s">
        <v>204</v>
      </c>
      <c r="J16" s="7" t="s">
        <v>282</v>
      </c>
      <c r="K16" s="10">
        <v>20512293639</v>
      </c>
      <c r="L16" s="11" t="s">
        <v>289</v>
      </c>
      <c r="M16" s="12">
        <v>856.04</v>
      </c>
      <c r="N16" s="12">
        <f t="shared" si="0"/>
        <v>154.0872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f t="shared" si="3"/>
        <v>1010.1271999999999</v>
      </c>
      <c r="W16" s="11"/>
      <c r="X16" s="13">
        <v>181441001240242</v>
      </c>
      <c r="Y16" s="11" t="s">
        <v>308</v>
      </c>
      <c r="Z16" s="14">
        <v>0</v>
      </c>
      <c r="AN16" s="14">
        <f t="shared" si="1"/>
        <v>0</v>
      </c>
      <c r="AP16" s="15">
        <v>0</v>
      </c>
      <c r="AQ16" s="15">
        <f t="shared" si="2"/>
        <v>0</v>
      </c>
      <c r="AW16" s="16">
        <v>856.28</v>
      </c>
      <c r="AX16" s="16">
        <v>0</v>
      </c>
      <c r="AY16" s="16">
        <v>0</v>
      </c>
      <c r="AZ16" s="16">
        <v>154.13039999999998</v>
      </c>
      <c r="BA16" s="16"/>
      <c r="BB16" s="16">
        <v>0</v>
      </c>
      <c r="BC16" s="16">
        <v>1010.4104</v>
      </c>
    </row>
    <row r="17" spans="1:55" x14ac:dyDescent="0.25">
      <c r="A17" s="2">
        <v>1000020864</v>
      </c>
      <c r="C17" s="1" t="s">
        <v>70</v>
      </c>
      <c r="D17" s="3" t="s">
        <v>154</v>
      </c>
      <c r="E17" s="1"/>
      <c r="F17" s="7" t="s">
        <v>172</v>
      </c>
      <c r="G17" s="7" t="s">
        <v>177</v>
      </c>
      <c r="H17" s="5"/>
      <c r="I17" s="7" t="s">
        <v>205</v>
      </c>
      <c r="J17" s="7" t="s">
        <v>282</v>
      </c>
      <c r="K17" s="9">
        <v>20302891452</v>
      </c>
      <c r="L17" s="5" t="s">
        <v>290</v>
      </c>
      <c r="M17" s="12">
        <v>1281.6300000000001</v>
      </c>
      <c r="N17" s="12">
        <f t="shared" si="0"/>
        <v>230.6934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f t="shared" si="3"/>
        <v>1512.3234000000002</v>
      </c>
      <c r="W17" s="11"/>
      <c r="X17" s="13">
        <v>181432401331795</v>
      </c>
      <c r="Y17" s="1" t="s">
        <v>309</v>
      </c>
      <c r="Z17" s="14">
        <v>0</v>
      </c>
      <c r="AN17" s="14">
        <f t="shared" si="1"/>
        <v>0</v>
      </c>
      <c r="AP17" s="15">
        <v>0</v>
      </c>
      <c r="AQ17" s="15">
        <f t="shared" si="2"/>
        <v>0</v>
      </c>
      <c r="AW17" s="16">
        <v>336.45</v>
      </c>
      <c r="AX17" s="16">
        <v>0</v>
      </c>
      <c r="AY17" s="16">
        <v>0</v>
      </c>
      <c r="AZ17" s="16">
        <v>60.560999999999993</v>
      </c>
      <c r="BA17" s="16"/>
      <c r="BB17" s="16">
        <v>0</v>
      </c>
      <c r="BC17" s="16">
        <v>397.01099999999997</v>
      </c>
    </row>
    <row r="18" spans="1:55" x14ac:dyDescent="0.25">
      <c r="A18" s="2">
        <v>5100006506</v>
      </c>
      <c r="C18" s="1" t="s">
        <v>71</v>
      </c>
      <c r="D18" s="3" t="s">
        <v>155</v>
      </c>
      <c r="E18" s="1"/>
      <c r="F18" s="7" t="s">
        <v>172</v>
      </c>
      <c r="G18" s="7" t="s">
        <v>177</v>
      </c>
      <c r="H18" s="5"/>
      <c r="I18" s="7" t="s">
        <v>206</v>
      </c>
      <c r="J18" s="7" t="s">
        <v>282</v>
      </c>
      <c r="K18" s="10">
        <v>20505868634</v>
      </c>
      <c r="L18" s="11" t="s">
        <v>291</v>
      </c>
      <c r="M18" s="12">
        <v>2000</v>
      </c>
      <c r="N18" s="12">
        <f t="shared" si="0"/>
        <v>360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f t="shared" si="3"/>
        <v>2360</v>
      </c>
      <c r="W18" s="11"/>
      <c r="X18" s="13">
        <v>181442101768610</v>
      </c>
      <c r="Y18" s="1" t="s">
        <v>158</v>
      </c>
      <c r="Z18" s="14">
        <v>0</v>
      </c>
      <c r="AN18" s="14">
        <f t="shared" si="1"/>
        <v>0</v>
      </c>
      <c r="AP18" s="15">
        <v>0</v>
      </c>
      <c r="AQ18" s="15">
        <f t="shared" si="2"/>
        <v>0</v>
      </c>
      <c r="AW18" s="16">
        <v>317.64999999999998</v>
      </c>
      <c r="AX18" s="16">
        <v>0</v>
      </c>
      <c r="AY18" s="16">
        <v>0</v>
      </c>
      <c r="AZ18" s="16">
        <v>57.176999999999992</v>
      </c>
      <c r="BA18" s="16"/>
      <c r="BB18" s="16">
        <v>0</v>
      </c>
      <c r="BC18" s="16">
        <v>374.827</v>
      </c>
    </row>
    <row r="19" spans="1:55" x14ac:dyDescent="0.25">
      <c r="A19" s="2">
        <v>5100006495</v>
      </c>
      <c r="C19" s="1" t="s">
        <v>72</v>
      </c>
      <c r="D19" s="3" t="s">
        <v>156</v>
      </c>
      <c r="E19" s="1"/>
      <c r="F19" s="7" t="s">
        <v>172</v>
      </c>
      <c r="G19" s="7" t="s">
        <v>177</v>
      </c>
      <c r="H19" s="5"/>
      <c r="I19" s="7" t="s">
        <v>207</v>
      </c>
      <c r="J19" s="7" t="s">
        <v>282</v>
      </c>
      <c r="K19" s="10">
        <v>20293922854</v>
      </c>
      <c r="L19" s="11" t="s">
        <v>292</v>
      </c>
      <c r="M19" s="12">
        <v>7454.64</v>
      </c>
      <c r="N19" s="12">
        <f t="shared" si="0"/>
        <v>1341.8352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f t="shared" si="3"/>
        <v>8796.4752000000008</v>
      </c>
      <c r="W19" s="11"/>
      <c r="X19" s="13">
        <v>181441001239822</v>
      </c>
      <c r="Y19" s="11" t="s">
        <v>308</v>
      </c>
      <c r="Z19" s="14">
        <v>0</v>
      </c>
      <c r="AN19" s="14">
        <f t="shared" si="1"/>
        <v>0</v>
      </c>
      <c r="AP19" s="15">
        <v>0</v>
      </c>
      <c r="AQ19" s="15">
        <f t="shared" si="2"/>
        <v>0</v>
      </c>
      <c r="AW19" s="16">
        <v>233.58</v>
      </c>
      <c r="AX19" s="16">
        <v>0</v>
      </c>
      <c r="AY19" s="16">
        <v>0</v>
      </c>
      <c r="AZ19" s="16">
        <v>42.044400000000003</v>
      </c>
      <c r="BA19" s="16"/>
      <c r="BB19" s="16">
        <v>0</v>
      </c>
      <c r="BC19" s="16">
        <v>275.62440000000004</v>
      </c>
    </row>
    <row r="20" spans="1:55" x14ac:dyDescent="0.25">
      <c r="A20" s="2">
        <v>5100006496</v>
      </c>
      <c r="C20" s="1" t="s">
        <v>73</v>
      </c>
      <c r="D20" s="3" t="s">
        <v>156</v>
      </c>
      <c r="E20" s="1"/>
      <c r="F20" s="7" t="s">
        <v>172</v>
      </c>
      <c r="G20" s="7" t="s">
        <v>177</v>
      </c>
      <c r="H20" s="5"/>
      <c r="I20" s="7" t="s">
        <v>208</v>
      </c>
      <c r="J20" s="7" t="s">
        <v>282</v>
      </c>
      <c r="K20" s="10">
        <v>20293922854</v>
      </c>
      <c r="L20" s="11" t="s">
        <v>292</v>
      </c>
      <c r="M20" s="12">
        <v>252.1</v>
      </c>
      <c r="N20" s="12">
        <f t="shared" si="0"/>
        <v>45.378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f t="shared" si="3"/>
        <v>297.47800000000001</v>
      </c>
      <c r="W20" s="11"/>
      <c r="X20" s="13"/>
      <c r="Y20" s="1"/>
      <c r="Z20" s="14">
        <v>0</v>
      </c>
      <c r="AN20" s="14">
        <f t="shared" si="1"/>
        <v>0</v>
      </c>
      <c r="AP20" s="15">
        <v>0</v>
      </c>
      <c r="AQ20" s="15">
        <f t="shared" si="2"/>
        <v>0</v>
      </c>
      <c r="AW20" s="16">
        <v>112.92</v>
      </c>
      <c r="AX20" s="16">
        <v>0</v>
      </c>
      <c r="AY20" s="16">
        <v>0</v>
      </c>
      <c r="AZ20" s="16">
        <v>20.325599999999998</v>
      </c>
      <c r="BA20" s="16"/>
      <c r="BB20" s="16">
        <v>0</v>
      </c>
      <c r="BC20" s="16">
        <v>133.2456</v>
      </c>
    </row>
    <row r="21" spans="1:55" x14ac:dyDescent="0.25">
      <c r="A21" s="2">
        <v>5100006523</v>
      </c>
      <c r="C21" s="1" t="s">
        <v>74</v>
      </c>
      <c r="D21" s="3" t="s">
        <v>157</v>
      </c>
      <c r="E21" s="1"/>
      <c r="F21" s="7" t="s">
        <v>172</v>
      </c>
      <c r="G21" s="7" t="s">
        <v>177</v>
      </c>
      <c r="H21" s="5"/>
      <c r="I21" s="7" t="s">
        <v>209</v>
      </c>
      <c r="J21" s="7" t="s">
        <v>282</v>
      </c>
      <c r="K21" s="10">
        <v>20513612703</v>
      </c>
      <c r="L21" s="11" t="s">
        <v>293</v>
      </c>
      <c r="M21" s="12">
        <f>1112.4+0.01</f>
        <v>1112.4100000000001</v>
      </c>
      <c r="N21" s="12">
        <f t="shared" si="0"/>
        <v>200.2338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f t="shared" si="3"/>
        <v>1312.6438000000001</v>
      </c>
      <c r="W21" s="11"/>
      <c r="X21" s="13">
        <v>181442800929708</v>
      </c>
      <c r="Y21" s="1" t="s">
        <v>161</v>
      </c>
      <c r="Z21" s="14">
        <v>2.7810000000000001</v>
      </c>
      <c r="AN21" s="14">
        <f t="shared" si="1"/>
        <v>2.7810000000000001</v>
      </c>
      <c r="AP21" s="15">
        <v>400</v>
      </c>
      <c r="AQ21" s="15">
        <f t="shared" si="2"/>
        <v>72</v>
      </c>
      <c r="AW21" s="16">
        <v>112.92</v>
      </c>
      <c r="AX21" s="16">
        <v>0</v>
      </c>
      <c r="AY21" s="16">
        <v>0</v>
      </c>
      <c r="AZ21" s="16">
        <v>20.325599999999998</v>
      </c>
      <c r="BA21" s="16"/>
      <c r="BB21" s="16">
        <v>0</v>
      </c>
      <c r="BC21" s="16">
        <v>133.2456</v>
      </c>
    </row>
    <row r="22" spans="1:55" x14ac:dyDescent="0.25">
      <c r="A22" s="2">
        <v>5100006505</v>
      </c>
      <c r="C22" s="1" t="s">
        <v>75</v>
      </c>
      <c r="D22" s="3" t="s">
        <v>151</v>
      </c>
      <c r="E22" s="1"/>
      <c r="F22" s="7" t="s">
        <v>172</v>
      </c>
      <c r="G22" s="7" t="s">
        <v>177</v>
      </c>
      <c r="H22" s="5"/>
      <c r="I22" s="7" t="s">
        <v>210</v>
      </c>
      <c r="J22" s="7" t="s">
        <v>282</v>
      </c>
      <c r="K22" s="10">
        <v>20390724919</v>
      </c>
      <c r="L22" s="11" t="s">
        <v>294</v>
      </c>
      <c r="M22" s="12">
        <v>271.10000000000002</v>
      </c>
      <c r="N22" s="12">
        <f t="shared" si="0"/>
        <v>48.798000000000002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f t="shared" si="3"/>
        <v>319.89800000000002</v>
      </c>
      <c r="W22" s="11"/>
      <c r="X22" s="13"/>
      <c r="Y22" s="1"/>
      <c r="Z22" s="14">
        <v>0</v>
      </c>
      <c r="AN22" s="14">
        <f t="shared" si="1"/>
        <v>0</v>
      </c>
      <c r="AP22" s="15">
        <v>0</v>
      </c>
      <c r="AQ22" s="15">
        <f t="shared" si="2"/>
        <v>0</v>
      </c>
      <c r="AW22" s="16"/>
      <c r="AX22" s="16"/>
      <c r="AY22" s="16"/>
      <c r="AZ22" s="16"/>
      <c r="BA22" s="16"/>
      <c r="BB22" s="16"/>
      <c r="BC22" s="16"/>
    </row>
    <row r="23" spans="1:55" x14ac:dyDescent="0.25">
      <c r="A23" s="2">
        <v>1000020957</v>
      </c>
      <c r="C23" s="1" t="s">
        <v>76</v>
      </c>
      <c r="D23" s="3" t="s">
        <v>157</v>
      </c>
      <c r="E23" s="1"/>
      <c r="F23" s="7" t="s">
        <v>172</v>
      </c>
      <c r="G23" s="7" t="s">
        <v>177</v>
      </c>
      <c r="H23" s="5"/>
      <c r="I23" s="7" t="s">
        <v>211</v>
      </c>
      <c r="J23" s="7" t="s">
        <v>282</v>
      </c>
      <c r="K23" s="9">
        <v>20332970411</v>
      </c>
      <c r="L23" s="5" t="s">
        <v>295</v>
      </c>
      <c r="M23" s="12">
        <v>619.38</v>
      </c>
      <c r="N23" s="12">
        <f t="shared" si="0"/>
        <v>111.4884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f t="shared" si="3"/>
        <v>730.86839999999995</v>
      </c>
      <c r="W23" s="11"/>
      <c r="X23" s="13"/>
      <c r="Y23" s="1"/>
      <c r="Z23" s="14">
        <v>0</v>
      </c>
      <c r="AN23" s="14">
        <f t="shared" si="1"/>
        <v>0</v>
      </c>
      <c r="AP23" s="15">
        <v>0</v>
      </c>
      <c r="AQ23" s="15">
        <f t="shared" si="2"/>
        <v>0</v>
      </c>
      <c r="AW23" s="16">
        <v>112.88</v>
      </c>
      <c r="AX23" s="16">
        <v>0</v>
      </c>
      <c r="AY23" s="16">
        <v>0</v>
      </c>
      <c r="AZ23" s="16">
        <v>20.318399999999997</v>
      </c>
      <c r="BA23" s="16"/>
      <c r="BB23" s="16">
        <v>0</v>
      </c>
      <c r="BC23" s="16">
        <v>133.19839999999999</v>
      </c>
    </row>
    <row r="24" spans="1:55" x14ac:dyDescent="0.25">
      <c r="A24" s="2">
        <v>1000020934</v>
      </c>
      <c r="C24" s="1" t="s">
        <v>77</v>
      </c>
      <c r="D24" s="3" t="s">
        <v>158</v>
      </c>
      <c r="E24" s="1"/>
      <c r="F24" s="7" t="s">
        <v>172</v>
      </c>
      <c r="G24" s="7" t="s">
        <v>181</v>
      </c>
      <c r="H24" s="5"/>
      <c r="I24" s="7" t="s">
        <v>212</v>
      </c>
      <c r="J24" s="7" t="s">
        <v>282</v>
      </c>
      <c r="K24" s="10">
        <v>20100035392</v>
      </c>
      <c r="L24" s="11" t="s">
        <v>296</v>
      </c>
      <c r="M24" s="12">
        <f>4779.09+0.04</f>
        <v>4779.13</v>
      </c>
      <c r="N24" s="12">
        <f>+M24*18%+0.01</f>
        <v>860.25339999999994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f t="shared" si="3"/>
        <v>5639.3833999999997</v>
      </c>
      <c r="W24" s="11"/>
      <c r="X24" s="13"/>
      <c r="Y24" s="1"/>
      <c r="Z24" s="14">
        <v>2.7810000000000001</v>
      </c>
      <c r="AN24" s="14">
        <f t="shared" si="1"/>
        <v>2.7810000000000001</v>
      </c>
      <c r="AP24" s="15">
        <v>1718.48</v>
      </c>
      <c r="AQ24" s="15">
        <f t="shared" si="2"/>
        <v>309.32639999999998</v>
      </c>
      <c r="AW24" s="16">
        <v>113.08</v>
      </c>
      <c r="AX24" s="16">
        <v>0</v>
      </c>
      <c r="AY24" s="16">
        <v>0</v>
      </c>
      <c r="AZ24" s="16">
        <v>20.354399999999998</v>
      </c>
      <c r="BA24" s="16"/>
      <c r="BB24" s="16">
        <v>0</v>
      </c>
      <c r="BC24" s="16">
        <v>133.43439999999998</v>
      </c>
    </row>
    <row r="25" spans="1:55" x14ac:dyDescent="0.25">
      <c r="A25" s="2">
        <v>1000020865</v>
      </c>
      <c r="C25" s="1" t="s">
        <v>78</v>
      </c>
      <c r="D25" s="3" t="s">
        <v>156</v>
      </c>
      <c r="E25" s="1"/>
      <c r="F25" s="7" t="s">
        <v>172</v>
      </c>
      <c r="G25" s="7" t="s">
        <v>182</v>
      </c>
      <c r="H25" s="5"/>
      <c r="I25" s="7" t="s">
        <v>213</v>
      </c>
      <c r="J25" s="7" t="s">
        <v>282</v>
      </c>
      <c r="K25" s="10">
        <v>20431115825</v>
      </c>
      <c r="L25" s="11" t="s">
        <v>297</v>
      </c>
      <c r="M25" s="12">
        <v>3236.1</v>
      </c>
      <c r="N25" s="12">
        <f t="shared" si="0"/>
        <v>582.49799999999993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f t="shared" si="3"/>
        <v>3818.598</v>
      </c>
      <c r="W25" s="11"/>
      <c r="X25" s="13"/>
      <c r="Y25" s="1"/>
      <c r="Z25" s="14">
        <v>0</v>
      </c>
      <c r="AN25" s="14">
        <f t="shared" si="1"/>
        <v>0</v>
      </c>
      <c r="AP25" s="15">
        <v>0</v>
      </c>
      <c r="AQ25" s="15">
        <f t="shared" si="2"/>
        <v>0</v>
      </c>
      <c r="AW25" s="16">
        <v>112.84</v>
      </c>
      <c r="AX25" s="16">
        <v>0</v>
      </c>
      <c r="AY25" s="16">
        <v>0</v>
      </c>
      <c r="AZ25" s="16">
        <v>20.311199999999999</v>
      </c>
      <c r="BA25" s="16"/>
      <c r="BB25" s="16">
        <v>0</v>
      </c>
      <c r="BC25" s="16">
        <v>133.15120000000002</v>
      </c>
    </row>
    <row r="26" spans="1:55" x14ac:dyDescent="0.25">
      <c r="A26" s="2">
        <v>1000020949</v>
      </c>
      <c r="C26" s="1" t="s">
        <v>79</v>
      </c>
      <c r="D26" s="3" t="s">
        <v>155</v>
      </c>
      <c r="E26" s="1"/>
      <c r="F26" s="7" t="s">
        <v>172</v>
      </c>
      <c r="G26" s="7" t="s">
        <v>182</v>
      </c>
      <c r="H26" s="5"/>
      <c r="I26" s="7" t="s">
        <v>214</v>
      </c>
      <c r="J26" s="7" t="s">
        <v>282</v>
      </c>
      <c r="K26" s="10">
        <v>20431115825</v>
      </c>
      <c r="L26" s="11" t="s">
        <v>297</v>
      </c>
      <c r="M26" s="12">
        <v>3272.6</v>
      </c>
      <c r="N26" s="12">
        <f t="shared" si="0"/>
        <v>589.06799999999998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f t="shared" si="3"/>
        <v>3861.6679999999997</v>
      </c>
      <c r="W26" s="11"/>
      <c r="X26" s="13"/>
      <c r="Y26" s="1"/>
      <c r="Z26" s="14">
        <v>0</v>
      </c>
      <c r="AN26" s="14">
        <f t="shared" si="1"/>
        <v>0</v>
      </c>
      <c r="AP26" s="15">
        <v>0</v>
      </c>
      <c r="AQ26" s="15">
        <f t="shared" si="2"/>
        <v>0</v>
      </c>
      <c r="AW26" s="16">
        <v>112.84</v>
      </c>
      <c r="AX26" s="16">
        <v>0</v>
      </c>
      <c r="AY26" s="16">
        <v>0</v>
      </c>
      <c r="AZ26" s="16">
        <v>20.311199999999999</v>
      </c>
      <c r="BA26" s="16"/>
      <c r="BB26" s="16">
        <v>0</v>
      </c>
      <c r="BC26" s="16">
        <v>133.15120000000002</v>
      </c>
    </row>
    <row r="27" spans="1:55" x14ac:dyDescent="0.25">
      <c r="A27" s="2">
        <v>5100006494</v>
      </c>
      <c r="C27" s="1" t="s">
        <v>80</v>
      </c>
      <c r="D27" s="3" t="s">
        <v>151</v>
      </c>
      <c r="E27" s="1"/>
      <c r="F27" s="7" t="s">
        <v>172</v>
      </c>
      <c r="G27" s="7" t="s">
        <v>183</v>
      </c>
      <c r="H27" s="5"/>
      <c r="I27" s="8" t="s">
        <v>215</v>
      </c>
      <c r="J27" s="7" t="s">
        <v>282</v>
      </c>
      <c r="K27" s="10">
        <v>20101071562</v>
      </c>
      <c r="L27" s="11" t="s">
        <v>298</v>
      </c>
      <c r="M27" s="12">
        <v>750</v>
      </c>
      <c r="N27" s="12">
        <f t="shared" si="0"/>
        <v>135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f t="shared" si="3"/>
        <v>885</v>
      </c>
      <c r="W27" s="11"/>
      <c r="X27" s="13">
        <v>181441001239315</v>
      </c>
      <c r="Y27" s="11" t="s">
        <v>308</v>
      </c>
      <c r="Z27" s="14">
        <v>0</v>
      </c>
      <c r="AN27" s="14">
        <f t="shared" si="1"/>
        <v>0</v>
      </c>
      <c r="AP27" s="15">
        <v>0</v>
      </c>
      <c r="AQ27" s="15">
        <f t="shared" si="2"/>
        <v>0</v>
      </c>
      <c r="AW27" s="16">
        <v>112.12</v>
      </c>
      <c r="AX27" s="16">
        <v>0</v>
      </c>
      <c r="AY27" s="16">
        <v>0</v>
      </c>
      <c r="AZ27" s="16">
        <v>20.1816</v>
      </c>
      <c r="BA27" s="16"/>
      <c r="BB27" s="16">
        <v>0</v>
      </c>
      <c r="BC27" s="16">
        <v>132.30160000000001</v>
      </c>
    </row>
    <row r="28" spans="1:55" x14ac:dyDescent="0.25">
      <c r="A28" s="2">
        <v>5100006507</v>
      </c>
      <c r="C28" s="1" t="s">
        <v>81</v>
      </c>
      <c r="D28" s="3" t="s">
        <v>159</v>
      </c>
      <c r="E28" s="1"/>
      <c r="F28" s="7" t="s">
        <v>172</v>
      </c>
      <c r="G28" s="7" t="s">
        <v>183</v>
      </c>
      <c r="H28" s="5"/>
      <c r="I28" s="8" t="s">
        <v>216</v>
      </c>
      <c r="J28" s="7" t="s">
        <v>282</v>
      </c>
      <c r="K28" s="10">
        <v>20101071562</v>
      </c>
      <c r="L28" s="11" t="s">
        <v>298</v>
      </c>
      <c r="M28" s="12">
        <v>4350</v>
      </c>
      <c r="N28" s="12">
        <f t="shared" si="0"/>
        <v>783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f t="shared" si="3"/>
        <v>5133</v>
      </c>
      <c r="W28" s="11"/>
      <c r="X28" s="13">
        <v>181442101767818</v>
      </c>
      <c r="Y28" s="11" t="s">
        <v>158</v>
      </c>
      <c r="Z28" s="14">
        <v>0</v>
      </c>
      <c r="AN28" s="14">
        <f t="shared" si="1"/>
        <v>0</v>
      </c>
      <c r="AP28" s="15">
        <v>0</v>
      </c>
      <c r="AQ28" s="15">
        <f t="shared" si="2"/>
        <v>0</v>
      </c>
      <c r="AW28" s="16">
        <v>112.12</v>
      </c>
      <c r="AX28" s="16">
        <v>0</v>
      </c>
      <c r="AY28" s="16">
        <v>0</v>
      </c>
      <c r="AZ28" s="16">
        <v>20.1816</v>
      </c>
      <c r="BA28" s="16"/>
      <c r="BB28" s="16">
        <v>0</v>
      </c>
      <c r="BC28" s="16">
        <v>132.30160000000001</v>
      </c>
    </row>
    <row r="29" spans="1:55" x14ac:dyDescent="0.25">
      <c r="A29" s="2">
        <v>5100006508</v>
      </c>
      <c r="C29" s="1" t="s">
        <v>82</v>
      </c>
      <c r="D29" s="3" t="s">
        <v>147</v>
      </c>
      <c r="E29" s="1"/>
      <c r="F29" s="7" t="s">
        <v>172</v>
      </c>
      <c r="G29" s="7" t="s">
        <v>177</v>
      </c>
      <c r="H29" s="5"/>
      <c r="I29" s="8" t="s">
        <v>217</v>
      </c>
      <c r="J29" s="7" t="s">
        <v>282</v>
      </c>
      <c r="K29" s="10">
        <v>20430810473</v>
      </c>
      <c r="L29" s="11" t="s">
        <v>299</v>
      </c>
      <c r="M29" s="12">
        <v>4979.17</v>
      </c>
      <c r="N29" s="12">
        <f t="shared" si="0"/>
        <v>896.25059999999996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f t="shared" si="3"/>
        <v>5875.4206000000004</v>
      </c>
      <c r="W29" s="11"/>
      <c r="X29" s="13">
        <v>181442101765829</v>
      </c>
      <c r="Y29" s="1" t="s">
        <v>158</v>
      </c>
      <c r="Z29" s="14">
        <v>0</v>
      </c>
      <c r="AN29" s="14">
        <f t="shared" si="1"/>
        <v>0</v>
      </c>
      <c r="AP29" s="15">
        <v>0</v>
      </c>
      <c r="AQ29" s="15">
        <f t="shared" si="2"/>
        <v>0</v>
      </c>
      <c r="AW29" s="16">
        <v>111.36</v>
      </c>
      <c r="AX29" s="16">
        <v>0</v>
      </c>
      <c r="AY29" s="16">
        <v>0</v>
      </c>
      <c r="AZ29" s="16">
        <v>20.044799999999999</v>
      </c>
      <c r="BA29" s="16"/>
      <c r="BB29" s="16">
        <v>0</v>
      </c>
      <c r="BC29" s="16">
        <v>131.40479999999999</v>
      </c>
    </row>
    <row r="30" spans="1:55" x14ac:dyDescent="0.25">
      <c r="A30" s="2">
        <v>1000020862</v>
      </c>
      <c r="C30" s="1" t="s">
        <v>83</v>
      </c>
      <c r="D30" s="3" t="s">
        <v>160</v>
      </c>
      <c r="E30" s="1"/>
      <c r="F30" s="7" t="s">
        <v>172</v>
      </c>
      <c r="G30" s="7" t="s">
        <v>177</v>
      </c>
      <c r="H30" s="5"/>
      <c r="I30" s="8" t="s">
        <v>218</v>
      </c>
      <c r="J30" s="7" t="s">
        <v>282</v>
      </c>
      <c r="K30" s="10">
        <v>20136828445</v>
      </c>
      <c r="L30" s="11" t="s">
        <v>300</v>
      </c>
      <c r="M30" s="12">
        <v>0</v>
      </c>
      <c r="N30" s="12">
        <f t="shared" si="0"/>
        <v>0</v>
      </c>
      <c r="O30" s="12">
        <v>0</v>
      </c>
      <c r="P30" s="12">
        <v>0</v>
      </c>
      <c r="Q30" s="12">
        <v>0</v>
      </c>
      <c r="R30" s="12">
        <v>0</v>
      </c>
      <c r="S30" s="12">
        <v>2000</v>
      </c>
      <c r="T30" s="12">
        <v>0</v>
      </c>
      <c r="U30" s="12">
        <v>0</v>
      </c>
      <c r="V30" s="12">
        <f t="shared" si="3"/>
        <v>2000</v>
      </c>
      <c r="W30" s="11"/>
      <c r="X30" s="13"/>
      <c r="Y30" s="1"/>
      <c r="Z30" s="14">
        <v>0</v>
      </c>
      <c r="AN30" s="14">
        <f t="shared" si="1"/>
        <v>0</v>
      </c>
      <c r="AP30" s="15">
        <v>0</v>
      </c>
      <c r="AQ30" s="15">
        <f t="shared" si="2"/>
        <v>0</v>
      </c>
      <c r="AW30" s="16">
        <v>871.41</v>
      </c>
      <c r="AX30" s="16">
        <v>0</v>
      </c>
      <c r="AY30" s="16">
        <v>0</v>
      </c>
      <c r="AZ30" s="16">
        <v>156.85379999999998</v>
      </c>
      <c r="BA30" s="16"/>
      <c r="BB30" s="16">
        <v>0</v>
      </c>
      <c r="BC30" s="16">
        <v>1028.2637999999999</v>
      </c>
    </row>
    <row r="31" spans="1:55" x14ac:dyDescent="0.25">
      <c r="A31" s="2">
        <v>5100006548</v>
      </c>
      <c r="C31" s="1" t="s">
        <v>84</v>
      </c>
      <c r="D31" s="3" t="s">
        <v>161</v>
      </c>
      <c r="E31" s="1"/>
      <c r="F31" s="7" t="s">
        <v>172</v>
      </c>
      <c r="G31" s="7" t="s">
        <v>177</v>
      </c>
      <c r="H31" s="5"/>
      <c r="I31" s="8" t="s">
        <v>219</v>
      </c>
      <c r="J31" s="7" t="s">
        <v>282</v>
      </c>
      <c r="K31" s="10">
        <v>20100181534</v>
      </c>
      <c r="L31" s="11" t="s">
        <v>301</v>
      </c>
      <c r="M31" s="12">
        <f>11720.21+0.02</f>
        <v>11720.23</v>
      </c>
      <c r="N31" s="12">
        <f>+M31*18%+0.01</f>
        <v>2109.6514000000002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f t="shared" si="3"/>
        <v>13829.8814</v>
      </c>
      <c r="W31" s="11"/>
      <c r="X31" s="13">
        <v>181450701233399</v>
      </c>
      <c r="Y31" s="11" t="s">
        <v>310</v>
      </c>
      <c r="Z31" s="14">
        <v>2.8029999999999999</v>
      </c>
      <c r="AN31" s="14">
        <f t="shared" si="1"/>
        <v>2.8029999999999999</v>
      </c>
      <c r="AP31" s="15">
        <v>4181.3100000000004</v>
      </c>
      <c r="AQ31" s="15">
        <f t="shared" si="2"/>
        <v>752.63580000000002</v>
      </c>
      <c r="AW31" s="16">
        <v>144.44999999999999</v>
      </c>
      <c r="AX31" s="16">
        <v>0</v>
      </c>
      <c r="AY31" s="16">
        <v>0</v>
      </c>
      <c r="AZ31" s="16">
        <v>26.000999999999998</v>
      </c>
      <c r="BA31" s="16"/>
      <c r="BB31" s="16">
        <v>0</v>
      </c>
      <c r="BC31" s="16">
        <v>170.45099999999999</v>
      </c>
    </row>
    <row r="32" spans="1:55" x14ac:dyDescent="0.25">
      <c r="A32" s="2">
        <v>5100006549</v>
      </c>
      <c r="C32" s="1" t="s">
        <v>85</v>
      </c>
      <c r="D32" s="3" t="s">
        <v>161</v>
      </c>
      <c r="E32" s="1"/>
      <c r="F32" s="7" t="s">
        <v>172</v>
      </c>
      <c r="G32" s="7" t="s">
        <v>177</v>
      </c>
      <c r="H32" s="5"/>
      <c r="I32" s="8" t="s">
        <v>220</v>
      </c>
      <c r="J32" s="7" t="s">
        <v>282</v>
      </c>
      <c r="K32" s="10">
        <v>20100181534</v>
      </c>
      <c r="L32" s="11" t="s">
        <v>301</v>
      </c>
      <c r="M32" s="12">
        <f>3405.64+0.01</f>
        <v>3405.65</v>
      </c>
      <c r="N32" s="12">
        <f t="shared" si="0"/>
        <v>613.01699999999994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f t="shared" si="3"/>
        <v>4018.6669999999999</v>
      </c>
      <c r="W32" s="11"/>
      <c r="X32" s="13">
        <v>181450701233399</v>
      </c>
      <c r="Y32" s="11" t="s">
        <v>310</v>
      </c>
      <c r="Z32" s="14">
        <v>2.8029999999999999</v>
      </c>
      <c r="AN32" s="14">
        <f t="shared" si="1"/>
        <v>2.8029999999999999</v>
      </c>
      <c r="AP32" s="15">
        <v>1215</v>
      </c>
      <c r="AQ32" s="15">
        <f t="shared" si="2"/>
        <v>218.7</v>
      </c>
      <c r="AW32" s="16">
        <v>59.66</v>
      </c>
      <c r="AX32" s="16">
        <v>0</v>
      </c>
      <c r="AY32" s="16">
        <v>0</v>
      </c>
      <c r="AZ32" s="16">
        <v>10.738799999999999</v>
      </c>
      <c r="BA32" s="16"/>
      <c r="BB32" s="16">
        <v>0</v>
      </c>
      <c r="BC32" s="16">
        <v>70.398799999999994</v>
      </c>
    </row>
    <row r="33" spans="1:55" x14ac:dyDescent="0.25">
      <c r="A33" s="2">
        <v>5100006551</v>
      </c>
      <c r="C33" s="1" t="s">
        <v>86</v>
      </c>
      <c r="D33" s="3" t="s">
        <v>161</v>
      </c>
      <c r="E33" s="1"/>
      <c r="F33" s="7" t="s">
        <v>172</v>
      </c>
      <c r="G33" s="7" t="s">
        <v>177</v>
      </c>
      <c r="H33" s="5"/>
      <c r="I33" s="8" t="s">
        <v>221</v>
      </c>
      <c r="J33" s="7" t="s">
        <v>282</v>
      </c>
      <c r="K33" s="10">
        <v>20100181534</v>
      </c>
      <c r="L33" s="11" t="s">
        <v>301</v>
      </c>
      <c r="M33" s="12">
        <f>17450.47+0.03</f>
        <v>17450.5</v>
      </c>
      <c r="N33" s="12">
        <f>+M33*18%+0.01</f>
        <v>3141.1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f t="shared" si="3"/>
        <v>20591.599999999999</v>
      </c>
      <c r="W33" s="11"/>
      <c r="X33" s="13">
        <v>181450701234883</v>
      </c>
      <c r="Y33" s="11" t="s">
        <v>310</v>
      </c>
      <c r="Z33" s="14">
        <v>2.8029999999999999</v>
      </c>
      <c r="AN33" s="14">
        <f t="shared" si="1"/>
        <v>2.8029999999999999</v>
      </c>
      <c r="AP33" s="15">
        <v>6225.64</v>
      </c>
      <c r="AQ33" s="15">
        <f t="shared" si="2"/>
        <v>1120.6152</v>
      </c>
      <c r="AW33" s="16">
        <v>35.200000000000003</v>
      </c>
      <c r="AX33" s="16">
        <v>0</v>
      </c>
      <c r="AY33" s="16">
        <v>0</v>
      </c>
      <c r="AZ33" s="16">
        <v>6.3360000000000003</v>
      </c>
      <c r="BA33" s="16"/>
      <c r="BB33" s="16">
        <v>0</v>
      </c>
      <c r="BC33" s="16">
        <v>41.536000000000001</v>
      </c>
    </row>
    <row r="34" spans="1:55" x14ac:dyDescent="0.25">
      <c r="A34" s="2">
        <v>5100006550</v>
      </c>
      <c r="C34" s="1" t="s">
        <v>87</v>
      </c>
      <c r="D34" s="3" t="s">
        <v>161</v>
      </c>
      <c r="E34" s="1"/>
      <c r="F34" s="7" t="s">
        <v>172</v>
      </c>
      <c r="G34" s="7" t="s">
        <v>177</v>
      </c>
      <c r="H34" s="5"/>
      <c r="I34" s="8" t="s">
        <v>222</v>
      </c>
      <c r="J34" s="7" t="s">
        <v>282</v>
      </c>
      <c r="K34" s="10">
        <v>20100181534</v>
      </c>
      <c r="L34" s="11" t="s">
        <v>301</v>
      </c>
      <c r="M34" s="12">
        <v>917.34</v>
      </c>
      <c r="N34" s="12">
        <f>+M34*18%+0.01</f>
        <v>165.13119999999998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f t="shared" si="3"/>
        <v>1082.4712</v>
      </c>
      <c r="W34" s="11"/>
      <c r="X34" s="13">
        <v>181450701234883</v>
      </c>
      <c r="Y34" s="11" t="s">
        <v>310</v>
      </c>
      <c r="Z34" s="14">
        <v>2.8029999999999999</v>
      </c>
      <c r="AN34" s="14">
        <f t="shared" si="1"/>
        <v>2.8029999999999999</v>
      </c>
      <c r="AP34" s="15">
        <v>327.27</v>
      </c>
      <c r="AQ34" s="15">
        <f t="shared" si="2"/>
        <v>58.908599999999993</v>
      </c>
      <c r="AW34" s="16">
        <v>104.4</v>
      </c>
      <c r="AX34" s="16">
        <v>0</v>
      </c>
      <c r="AY34" s="16">
        <v>0</v>
      </c>
      <c r="AZ34" s="16">
        <v>18.792000000000002</v>
      </c>
      <c r="BA34" s="16"/>
      <c r="BB34" s="16">
        <v>0</v>
      </c>
      <c r="BC34" s="16">
        <v>123.19200000000001</v>
      </c>
    </row>
    <row r="35" spans="1:55" x14ac:dyDescent="0.25">
      <c r="A35" s="2">
        <v>1000020955</v>
      </c>
      <c r="C35" s="1" t="s">
        <v>88</v>
      </c>
      <c r="D35" s="3" t="s">
        <v>162</v>
      </c>
      <c r="E35" s="5" t="s">
        <v>160</v>
      </c>
      <c r="F35" s="7" t="s">
        <v>174</v>
      </c>
      <c r="G35" s="7" t="s">
        <v>184</v>
      </c>
      <c r="H35" s="5"/>
      <c r="I35" s="8" t="s">
        <v>223</v>
      </c>
      <c r="J35" s="7" t="s">
        <v>282</v>
      </c>
      <c r="K35" s="10">
        <v>20428698569</v>
      </c>
      <c r="L35" s="11" t="s">
        <v>302</v>
      </c>
      <c r="M35" s="12">
        <f>508.2-0.03</f>
        <v>508.17</v>
      </c>
      <c r="N35" s="12">
        <f t="shared" si="0"/>
        <v>91.470600000000005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f t="shared" si="3"/>
        <v>599.64060000000006</v>
      </c>
      <c r="W35" s="11"/>
      <c r="X35" s="13"/>
      <c r="Y35" s="11"/>
      <c r="Z35" s="14">
        <v>0</v>
      </c>
      <c r="AN35" s="14">
        <f t="shared" si="1"/>
        <v>0</v>
      </c>
      <c r="AP35" s="15">
        <v>0</v>
      </c>
      <c r="AQ35" s="15">
        <f t="shared" si="2"/>
        <v>0</v>
      </c>
      <c r="AW35" s="16">
        <v>203.51</v>
      </c>
      <c r="AX35" s="16">
        <v>0</v>
      </c>
      <c r="AY35" s="16">
        <v>0</v>
      </c>
      <c r="AZ35" s="16">
        <v>36.631799999999998</v>
      </c>
      <c r="BA35" s="16"/>
      <c r="BB35" s="16">
        <v>0</v>
      </c>
      <c r="BC35" s="16">
        <v>240.14179999999999</v>
      </c>
    </row>
    <row r="36" spans="1:55" x14ac:dyDescent="0.25">
      <c r="A36" s="2">
        <v>1000020948</v>
      </c>
      <c r="C36" s="1" t="s">
        <v>89</v>
      </c>
      <c r="D36" s="3" t="s">
        <v>151</v>
      </c>
      <c r="E36" s="5" t="s">
        <v>161</v>
      </c>
      <c r="F36" s="7" t="s">
        <v>174</v>
      </c>
      <c r="G36" s="7" t="s">
        <v>185</v>
      </c>
      <c r="H36" s="5"/>
      <c r="I36" s="8" t="s">
        <v>224</v>
      </c>
      <c r="J36" s="7" t="s">
        <v>282</v>
      </c>
      <c r="K36" s="10">
        <v>20467534026</v>
      </c>
      <c r="L36" s="11" t="s">
        <v>303</v>
      </c>
      <c r="M36" s="12">
        <v>954.59</v>
      </c>
      <c r="N36" s="12">
        <f>+M36*18%-0.01</f>
        <v>171.81620000000001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f t="shared" si="3"/>
        <v>1126.4062000000001</v>
      </c>
      <c r="W36" s="11"/>
      <c r="X36" s="13"/>
      <c r="Y36" s="11"/>
      <c r="Z36" s="14">
        <v>2.8029999999999999</v>
      </c>
      <c r="AN36" s="14">
        <f t="shared" si="1"/>
        <v>2.8029999999999999</v>
      </c>
      <c r="AP36" s="15">
        <v>340.56</v>
      </c>
      <c r="AQ36" s="15">
        <f t="shared" si="2"/>
        <v>61.300799999999995</v>
      </c>
      <c r="AW36" s="16">
        <v>301.33999999999997</v>
      </c>
      <c r="AX36" s="16">
        <v>0</v>
      </c>
      <c r="AY36" s="16">
        <v>0</v>
      </c>
      <c r="AZ36" s="16">
        <v>54.241199999999992</v>
      </c>
      <c r="BA36" s="16"/>
      <c r="BB36" s="16">
        <v>0</v>
      </c>
      <c r="BC36" s="16">
        <v>355.58119999999997</v>
      </c>
    </row>
    <row r="37" spans="1:55" x14ac:dyDescent="0.25">
      <c r="A37" s="2">
        <v>1000020950</v>
      </c>
      <c r="C37" s="1" t="s">
        <v>90</v>
      </c>
      <c r="D37" s="3" t="s">
        <v>153</v>
      </c>
      <c r="E37" s="5" t="s">
        <v>170</v>
      </c>
      <c r="F37" s="7" t="s">
        <v>174</v>
      </c>
      <c r="G37" s="7" t="s">
        <v>186</v>
      </c>
      <c r="H37" s="5"/>
      <c r="I37" s="8" t="s">
        <v>225</v>
      </c>
      <c r="J37" s="7" t="s">
        <v>282</v>
      </c>
      <c r="K37" s="10">
        <v>20467534026</v>
      </c>
      <c r="L37" s="11" t="s">
        <v>303</v>
      </c>
      <c r="M37" s="12">
        <f>393.46</f>
        <v>393.46</v>
      </c>
      <c r="N37" s="12">
        <f t="shared" si="0"/>
        <v>70.822799999999987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f t="shared" si="3"/>
        <v>464.28279999999995</v>
      </c>
      <c r="W37" s="11"/>
      <c r="X37" s="13"/>
      <c r="Y37" s="11"/>
      <c r="Z37" s="14"/>
      <c r="AN37" s="14"/>
      <c r="AP37" s="15"/>
      <c r="AQ37" s="15"/>
      <c r="AW37" s="16"/>
      <c r="AX37" s="16"/>
      <c r="AY37" s="16"/>
      <c r="AZ37" s="16"/>
      <c r="BA37" s="16"/>
      <c r="BB37" s="16"/>
      <c r="BC37" s="16"/>
    </row>
    <row r="38" spans="1:55" x14ac:dyDescent="0.25">
      <c r="A38" s="2">
        <v>1000020954</v>
      </c>
      <c r="C38" s="1" t="s">
        <v>91</v>
      </c>
      <c r="D38" s="3" t="s">
        <v>163</v>
      </c>
      <c r="E38" s="5" t="s">
        <v>171</v>
      </c>
      <c r="F38" s="7" t="s">
        <v>174</v>
      </c>
      <c r="G38" s="7" t="s">
        <v>187</v>
      </c>
      <c r="H38" s="5"/>
      <c r="I38" s="8" t="s">
        <v>226</v>
      </c>
      <c r="J38" s="7" t="s">
        <v>282</v>
      </c>
      <c r="K38" s="10">
        <v>20100177774</v>
      </c>
      <c r="L38" s="11" t="s">
        <v>304</v>
      </c>
      <c r="M38" s="12">
        <v>83.9</v>
      </c>
      <c r="N38" s="12">
        <f t="shared" si="0"/>
        <v>15.102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f t="shared" si="3"/>
        <v>99.00200000000001</v>
      </c>
      <c r="W38" s="11"/>
      <c r="X38" s="13"/>
      <c r="Y38" s="11"/>
      <c r="Z38" s="14">
        <v>0</v>
      </c>
      <c r="AN38" s="14">
        <f t="shared" si="1"/>
        <v>0</v>
      </c>
      <c r="AP38" s="15">
        <v>0</v>
      </c>
      <c r="AQ38" s="15">
        <f t="shared" si="2"/>
        <v>0</v>
      </c>
      <c r="AW38" s="16">
        <v>119.44</v>
      </c>
      <c r="AX38" s="16">
        <v>0</v>
      </c>
      <c r="AY38" s="16">
        <v>0</v>
      </c>
      <c r="AZ38" s="16">
        <v>21.499199999999998</v>
      </c>
      <c r="BA38" s="16"/>
      <c r="BB38" s="16">
        <v>0</v>
      </c>
      <c r="BC38" s="16">
        <v>140.9392</v>
      </c>
    </row>
    <row r="39" spans="1:55" x14ac:dyDescent="0.25">
      <c r="A39" s="2">
        <v>1000020954</v>
      </c>
      <c r="C39" s="1" t="s">
        <v>92</v>
      </c>
      <c r="D39" s="3" t="s">
        <v>163</v>
      </c>
      <c r="E39" s="5" t="s">
        <v>171</v>
      </c>
      <c r="F39" s="7" t="s">
        <v>174</v>
      </c>
      <c r="G39" s="7" t="s">
        <v>187</v>
      </c>
      <c r="H39" s="5"/>
      <c r="I39" s="8" t="s">
        <v>227</v>
      </c>
      <c r="J39" s="7" t="s">
        <v>282</v>
      </c>
      <c r="K39" s="10">
        <v>20100177774</v>
      </c>
      <c r="L39" s="11" t="s">
        <v>304</v>
      </c>
      <c r="M39" s="12">
        <v>83.9</v>
      </c>
      <c r="N39" s="12">
        <f t="shared" si="0"/>
        <v>15.102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f t="shared" si="3"/>
        <v>99.00200000000001</v>
      </c>
      <c r="W39" s="11"/>
      <c r="X39" s="13"/>
      <c r="Y39" s="11"/>
      <c r="Z39" s="14">
        <v>0</v>
      </c>
      <c r="AN39" s="14">
        <f t="shared" si="1"/>
        <v>0</v>
      </c>
      <c r="AP39" s="15">
        <v>0</v>
      </c>
      <c r="AQ39" s="15">
        <f t="shared" si="2"/>
        <v>0</v>
      </c>
      <c r="AW39" s="16">
        <v>191.48</v>
      </c>
      <c r="AX39" s="16">
        <v>0</v>
      </c>
      <c r="AY39" s="16">
        <v>0</v>
      </c>
      <c r="AZ39" s="16">
        <v>34.4664</v>
      </c>
      <c r="BA39" s="16"/>
      <c r="BB39" s="16">
        <v>0</v>
      </c>
      <c r="BC39" s="16">
        <v>225.94639999999998</v>
      </c>
    </row>
    <row r="40" spans="1:55" x14ac:dyDescent="0.25">
      <c r="A40" s="2">
        <v>1000020954</v>
      </c>
      <c r="C40" s="1" t="s">
        <v>93</v>
      </c>
      <c r="D40" s="3" t="s">
        <v>163</v>
      </c>
      <c r="E40" s="5" t="s">
        <v>171</v>
      </c>
      <c r="F40" s="7" t="s">
        <v>174</v>
      </c>
      <c r="G40" s="7" t="s">
        <v>187</v>
      </c>
      <c r="H40" s="5"/>
      <c r="I40" s="8" t="s">
        <v>228</v>
      </c>
      <c r="J40" s="7" t="s">
        <v>282</v>
      </c>
      <c r="K40" s="10">
        <v>20100177774</v>
      </c>
      <c r="L40" s="11" t="s">
        <v>304</v>
      </c>
      <c r="M40" s="12">
        <v>184.31</v>
      </c>
      <c r="N40" s="12">
        <f t="shared" si="0"/>
        <v>33.175800000000002</v>
      </c>
      <c r="O40" s="12">
        <v>0</v>
      </c>
      <c r="P40" s="12">
        <v>0</v>
      </c>
      <c r="Q40" s="12">
        <v>0</v>
      </c>
      <c r="R40" s="12">
        <v>0</v>
      </c>
      <c r="S40" s="12">
        <v>0.04</v>
      </c>
      <c r="T40" s="12">
        <v>0</v>
      </c>
      <c r="U40" s="12">
        <v>0</v>
      </c>
      <c r="V40" s="12">
        <f t="shared" si="3"/>
        <v>217.5258</v>
      </c>
      <c r="W40" s="11"/>
      <c r="X40" s="13"/>
      <c r="Y40" s="11"/>
      <c r="Z40" s="14">
        <v>0</v>
      </c>
      <c r="AN40" s="14">
        <f t="shared" si="1"/>
        <v>0</v>
      </c>
      <c r="AP40" s="15">
        <v>0</v>
      </c>
      <c r="AQ40" s="15">
        <f t="shared" si="2"/>
        <v>0</v>
      </c>
      <c r="AW40" s="16">
        <v>191.48</v>
      </c>
      <c r="AX40" s="16">
        <v>0</v>
      </c>
      <c r="AY40" s="16">
        <v>0</v>
      </c>
      <c r="AZ40" s="16">
        <v>34.4664</v>
      </c>
      <c r="BA40" s="16"/>
      <c r="BB40" s="16">
        <v>0</v>
      </c>
      <c r="BC40" s="16">
        <v>225.94639999999998</v>
      </c>
    </row>
    <row r="41" spans="1:55" x14ac:dyDescent="0.25">
      <c r="A41" s="2">
        <v>1000020954</v>
      </c>
      <c r="C41" s="1" t="s">
        <v>94</v>
      </c>
      <c r="D41" s="3" t="s">
        <v>163</v>
      </c>
      <c r="E41" s="5" t="s">
        <v>171</v>
      </c>
      <c r="F41" s="7" t="s">
        <v>174</v>
      </c>
      <c r="G41" s="7" t="s">
        <v>187</v>
      </c>
      <c r="H41" s="5"/>
      <c r="I41" s="8" t="s">
        <v>229</v>
      </c>
      <c r="J41" s="7" t="s">
        <v>282</v>
      </c>
      <c r="K41" s="10">
        <v>20100177774</v>
      </c>
      <c r="L41" s="11" t="s">
        <v>304</v>
      </c>
      <c r="M41" s="12">
        <v>127.03</v>
      </c>
      <c r="N41" s="12">
        <f t="shared" si="0"/>
        <v>22.865400000000001</v>
      </c>
      <c r="O41" s="12">
        <v>0</v>
      </c>
      <c r="P41" s="12">
        <v>0</v>
      </c>
      <c r="Q41" s="12">
        <v>0</v>
      </c>
      <c r="R41" s="12">
        <v>0</v>
      </c>
      <c r="S41" s="12">
        <v>35</v>
      </c>
      <c r="T41" s="12">
        <v>0</v>
      </c>
      <c r="U41" s="12">
        <v>0</v>
      </c>
      <c r="V41" s="12">
        <f t="shared" si="3"/>
        <v>184.8954</v>
      </c>
      <c r="W41" s="11"/>
      <c r="X41" s="13"/>
      <c r="Y41" s="11"/>
      <c r="Z41" s="14">
        <v>0</v>
      </c>
      <c r="AN41" s="14">
        <f t="shared" si="1"/>
        <v>0</v>
      </c>
      <c r="AP41" s="15">
        <v>0</v>
      </c>
      <c r="AQ41" s="15">
        <f t="shared" si="2"/>
        <v>0</v>
      </c>
      <c r="AW41" s="16">
        <v>5404.75</v>
      </c>
      <c r="AX41" s="16">
        <v>0</v>
      </c>
      <c r="AY41" s="16">
        <v>0</v>
      </c>
      <c r="AZ41" s="16">
        <v>972.85500000000002</v>
      </c>
      <c r="BA41" s="16"/>
      <c r="BB41" s="16">
        <v>0</v>
      </c>
      <c r="BC41" s="16">
        <v>6377.6049999999996</v>
      </c>
    </row>
    <row r="42" spans="1:55" x14ac:dyDescent="0.25">
      <c r="A42" s="2">
        <v>1000020954</v>
      </c>
      <c r="C42" s="1" t="s">
        <v>95</v>
      </c>
      <c r="D42" s="3" t="s">
        <v>163</v>
      </c>
      <c r="E42" s="5" t="s">
        <v>171</v>
      </c>
      <c r="F42" s="7" t="s">
        <v>174</v>
      </c>
      <c r="G42" s="7" t="s">
        <v>187</v>
      </c>
      <c r="H42" s="5"/>
      <c r="I42" s="8" t="s">
        <v>230</v>
      </c>
      <c r="J42" s="7" t="s">
        <v>282</v>
      </c>
      <c r="K42" s="10">
        <v>20100177774</v>
      </c>
      <c r="L42" s="11" t="s">
        <v>304</v>
      </c>
      <c r="M42" s="12">
        <v>148.69</v>
      </c>
      <c r="N42" s="12">
        <f t="shared" si="0"/>
        <v>26.764199999999999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f t="shared" si="3"/>
        <v>175.45419999999999</v>
      </c>
      <c r="W42" s="11"/>
      <c r="X42" s="13"/>
      <c r="Y42" s="11"/>
      <c r="Z42" s="14">
        <v>0</v>
      </c>
      <c r="AN42" s="14">
        <f t="shared" si="1"/>
        <v>0</v>
      </c>
      <c r="AP42" s="15">
        <v>0</v>
      </c>
      <c r="AQ42" s="15">
        <f t="shared" si="2"/>
        <v>0</v>
      </c>
      <c r="AW42" s="16">
        <v>409.34</v>
      </c>
      <c r="AX42" s="16">
        <v>0</v>
      </c>
      <c r="AY42" s="16">
        <v>0</v>
      </c>
      <c r="AZ42" s="16">
        <v>73.68119999999999</v>
      </c>
      <c r="BA42" s="16"/>
      <c r="BB42" s="16">
        <v>0</v>
      </c>
      <c r="BC42" s="16">
        <v>483.02119999999996</v>
      </c>
    </row>
    <row r="43" spans="1:55" x14ac:dyDescent="0.25">
      <c r="A43" s="2">
        <v>1000020954</v>
      </c>
      <c r="C43" s="1" t="s">
        <v>96</v>
      </c>
      <c r="D43" s="3" t="s">
        <v>163</v>
      </c>
      <c r="E43" s="5" t="s">
        <v>171</v>
      </c>
      <c r="F43" s="7" t="s">
        <v>174</v>
      </c>
      <c r="G43" s="7" t="s">
        <v>187</v>
      </c>
      <c r="H43" s="5"/>
      <c r="I43" s="8" t="s">
        <v>231</v>
      </c>
      <c r="J43" s="7" t="s">
        <v>282</v>
      </c>
      <c r="K43" s="10">
        <v>20100177774</v>
      </c>
      <c r="L43" s="11" t="s">
        <v>304</v>
      </c>
      <c r="M43" s="12">
        <v>184.31</v>
      </c>
      <c r="N43" s="12">
        <f t="shared" si="0"/>
        <v>33.175800000000002</v>
      </c>
      <c r="O43" s="12">
        <v>0</v>
      </c>
      <c r="P43" s="12">
        <v>0</v>
      </c>
      <c r="Q43" s="12">
        <v>0</v>
      </c>
      <c r="R43" s="12">
        <v>0</v>
      </c>
      <c r="S43" s="12">
        <v>0.03</v>
      </c>
      <c r="T43" s="12">
        <v>0</v>
      </c>
      <c r="U43" s="12">
        <v>0</v>
      </c>
      <c r="V43" s="12">
        <f t="shared" si="3"/>
        <v>217.51580000000001</v>
      </c>
      <c r="W43" s="11"/>
      <c r="X43" s="13"/>
      <c r="Y43" s="11"/>
      <c r="Z43" s="14">
        <v>0</v>
      </c>
      <c r="AN43" s="14">
        <f t="shared" si="1"/>
        <v>0</v>
      </c>
      <c r="AP43" s="15">
        <v>0</v>
      </c>
      <c r="AQ43" s="15">
        <f t="shared" si="2"/>
        <v>0</v>
      </c>
      <c r="AW43" s="16">
        <v>293.92</v>
      </c>
      <c r="AX43" s="16">
        <v>0</v>
      </c>
      <c r="AY43" s="16">
        <v>0</v>
      </c>
      <c r="AZ43" s="16">
        <v>52.9056</v>
      </c>
      <c r="BA43" s="16"/>
      <c r="BB43" s="16">
        <v>0</v>
      </c>
      <c r="BC43" s="16">
        <v>346.82560000000001</v>
      </c>
    </row>
    <row r="44" spans="1:55" x14ac:dyDescent="0.25">
      <c r="A44" s="2">
        <v>1000020954</v>
      </c>
      <c r="C44" s="1" t="s">
        <v>97</v>
      </c>
      <c r="D44" s="3" t="s">
        <v>163</v>
      </c>
      <c r="E44" s="5" t="s">
        <v>171</v>
      </c>
      <c r="F44" s="7" t="s">
        <v>174</v>
      </c>
      <c r="G44" s="7" t="s">
        <v>187</v>
      </c>
      <c r="H44" s="5"/>
      <c r="I44" s="8" t="s">
        <v>232</v>
      </c>
      <c r="J44" s="7" t="s">
        <v>282</v>
      </c>
      <c r="K44" s="10">
        <v>20100177774</v>
      </c>
      <c r="L44" s="11" t="s">
        <v>304</v>
      </c>
      <c r="M44" s="12">
        <v>332.47</v>
      </c>
      <c r="N44" s="12">
        <f t="shared" si="0"/>
        <v>59.8446</v>
      </c>
      <c r="O44" s="12">
        <v>0</v>
      </c>
      <c r="P44" s="12">
        <v>0</v>
      </c>
      <c r="Q44" s="12">
        <v>0</v>
      </c>
      <c r="R44" s="12">
        <v>0</v>
      </c>
      <c r="S44" s="12">
        <v>0.69</v>
      </c>
      <c r="T44" s="12">
        <v>0</v>
      </c>
      <c r="U44" s="12">
        <v>0</v>
      </c>
      <c r="V44" s="12">
        <f t="shared" si="3"/>
        <v>393.00460000000004</v>
      </c>
      <c r="W44" s="11"/>
      <c r="X44" s="13"/>
      <c r="Y44" s="1"/>
      <c r="Z44" s="14">
        <v>0</v>
      </c>
      <c r="AN44" s="14">
        <f t="shared" si="1"/>
        <v>0</v>
      </c>
      <c r="AP44" s="15">
        <v>0</v>
      </c>
      <c r="AQ44" s="15">
        <f t="shared" si="2"/>
        <v>0</v>
      </c>
      <c r="AW44" s="16">
        <v>256.27</v>
      </c>
      <c r="AX44" s="16">
        <v>0</v>
      </c>
      <c r="AY44" s="16">
        <v>0</v>
      </c>
      <c r="AZ44" s="16">
        <v>46.128599999999992</v>
      </c>
      <c r="BA44" s="16"/>
      <c r="BB44" s="16">
        <v>0</v>
      </c>
      <c r="BC44" s="16">
        <v>302.39859999999999</v>
      </c>
    </row>
    <row r="45" spans="1:55" x14ac:dyDescent="0.25">
      <c r="A45" s="2">
        <v>1000020954</v>
      </c>
      <c r="C45" s="1" t="s">
        <v>98</v>
      </c>
      <c r="D45" s="3" t="s">
        <v>163</v>
      </c>
      <c r="E45" s="5" t="s">
        <v>171</v>
      </c>
      <c r="F45" s="7" t="s">
        <v>174</v>
      </c>
      <c r="G45" s="7" t="s">
        <v>187</v>
      </c>
      <c r="H45" s="5"/>
      <c r="I45" s="8" t="s">
        <v>233</v>
      </c>
      <c r="J45" s="7" t="s">
        <v>282</v>
      </c>
      <c r="K45" s="10">
        <v>20100177774</v>
      </c>
      <c r="L45" s="11" t="s">
        <v>304</v>
      </c>
      <c r="M45" s="12">
        <v>165.86</v>
      </c>
      <c r="N45" s="12">
        <f t="shared" si="0"/>
        <v>29.854800000000001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f t="shared" si="3"/>
        <v>195.71480000000003</v>
      </c>
      <c r="W45" s="11"/>
      <c r="X45" s="13"/>
      <c r="Y45" s="11"/>
      <c r="Z45" s="14">
        <v>0</v>
      </c>
      <c r="AN45" s="14">
        <f t="shared" si="1"/>
        <v>0</v>
      </c>
      <c r="AP45" s="15">
        <v>0</v>
      </c>
      <c r="AQ45" s="15">
        <f t="shared" si="2"/>
        <v>0</v>
      </c>
      <c r="AW45" s="16">
        <v>191.48</v>
      </c>
      <c r="AX45" s="16">
        <v>0</v>
      </c>
      <c r="AY45" s="16">
        <v>0</v>
      </c>
      <c r="AZ45" s="16">
        <v>34.4664</v>
      </c>
      <c r="BA45" s="16"/>
      <c r="BB45" s="16">
        <v>0</v>
      </c>
      <c r="BC45" s="16">
        <v>225.94639999999998</v>
      </c>
    </row>
    <row r="46" spans="1:55" x14ac:dyDescent="0.25">
      <c r="A46" s="2">
        <v>1000020954</v>
      </c>
      <c r="C46" s="1" t="s">
        <v>99</v>
      </c>
      <c r="D46" s="3" t="s">
        <v>163</v>
      </c>
      <c r="E46" s="5" t="s">
        <v>171</v>
      </c>
      <c r="F46" s="7" t="s">
        <v>174</v>
      </c>
      <c r="G46" s="7" t="s">
        <v>187</v>
      </c>
      <c r="H46" s="5"/>
      <c r="I46" s="8" t="s">
        <v>234</v>
      </c>
      <c r="J46" s="7" t="s">
        <v>282</v>
      </c>
      <c r="K46" s="10">
        <v>20100177774</v>
      </c>
      <c r="L46" s="11" t="s">
        <v>304</v>
      </c>
      <c r="M46" s="12">
        <v>185.95</v>
      </c>
      <c r="N46" s="12">
        <f t="shared" si="0"/>
        <v>33.470999999999997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f t="shared" si="3"/>
        <v>219.42099999999999</v>
      </c>
      <c r="W46" s="11"/>
      <c r="X46" s="13"/>
      <c r="Y46" s="11"/>
      <c r="Z46" s="14">
        <v>0</v>
      </c>
      <c r="AN46" s="14">
        <f t="shared" si="1"/>
        <v>0</v>
      </c>
      <c r="AP46" s="15">
        <v>0</v>
      </c>
      <c r="AQ46" s="15">
        <f t="shared" si="2"/>
        <v>0</v>
      </c>
      <c r="AW46" s="16">
        <v>761.7</v>
      </c>
      <c r="AX46" s="16">
        <v>0</v>
      </c>
      <c r="AY46" s="16">
        <v>0</v>
      </c>
      <c r="AZ46" s="16">
        <v>137.10599999999999</v>
      </c>
      <c r="BA46" s="16"/>
      <c r="BB46" s="16">
        <v>0</v>
      </c>
      <c r="BC46" s="16">
        <v>898.80600000000004</v>
      </c>
    </row>
    <row r="47" spans="1:55" x14ac:dyDescent="0.25">
      <c r="A47" s="2">
        <v>1000020954</v>
      </c>
      <c r="C47" s="1" t="s">
        <v>100</v>
      </c>
      <c r="D47" s="3" t="s">
        <v>163</v>
      </c>
      <c r="E47" s="5" t="s">
        <v>171</v>
      </c>
      <c r="F47" s="7" t="s">
        <v>174</v>
      </c>
      <c r="G47" s="7" t="s">
        <v>187</v>
      </c>
      <c r="H47" s="5"/>
      <c r="I47" s="8" t="s">
        <v>235</v>
      </c>
      <c r="J47" s="7" t="s">
        <v>282</v>
      </c>
      <c r="K47" s="10">
        <v>20100177774</v>
      </c>
      <c r="L47" s="11" t="s">
        <v>304</v>
      </c>
      <c r="M47" s="12">
        <v>169.41</v>
      </c>
      <c r="N47" s="12">
        <f t="shared" si="0"/>
        <v>30.493799999999997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f t="shared" si="3"/>
        <v>199.90379999999999</v>
      </c>
      <c r="W47" s="11"/>
      <c r="X47" s="13"/>
      <c r="Y47" s="11"/>
      <c r="Z47" s="14">
        <v>0</v>
      </c>
      <c r="AN47" s="14">
        <f t="shared" si="1"/>
        <v>0</v>
      </c>
      <c r="AP47" s="15">
        <v>0</v>
      </c>
      <c r="AQ47" s="15">
        <f t="shared" si="2"/>
        <v>0</v>
      </c>
      <c r="AW47" s="16">
        <v>767.71</v>
      </c>
      <c r="AX47" s="16">
        <v>0</v>
      </c>
      <c r="AY47" s="16">
        <v>0</v>
      </c>
      <c r="AZ47" s="16">
        <v>138.18780000000001</v>
      </c>
      <c r="BA47" s="16"/>
      <c r="BB47" s="16">
        <v>0</v>
      </c>
      <c r="BC47" s="16">
        <v>905.89780000000007</v>
      </c>
    </row>
    <row r="48" spans="1:55" x14ac:dyDescent="0.25">
      <c r="A48" s="2">
        <v>1000020954</v>
      </c>
      <c r="C48" s="1" t="s">
        <v>101</v>
      </c>
      <c r="D48" s="3" t="s">
        <v>163</v>
      </c>
      <c r="E48" s="5" t="s">
        <v>171</v>
      </c>
      <c r="F48" s="7" t="s">
        <v>174</v>
      </c>
      <c r="G48" s="7" t="s">
        <v>187</v>
      </c>
      <c r="H48" s="5"/>
      <c r="I48" s="8" t="s">
        <v>236</v>
      </c>
      <c r="J48" s="7" t="s">
        <v>282</v>
      </c>
      <c r="K48" s="10">
        <v>20100177774</v>
      </c>
      <c r="L48" s="11" t="s">
        <v>304</v>
      </c>
      <c r="M48" s="12">
        <v>171.08</v>
      </c>
      <c r="N48" s="12">
        <f t="shared" si="0"/>
        <v>30.7944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f t="shared" si="3"/>
        <v>201.87440000000001</v>
      </c>
      <c r="W48" s="11"/>
      <c r="X48" s="13"/>
      <c r="Y48" s="11"/>
      <c r="Z48" s="14">
        <v>0</v>
      </c>
      <c r="AN48" s="14">
        <f t="shared" si="1"/>
        <v>0</v>
      </c>
      <c r="AP48" s="15">
        <v>0</v>
      </c>
      <c r="AQ48" s="15">
        <f t="shared" si="2"/>
        <v>0</v>
      </c>
      <c r="AW48" s="16">
        <v>814.72</v>
      </c>
      <c r="AX48" s="16">
        <v>0</v>
      </c>
      <c r="AY48" s="16">
        <v>0</v>
      </c>
      <c r="AZ48" s="16">
        <v>146.64959999999999</v>
      </c>
      <c r="BA48" s="16"/>
      <c r="BB48" s="16">
        <v>0</v>
      </c>
      <c r="BC48" s="16">
        <v>961.36959999999999</v>
      </c>
    </row>
    <row r="49" spans="1:55" x14ac:dyDescent="0.25">
      <c r="A49" s="2">
        <v>1000021020</v>
      </c>
      <c r="C49" s="1" t="s">
        <v>102</v>
      </c>
      <c r="D49" s="3" t="s">
        <v>163</v>
      </c>
      <c r="E49" s="5" t="s">
        <v>171</v>
      </c>
      <c r="F49" s="7" t="s">
        <v>174</v>
      </c>
      <c r="G49" s="7" t="s">
        <v>187</v>
      </c>
      <c r="H49" s="5"/>
      <c r="I49" s="8" t="s">
        <v>237</v>
      </c>
      <c r="J49" s="7" t="s">
        <v>282</v>
      </c>
      <c r="K49" s="10">
        <v>20100177774</v>
      </c>
      <c r="L49" s="11" t="s">
        <v>304</v>
      </c>
      <c r="M49" s="12">
        <v>138.02000000000001</v>
      </c>
      <c r="N49" s="12">
        <f t="shared" si="0"/>
        <v>24.843600000000002</v>
      </c>
      <c r="O49" s="12">
        <v>0</v>
      </c>
      <c r="P49" s="12">
        <v>0</v>
      </c>
      <c r="Q49" s="12">
        <v>0</v>
      </c>
      <c r="R49" s="12">
        <v>0</v>
      </c>
      <c r="S49" s="12">
        <v>9</v>
      </c>
      <c r="T49" s="12">
        <v>0</v>
      </c>
      <c r="U49" s="12">
        <v>0</v>
      </c>
      <c r="V49" s="12">
        <f t="shared" si="3"/>
        <v>171.86360000000002</v>
      </c>
      <c r="W49" s="11"/>
      <c r="X49" s="13"/>
      <c r="Y49" s="11"/>
      <c r="Z49" s="14"/>
      <c r="AN49" s="14"/>
      <c r="AP49" s="15"/>
      <c r="AQ49" s="15"/>
      <c r="AW49" s="16"/>
      <c r="AX49" s="16"/>
      <c r="AY49" s="16"/>
      <c r="AZ49" s="16"/>
      <c r="BA49" s="16"/>
      <c r="BB49" s="16"/>
      <c r="BC49" s="16"/>
    </row>
    <row r="50" spans="1:55" x14ac:dyDescent="0.25">
      <c r="A50" s="2">
        <v>5100006509</v>
      </c>
      <c r="C50" s="1" t="s">
        <v>103</v>
      </c>
      <c r="D50" s="3" t="s">
        <v>156</v>
      </c>
      <c r="E50" s="5"/>
      <c r="F50" s="7" t="s">
        <v>172</v>
      </c>
      <c r="G50" s="7" t="s">
        <v>188</v>
      </c>
      <c r="H50" s="5"/>
      <c r="I50" s="8" t="s">
        <v>238</v>
      </c>
      <c r="J50" s="7" t="s">
        <v>282</v>
      </c>
      <c r="K50" s="10">
        <v>20110964928</v>
      </c>
      <c r="L50" s="11" t="s">
        <v>305</v>
      </c>
      <c r="M50" s="12">
        <f>106.67-0.03</f>
        <v>106.64</v>
      </c>
      <c r="N50" s="12">
        <f t="shared" si="0"/>
        <v>19.1952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f t="shared" si="3"/>
        <v>125.8352</v>
      </c>
      <c r="W50" s="11"/>
      <c r="X50" s="13"/>
      <c r="Y50" s="11"/>
      <c r="Z50" s="14">
        <v>0</v>
      </c>
      <c r="AN50" s="14">
        <f t="shared" si="1"/>
        <v>0</v>
      </c>
      <c r="AP50" s="15">
        <v>0</v>
      </c>
      <c r="AQ50" s="15">
        <f t="shared" si="2"/>
        <v>0</v>
      </c>
      <c r="AW50" s="16">
        <v>191.48</v>
      </c>
      <c r="AX50" s="16">
        <v>0</v>
      </c>
      <c r="AY50" s="16">
        <v>0</v>
      </c>
      <c r="AZ50" s="16">
        <v>34.4664</v>
      </c>
      <c r="BA50" s="16"/>
      <c r="BB50" s="16">
        <v>0</v>
      </c>
      <c r="BC50" s="16">
        <v>225.94639999999998</v>
      </c>
    </row>
    <row r="51" spans="1:55" x14ac:dyDescent="0.25">
      <c r="A51" s="2">
        <v>5100006516</v>
      </c>
      <c r="C51" s="1" t="s">
        <v>104</v>
      </c>
      <c r="D51" s="3" t="s">
        <v>156</v>
      </c>
      <c r="E51" s="5"/>
      <c r="F51" s="7" t="s">
        <v>172</v>
      </c>
      <c r="G51" s="7" t="s">
        <v>188</v>
      </c>
      <c r="H51" s="5"/>
      <c r="I51" s="8" t="s">
        <v>239</v>
      </c>
      <c r="J51" s="7" t="s">
        <v>282</v>
      </c>
      <c r="K51" s="10">
        <v>20110964928</v>
      </c>
      <c r="L51" s="11" t="s">
        <v>305</v>
      </c>
      <c r="M51" s="12">
        <f>151.58+0.05</f>
        <v>151.63000000000002</v>
      </c>
      <c r="N51" s="12">
        <f t="shared" si="0"/>
        <v>27.293400000000002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f t="shared" si="3"/>
        <v>178.92340000000002</v>
      </c>
      <c r="W51" s="11"/>
      <c r="X51" s="13"/>
      <c r="Y51" s="1"/>
      <c r="Z51" s="14">
        <v>0</v>
      </c>
      <c r="AN51" s="14">
        <f t="shared" si="1"/>
        <v>0</v>
      </c>
      <c r="AP51" s="15">
        <v>0</v>
      </c>
      <c r="AQ51" s="15">
        <f t="shared" si="2"/>
        <v>0</v>
      </c>
      <c r="AW51" s="16">
        <v>518.17999999999995</v>
      </c>
      <c r="AX51" s="16">
        <v>0</v>
      </c>
      <c r="AY51" s="16">
        <v>0</v>
      </c>
      <c r="AZ51" s="16">
        <v>93.27239999999999</v>
      </c>
      <c r="BA51" s="16"/>
      <c r="BB51" s="16">
        <v>0</v>
      </c>
      <c r="BC51" s="16">
        <v>611.4523999999999</v>
      </c>
    </row>
    <row r="52" spans="1:55" x14ac:dyDescent="0.25">
      <c r="A52" s="2">
        <v>5100006513</v>
      </c>
      <c r="C52" s="1" t="s">
        <v>105</v>
      </c>
      <c r="D52" s="4" t="s">
        <v>148</v>
      </c>
      <c r="E52" s="5"/>
      <c r="F52" s="7" t="s">
        <v>172</v>
      </c>
      <c r="G52" s="7" t="s">
        <v>177</v>
      </c>
      <c r="H52" s="5"/>
      <c r="I52" s="8" t="s">
        <v>240</v>
      </c>
      <c r="J52" s="7" t="s">
        <v>282</v>
      </c>
      <c r="K52" s="10">
        <v>20127705969</v>
      </c>
      <c r="L52" s="11" t="s">
        <v>306</v>
      </c>
      <c r="M52" s="12">
        <f>153.91-0.01</f>
        <v>153.9</v>
      </c>
      <c r="N52" s="12">
        <f>+M52*18%+0.01</f>
        <v>27.712000000000003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f t="shared" si="3"/>
        <v>181.61200000000002</v>
      </c>
      <c r="W52" s="11"/>
      <c r="X52" s="13"/>
      <c r="Y52" s="11"/>
      <c r="Z52" s="14">
        <v>2.8079999999999998</v>
      </c>
      <c r="AN52" s="14">
        <f t="shared" si="1"/>
        <v>2.8079999999999998</v>
      </c>
      <c r="AP52" s="15">
        <v>54.81</v>
      </c>
      <c r="AQ52" s="15">
        <f t="shared" si="2"/>
        <v>9.8658000000000001</v>
      </c>
      <c r="AW52" s="16">
        <v>392.52</v>
      </c>
      <c r="AX52" s="16">
        <v>0</v>
      </c>
      <c r="AY52" s="16">
        <v>0</v>
      </c>
      <c r="AZ52" s="16">
        <v>70.653599999999997</v>
      </c>
      <c r="BA52" s="16"/>
      <c r="BB52" s="16">
        <v>0</v>
      </c>
      <c r="BC52" s="16">
        <v>463.17359999999996</v>
      </c>
    </row>
    <row r="53" spans="1:55" x14ac:dyDescent="0.25">
      <c r="A53" s="2">
        <v>5100006511</v>
      </c>
      <c r="C53" s="1" t="s">
        <v>106</v>
      </c>
      <c r="D53" s="4" t="s">
        <v>148</v>
      </c>
      <c r="E53" s="5"/>
      <c r="F53" s="7" t="s">
        <v>172</v>
      </c>
      <c r="G53" s="7" t="s">
        <v>177</v>
      </c>
      <c r="H53" s="5"/>
      <c r="I53" s="8" t="s">
        <v>241</v>
      </c>
      <c r="J53" s="7" t="s">
        <v>282</v>
      </c>
      <c r="K53" s="10">
        <v>20127705969</v>
      </c>
      <c r="L53" s="11" t="s">
        <v>306</v>
      </c>
      <c r="M53" s="12">
        <v>76.12</v>
      </c>
      <c r="N53" s="12">
        <f t="shared" si="0"/>
        <v>13.701600000000001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f t="shared" si="3"/>
        <v>89.821600000000004</v>
      </c>
      <c r="W53" s="11"/>
      <c r="X53" s="13"/>
      <c r="Y53" s="11"/>
      <c r="Z53" s="14">
        <v>2.8079999999999998</v>
      </c>
      <c r="AN53" s="14">
        <f t="shared" si="1"/>
        <v>2.8079999999999998</v>
      </c>
      <c r="AP53" s="15">
        <v>27.11</v>
      </c>
      <c r="AQ53" s="15">
        <f t="shared" si="2"/>
        <v>4.8797999999999995</v>
      </c>
      <c r="AW53" s="16">
        <v>392.52</v>
      </c>
      <c r="AX53" s="16">
        <v>0</v>
      </c>
      <c r="AY53" s="16">
        <v>0</v>
      </c>
      <c r="AZ53" s="16">
        <v>70.653599999999997</v>
      </c>
      <c r="BA53" s="16"/>
      <c r="BB53" s="16">
        <v>0</v>
      </c>
      <c r="BC53" s="16">
        <v>463.17359999999996</v>
      </c>
    </row>
    <row r="54" spans="1:55" x14ac:dyDescent="0.25">
      <c r="A54" s="2">
        <v>5100006510</v>
      </c>
      <c r="C54" s="1" t="s">
        <v>107</v>
      </c>
      <c r="D54" s="4" t="s">
        <v>148</v>
      </c>
      <c r="E54" s="5"/>
      <c r="F54" s="7" t="s">
        <v>172</v>
      </c>
      <c r="G54" s="7" t="s">
        <v>177</v>
      </c>
      <c r="H54" s="5"/>
      <c r="I54" s="8" t="s">
        <v>242</v>
      </c>
      <c r="J54" s="7" t="s">
        <v>282</v>
      </c>
      <c r="K54" s="10">
        <v>20127705969</v>
      </c>
      <c r="L54" s="11" t="s">
        <v>306</v>
      </c>
      <c r="M54" s="12">
        <v>76.12</v>
      </c>
      <c r="N54" s="12">
        <f t="shared" si="0"/>
        <v>13.701600000000001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f t="shared" si="3"/>
        <v>89.821600000000004</v>
      </c>
      <c r="W54" s="11"/>
      <c r="X54" s="13"/>
      <c r="Y54" s="11"/>
      <c r="Z54" s="14">
        <v>2.8079999999999998</v>
      </c>
      <c r="AN54" s="14">
        <f t="shared" si="1"/>
        <v>2.8079999999999998</v>
      </c>
      <c r="AP54" s="15">
        <v>27.11</v>
      </c>
      <c r="AQ54" s="15">
        <f t="shared" si="2"/>
        <v>4.8797999999999995</v>
      </c>
      <c r="AW54" s="16">
        <v>225.3</v>
      </c>
      <c r="AX54" s="16">
        <v>0</v>
      </c>
      <c r="AY54" s="16">
        <v>0</v>
      </c>
      <c r="AZ54" s="16">
        <v>40.554000000000002</v>
      </c>
      <c r="BA54" s="16"/>
      <c r="BB54" s="16">
        <v>0</v>
      </c>
      <c r="BC54" s="16">
        <v>265.85400000000004</v>
      </c>
    </row>
    <row r="55" spans="1:55" x14ac:dyDescent="0.25">
      <c r="A55" s="2">
        <v>5100006515</v>
      </c>
      <c r="C55" s="1" t="s">
        <v>108</v>
      </c>
      <c r="D55" s="4" t="s">
        <v>148</v>
      </c>
      <c r="E55" s="5"/>
      <c r="F55" s="7" t="s">
        <v>172</v>
      </c>
      <c r="G55" s="7" t="s">
        <v>177</v>
      </c>
      <c r="H55" s="5"/>
      <c r="I55" s="8" t="s">
        <v>243</v>
      </c>
      <c r="J55" s="7" t="s">
        <v>282</v>
      </c>
      <c r="K55" s="10">
        <v>20127705969</v>
      </c>
      <c r="L55" s="11" t="s">
        <v>306</v>
      </c>
      <c r="M55" s="12">
        <v>76.12</v>
      </c>
      <c r="N55" s="12">
        <f t="shared" si="0"/>
        <v>13.701600000000001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f t="shared" si="3"/>
        <v>89.821600000000004</v>
      </c>
      <c r="W55" s="11"/>
      <c r="X55" s="13"/>
      <c r="Y55" s="1"/>
      <c r="Z55" s="14">
        <v>2.8079999999999998</v>
      </c>
      <c r="AN55" s="14">
        <f t="shared" si="1"/>
        <v>2.8079999999999998</v>
      </c>
      <c r="AP55" s="15">
        <v>27.11</v>
      </c>
      <c r="AQ55" s="15">
        <f t="shared" si="2"/>
        <v>4.8797999999999995</v>
      </c>
      <c r="AW55" s="16">
        <v>225.3</v>
      </c>
      <c r="AX55" s="16">
        <v>0</v>
      </c>
      <c r="AY55" s="16">
        <v>0</v>
      </c>
      <c r="AZ55" s="16">
        <v>40.554000000000002</v>
      </c>
      <c r="BA55" s="16"/>
      <c r="BB55" s="16">
        <v>0</v>
      </c>
      <c r="BC55" s="16">
        <v>265.85400000000004</v>
      </c>
    </row>
    <row r="56" spans="1:55" x14ac:dyDescent="0.25">
      <c r="A56" s="2">
        <v>5100006521</v>
      </c>
      <c r="C56" s="1" t="s">
        <v>109</v>
      </c>
      <c r="D56" s="4" t="s">
        <v>155</v>
      </c>
      <c r="E56" s="5"/>
      <c r="F56" s="7" t="s">
        <v>172</v>
      </c>
      <c r="G56" s="7" t="s">
        <v>177</v>
      </c>
      <c r="H56" s="5"/>
      <c r="I56" s="8" t="s">
        <v>244</v>
      </c>
      <c r="J56" s="7" t="s">
        <v>282</v>
      </c>
      <c r="K56" s="10">
        <v>20127705969</v>
      </c>
      <c r="L56" s="11" t="s">
        <v>306</v>
      </c>
      <c r="M56" s="12">
        <v>109.6</v>
      </c>
      <c r="N56" s="12">
        <f t="shared" si="0"/>
        <v>19.727999999999998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f t="shared" si="3"/>
        <v>129.328</v>
      </c>
      <c r="W56" s="11"/>
      <c r="X56" s="13"/>
      <c r="Y56" s="1"/>
      <c r="Z56" s="14">
        <v>2.8109999999999999</v>
      </c>
      <c r="AN56" s="14">
        <f t="shared" si="1"/>
        <v>2.8109999999999999</v>
      </c>
      <c r="AP56" s="15">
        <v>38.99</v>
      </c>
      <c r="AQ56" s="15">
        <f t="shared" si="2"/>
        <v>7.0182000000000002</v>
      </c>
      <c r="AW56" s="16">
        <v>59.82</v>
      </c>
      <c r="AX56" s="16">
        <v>0</v>
      </c>
      <c r="AY56" s="16">
        <v>0</v>
      </c>
      <c r="AZ56" s="16">
        <v>10.7676</v>
      </c>
      <c r="BA56" s="16"/>
      <c r="BB56" s="16">
        <v>0</v>
      </c>
      <c r="BC56" s="16">
        <v>70.587599999999995</v>
      </c>
    </row>
    <row r="57" spans="1:55" x14ac:dyDescent="0.25">
      <c r="A57" s="2">
        <v>5100006517</v>
      </c>
      <c r="C57" s="1" t="s">
        <v>110</v>
      </c>
      <c r="D57" s="4" t="s">
        <v>155</v>
      </c>
      <c r="E57" s="5"/>
      <c r="F57" s="7" t="s">
        <v>172</v>
      </c>
      <c r="G57" s="7" t="s">
        <v>177</v>
      </c>
      <c r="H57" s="5"/>
      <c r="I57" s="8" t="s">
        <v>245</v>
      </c>
      <c r="J57" s="7" t="s">
        <v>282</v>
      </c>
      <c r="K57" s="10">
        <v>20127705969</v>
      </c>
      <c r="L57" s="11" t="s">
        <v>306</v>
      </c>
      <c r="M57" s="12">
        <v>176.5</v>
      </c>
      <c r="N57" s="12">
        <f>+M57*18%-0.01</f>
        <v>31.759999999999998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f t="shared" si="3"/>
        <v>208.26</v>
      </c>
      <c r="W57" s="11"/>
      <c r="X57" s="13"/>
      <c r="Y57" s="1"/>
      <c r="Z57" s="14">
        <v>2.8109999999999999</v>
      </c>
      <c r="AN57" s="14">
        <f t="shared" si="1"/>
        <v>2.8109999999999999</v>
      </c>
      <c r="AP57" s="15">
        <v>62.79</v>
      </c>
      <c r="AQ57" s="15">
        <f t="shared" si="2"/>
        <v>11.302199999999999</v>
      </c>
      <c r="AW57" s="16">
        <v>59.78</v>
      </c>
      <c r="AX57" s="16">
        <v>0</v>
      </c>
      <c r="AY57" s="16">
        <v>0</v>
      </c>
      <c r="AZ57" s="16">
        <v>10.760400000000001</v>
      </c>
      <c r="BA57" s="16"/>
      <c r="BB57" s="16">
        <v>0</v>
      </c>
      <c r="BC57" s="16">
        <v>70.540400000000005</v>
      </c>
    </row>
    <row r="58" spans="1:55" x14ac:dyDescent="0.25">
      <c r="A58" s="2">
        <v>5100006519</v>
      </c>
      <c r="C58" s="1" t="s">
        <v>111</v>
      </c>
      <c r="D58" s="4" t="s">
        <v>155</v>
      </c>
      <c r="E58" s="5"/>
      <c r="F58" s="7" t="s">
        <v>172</v>
      </c>
      <c r="G58" s="7" t="s">
        <v>177</v>
      </c>
      <c r="H58" s="5"/>
      <c r="I58" s="8" t="s">
        <v>246</v>
      </c>
      <c r="J58" s="7" t="s">
        <v>282</v>
      </c>
      <c r="K58" s="10">
        <v>20127705969</v>
      </c>
      <c r="L58" s="11" t="s">
        <v>306</v>
      </c>
      <c r="M58" s="12">
        <f>139.12-0.01</f>
        <v>139.11000000000001</v>
      </c>
      <c r="N58" s="12">
        <f>+M58*18%+0.01</f>
        <v>25.049800000000005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f t="shared" si="3"/>
        <v>164.15980000000002</v>
      </c>
      <c r="W58" s="11"/>
      <c r="X58" s="13"/>
      <c r="Y58" s="11"/>
      <c r="Z58" s="14">
        <v>2.8109999999999999</v>
      </c>
      <c r="AN58" s="14">
        <f t="shared" si="1"/>
        <v>2.8109999999999999</v>
      </c>
      <c r="AP58" s="15">
        <v>49.49</v>
      </c>
      <c r="AQ58" s="15">
        <f t="shared" si="2"/>
        <v>8.9082000000000008</v>
      </c>
      <c r="AW58" s="16">
        <v>505</v>
      </c>
      <c r="AX58" s="16">
        <v>0</v>
      </c>
      <c r="AY58" s="16">
        <v>0</v>
      </c>
      <c r="AZ58" s="16">
        <v>90.9</v>
      </c>
      <c r="BA58" s="16"/>
      <c r="BB58" s="16">
        <v>0</v>
      </c>
      <c r="BC58" s="16">
        <v>595.9</v>
      </c>
    </row>
    <row r="59" spans="1:55" x14ac:dyDescent="0.25">
      <c r="A59" s="2">
        <v>5100006525</v>
      </c>
      <c r="C59" s="1" t="s">
        <v>112</v>
      </c>
      <c r="D59" s="3" t="s">
        <v>147</v>
      </c>
      <c r="E59" s="5"/>
      <c r="F59" s="7" t="s">
        <v>172</v>
      </c>
      <c r="G59" s="7" t="s">
        <v>177</v>
      </c>
      <c r="H59" s="5"/>
      <c r="I59" s="8" t="s">
        <v>247</v>
      </c>
      <c r="J59" s="7" t="s">
        <v>282</v>
      </c>
      <c r="K59" s="10">
        <v>20127705969</v>
      </c>
      <c r="L59" s="11" t="s">
        <v>306</v>
      </c>
      <c r="M59" s="12">
        <v>153.74</v>
      </c>
      <c r="N59" s="12">
        <f>+M59*18%+0.01</f>
        <v>27.683200000000003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f t="shared" si="3"/>
        <v>181.42320000000001</v>
      </c>
      <c r="W59" s="11"/>
      <c r="X59" s="13"/>
      <c r="Y59" s="1"/>
      <c r="Z59" s="14">
        <v>2.8039999999999998</v>
      </c>
      <c r="AN59" s="14">
        <f t="shared" si="1"/>
        <v>2.8039999999999998</v>
      </c>
      <c r="AP59" s="15">
        <v>54.83</v>
      </c>
      <c r="AQ59" s="15">
        <f t="shared" si="2"/>
        <v>9.8693999999999988</v>
      </c>
      <c r="AW59" s="16">
        <v>505</v>
      </c>
      <c r="AX59" s="16">
        <v>0</v>
      </c>
      <c r="AY59" s="16">
        <v>0</v>
      </c>
      <c r="AZ59" s="16">
        <v>90.9</v>
      </c>
      <c r="BA59" s="16"/>
      <c r="BB59" s="16">
        <v>0</v>
      </c>
      <c r="BC59" s="16">
        <v>595.9</v>
      </c>
    </row>
    <row r="60" spans="1:55" x14ac:dyDescent="0.25">
      <c r="A60" s="2">
        <v>5100006527</v>
      </c>
      <c r="C60" s="1" t="s">
        <v>113</v>
      </c>
      <c r="D60" s="3" t="s">
        <v>164</v>
      </c>
      <c r="E60" s="5"/>
      <c r="F60" s="7" t="s">
        <v>172</v>
      </c>
      <c r="G60" s="7" t="s">
        <v>177</v>
      </c>
      <c r="H60" s="5"/>
      <c r="I60" s="8" t="s">
        <v>248</v>
      </c>
      <c r="J60" s="7" t="s">
        <v>282</v>
      </c>
      <c r="K60" s="10">
        <v>20127705969</v>
      </c>
      <c r="L60" s="11" t="s">
        <v>306</v>
      </c>
      <c r="M60" s="12">
        <f>75.86+0.01</f>
        <v>75.87</v>
      </c>
      <c r="N60" s="12">
        <f>+M60*18%-0.01</f>
        <v>13.646600000000001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f t="shared" si="3"/>
        <v>89.516600000000011</v>
      </c>
      <c r="W60" s="11"/>
      <c r="X60" s="13"/>
      <c r="Y60" s="1"/>
      <c r="Z60" s="14">
        <v>2.7810000000000001</v>
      </c>
      <c r="AN60" s="14">
        <f t="shared" si="1"/>
        <v>2.7810000000000001</v>
      </c>
      <c r="AP60" s="15">
        <v>27.28</v>
      </c>
      <c r="AQ60" s="15">
        <f t="shared" si="2"/>
        <v>4.9104000000000001</v>
      </c>
      <c r="AW60" s="16">
        <v>310.31</v>
      </c>
      <c r="AX60" s="16">
        <v>0</v>
      </c>
      <c r="AY60" s="16">
        <v>0</v>
      </c>
      <c r="AZ60" s="16">
        <v>55.855799999999995</v>
      </c>
      <c r="BA60" s="16"/>
      <c r="BB60" s="16">
        <v>0</v>
      </c>
      <c r="BC60" s="16">
        <v>366.16579999999999</v>
      </c>
    </row>
    <row r="61" spans="1:55" x14ac:dyDescent="0.25">
      <c r="A61" s="2">
        <v>5100006536</v>
      </c>
      <c r="C61" s="1" t="s">
        <v>114</v>
      </c>
      <c r="D61" s="3" t="s">
        <v>160</v>
      </c>
      <c r="E61" s="5"/>
      <c r="F61" s="7" t="s">
        <v>172</v>
      </c>
      <c r="G61" s="7" t="s">
        <v>177</v>
      </c>
      <c r="H61" s="5"/>
      <c r="I61" s="8" t="s">
        <v>249</v>
      </c>
      <c r="J61" s="7" t="s">
        <v>282</v>
      </c>
      <c r="K61" s="10">
        <v>20127705969</v>
      </c>
      <c r="L61" s="11" t="s">
        <v>306</v>
      </c>
      <c r="M61" s="12">
        <v>349.9</v>
      </c>
      <c r="N61" s="12">
        <f t="shared" si="0"/>
        <v>62.981999999999992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f t="shared" si="3"/>
        <v>412.88199999999995</v>
      </c>
      <c r="W61" s="11"/>
      <c r="X61" s="13">
        <v>181450701235787</v>
      </c>
      <c r="Y61" s="1" t="s">
        <v>310</v>
      </c>
      <c r="Z61" s="14">
        <v>2.7770000000000001</v>
      </c>
      <c r="AN61" s="14">
        <f t="shared" si="1"/>
        <v>2.7770000000000001</v>
      </c>
      <c r="AP61" s="15">
        <v>126</v>
      </c>
      <c r="AQ61" s="15">
        <f t="shared" si="2"/>
        <v>22.68</v>
      </c>
      <c r="AW61" s="16">
        <v>311.3</v>
      </c>
      <c r="AX61" s="16">
        <v>0</v>
      </c>
      <c r="AY61" s="16">
        <v>0</v>
      </c>
      <c r="AZ61" s="16">
        <v>56.033999999999999</v>
      </c>
      <c r="BA61" s="16"/>
      <c r="BB61" s="16">
        <v>0</v>
      </c>
      <c r="BC61" s="16">
        <v>367.334</v>
      </c>
    </row>
    <row r="62" spans="1:55" x14ac:dyDescent="0.25">
      <c r="A62" s="2">
        <v>5100006535</v>
      </c>
      <c r="C62" s="1" t="s">
        <v>115</v>
      </c>
      <c r="D62" s="3" t="s">
        <v>160</v>
      </c>
      <c r="E62" s="5"/>
      <c r="F62" s="7" t="s">
        <v>172</v>
      </c>
      <c r="G62" s="7" t="s">
        <v>177</v>
      </c>
      <c r="H62" s="5"/>
      <c r="I62" s="8" t="s">
        <v>250</v>
      </c>
      <c r="J62" s="7" t="s">
        <v>282</v>
      </c>
      <c r="K62" s="10">
        <v>20127705969</v>
      </c>
      <c r="L62" s="11" t="s">
        <v>306</v>
      </c>
      <c r="M62" s="12">
        <v>349.9</v>
      </c>
      <c r="N62" s="12">
        <f t="shared" si="0"/>
        <v>62.981999999999992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f t="shared" si="3"/>
        <v>412.88199999999995</v>
      </c>
      <c r="W62" s="11"/>
      <c r="X62" s="13">
        <v>181450701235787</v>
      </c>
      <c r="Y62" s="1" t="s">
        <v>310</v>
      </c>
      <c r="Z62" s="14">
        <v>2.7770000000000001</v>
      </c>
      <c r="AN62" s="14">
        <f t="shared" si="1"/>
        <v>2.7770000000000001</v>
      </c>
      <c r="AP62" s="15">
        <v>126</v>
      </c>
      <c r="AQ62" s="15">
        <f t="shared" si="2"/>
        <v>22.68</v>
      </c>
      <c r="AW62" s="16">
        <v>95.34</v>
      </c>
      <c r="AX62" s="16">
        <v>0</v>
      </c>
      <c r="AY62" s="16">
        <v>0</v>
      </c>
      <c r="AZ62" s="16">
        <v>17.161200000000001</v>
      </c>
      <c r="BA62" s="16"/>
      <c r="BB62" s="16">
        <v>0</v>
      </c>
      <c r="BC62" s="16">
        <v>112.50120000000001</v>
      </c>
    </row>
    <row r="63" spans="1:55" x14ac:dyDescent="0.25">
      <c r="A63" s="2">
        <v>5100006534</v>
      </c>
      <c r="C63" s="1" t="s">
        <v>116</v>
      </c>
      <c r="D63" s="3" t="s">
        <v>160</v>
      </c>
      <c r="E63" s="5"/>
      <c r="F63" s="7" t="s">
        <v>172</v>
      </c>
      <c r="G63" s="7" t="s">
        <v>177</v>
      </c>
      <c r="H63" s="5"/>
      <c r="I63" s="8" t="s">
        <v>251</v>
      </c>
      <c r="J63" s="7" t="s">
        <v>282</v>
      </c>
      <c r="K63" s="10">
        <v>20127705969</v>
      </c>
      <c r="L63" s="11" t="s">
        <v>306</v>
      </c>
      <c r="M63" s="12">
        <v>50.01</v>
      </c>
      <c r="N63" s="12">
        <f t="shared" si="0"/>
        <v>9.0017999999999994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f t="shared" si="3"/>
        <v>59.011799999999994</v>
      </c>
      <c r="W63" s="11"/>
      <c r="X63" s="13"/>
      <c r="Y63" s="1"/>
      <c r="Z63" s="14">
        <v>2.7770000000000001</v>
      </c>
      <c r="AN63" s="14">
        <f t="shared" si="1"/>
        <v>2.7770000000000001</v>
      </c>
      <c r="AP63" s="15">
        <v>18.010000000000002</v>
      </c>
      <c r="AQ63" s="15">
        <f t="shared" si="2"/>
        <v>3.2418</v>
      </c>
      <c r="AW63" s="16">
        <v>69.83</v>
      </c>
      <c r="AX63" s="16">
        <v>0</v>
      </c>
      <c r="AY63" s="16">
        <v>0</v>
      </c>
      <c r="AZ63" s="16">
        <v>12.5694</v>
      </c>
      <c r="BA63" s="16"/>
      <c r="BB63" s="16">
        <v>0</v>
      </c>
      <c r="BC63" s="16">
        <v>82.3994</v>
      </c>
    </row>
    <row r="64" spans="1:55" x14ac:dyDescent="0.25">
      <c r="A64" s="2">
        <v>5100006529</v>
      </c>
      <c r="C64" s="1" t="s">
        <v>117</v>
      </c>
      <c r="D64" s="3" t="s">
        <v>165</v>
      </c>
      <c r="E64" s="5"/>
      <c r="F64" s="7" t="s">
        <v>172</v>
      </c>
      <c r="G64" s="7" t="s">
        <v>177</v>
      </c>
      <c r="H64" s="5"/>
      <c r="I64" s="8" t="s">
        <v>252</v>
      </c>
      <c r="J64" s="7" t="s">
        <v>282</v>
      </c>
      <c r="K64" s="10">
        <v>20127705969</v>
      </c>
      <c r="L64" s="11" t="s">
        <v>306</v>
      </c>
      <c r="M64" s="12">
        <v>75.89</v>
      </c>
      <c r="N64" s="12">
        <f t="shared" si="0"/>
        <v>13.6602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f t="shared" si="3"/>
        <v>89.550200000000004</v>
      </c>
      <c r="W64" s="11"/>
      <c r="X64" s="13"/>
      <c r="Y64" s="11"/>
      <c r="Z64" s="14">
        <v>2.7829999999999999</v>
      </c>
      <c r="AN64" s="14">
        <f t="shared" si="1"/>
        <v>2.7829999999999999</v>
      </c>
      <c r="AP64" s="15">
        <v>27.27</v>
      </c>
      <c r="AQ64" s="15">
        <f t="shared" si="2"/>
        <v>4.9085999999999999</v>
      </c>
      <c r="AW64" s="16">
        <v>95.2</v>
      </c>
      <c r="AX64" s="16">
        <v>0</v>
      </c>
      <c r="AY64" s="16">
        <v>0</v>
      </c>
      <c r="AZ64" s="16">
        <v>17.135999999999999</v>
      </c>
      <c r="BA64" s="16"/>
      <c r="BB64" s="16">
        <v>0</v>
      </c>
      <c r="BC64" s="16">
        <v>112.336</v>
      </c>
    </row>
    <row r="65" spans="1:55" x14ac:dyDescent="0.25">
      <c r="A65" s="2">
        <v>5100006563</v>
      </c>
      <c r="C65" s="1" t="s">
        <v>118</v>
      </c>
      <c r="D65" s="3" t="s">
        <v>157</v>
      </c>
      <c r="E65" s="5"/>
      <c r="F65" s="7" t="s">
        <v>172</v>
      </c>
      <c r="G65" s="7" t="s">
        <v>177</v>
      </c>
      <c r="H65" s="5"/>
      <c r="I65" s="8" t="s">
        <v>253</v>
      </c>
      <c r="J65" s="7" t="s">
        <v>282</v>
      </c>
      <c r="K65" s="10">
        <v>20127705969</v>
      </c>
      <c r="L65" s="11" t="s">
        <v>306</v>
      </c>
      <c r="M65" s="12">
        <v>75.97</v>
      </c>
      <c r="N65" s="12">
        <f>+M65*18%+0.02</f>
        <v>13.694599999999999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f t="shared" si="3"/>
        <v>89.664599999999993</v>
      </c>
      <c r="W65" s="11"/>
      <c r="X65" s="13"/>
      <c r="Y65" s="11"/>
      <c r="Z65" s="14">
        <v>2.7930000000000001</v>
      </c>
      <c r="AN65" s="14">
        <f t="shared" si="1"/>
        <v>2.7930000000000001</v>
      </c>
      <c r="AP65" s="15">
        <v>27.2</v>
      </c>
      <c r="AQ65" s="15">
        <f t="shared" si="2"/>
        <v>4.8959999999999999</v>
      </c>
      <c r="AW65" s="16">
        <v>146.05000000000001</v>
      </c>
      <c r="AX65" s="16">
        <v>0</v>
      </c>
      <c r="AY65" s="16">
        <v>0</v>
      </c>
      <c r="AZ65" s="16">
        <v>26.289000000000001</v>
      </c>
      <c r="BA65" s="16"/>
      <c r="BB65" s="16">
        <v>0</v>
      </c>
      <c r="BC65" s="16">
        <v>172.339</v>
      </c>
    </row>
    <row r="66" spans="1:55" x14ac:dyDescent="0.25">
      <c r="A66" s="2">
        <v>5100006531</v>
      </c>
      <c r="C66" s="1" t="s">
        <v>119</v>
      </c>
      <c r="D66" s="3" t="s">
        <v>166</v>
      </c>
      <c r="E66" s="5"/>
      <c r="F66" s="7" t="s">
        <v>172</v>
      </c>
      <c r="G66" s="7" t="s">
        <v>177</v>
      </c>
      <c r="H66" s="5"/>
      <c r="I66" s="8" t="s">
        <v>254</v>
      </c>
      <c r="J66" s="7" t="s">
        <v>282</v>
      </c>
      <c r="K66" s="10">
        <v>20127705969</v>
      </c>
      <c r="L66" s="11" t="s">
        <v>306</v>
      </c>
      <c r="M66" s="12">
        <v>123.75</v>
      </c>
      <c r="N66" s="12">
        <f>+M66*18%-0.01</f>
        <v>22.264999999999997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f t="shared" si="3"/>
        <v>146.01499999999999</v>
      </c>
      <c r="W66" s="11"/>
      <c r="X66" s="13"/>
      <c r="Y66" s="1"/>
      <c r="Z66" s="14">
        <v>2.8029999999999999</v>
      </c>
      <c r="AN66" s="14">
        <f t="shared" si="1"/>
        <v>2.8029999999999999</v>
      </c>
      <c r="AP66" s="15">
        <v>44.34</v>
      </c>
      <c r="AQ66" s="15">
        <f t="shared" si="2"/>
        <v>7.9812000000000003</v>
      </c>
      <c r="AW66" s="16">
        <v>168.47</v>
      </c>
      <c r="AX66" s="16"/>
      <c r="AY66" s="16"/>
      <c r="AZ66" s="16"/>
      <c r="BA66" s="16"/>
      <c r="BB66" s="16"/>
      <c r="BC66" s="16"/>
    </row>
    <row r="67" spans="1:55" x14ac:dyDescent="0.25">
      <c r="A67" s="2">
        <v>5100006561</v>
      </c>
      <c r="C67" s="1" t="s">
        <v>120</v>
      </c>
      <c r="D67" s="3" t="s">
        <v>166</v>
      </c>
      <c r="E67" s="5"/>
      <c r="F67" s="7" t="s">
        <v>172</v>
      </c>
      <c r="G67" s="7" t="s">
        <v>177</v>
      </c>
      <c r="H67" s="5"/>
      <c r="I67" s="8" t="s">
        <v>255</v>
      </c>
      <c r="J67" s="7" t="s">
        <v>282</v>
      </c>
      <c r="K67" s="10">
        <v>20127705969</v>
      </c>
      <c r="L67" s="11" t="s">
        <v>306</v>
      </c>
      <c r="M67" s="12">
        <v>75.75</v>
      </c>
      <c r="N67" s="12">
        <f>+M67*18%+0.01</f>
        <v>13.645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f t="shared" si="3"/>
        <v>89.394999999999996</v>
      </c>
      <c r="W67" s="11"/>
      <c r="X67" s="13"/>
      <c r="Y67" s="11"/>
      <c r="Z67" s="14">
        <v>2.8029999999999999</v>
      </c>
      <c r="AN67" s="14">
        <f t="shared" ref="AN67:AN94" si="4">+Z67</f>
        <v>2.8029999999999999</v>
      </c>
      <c r="AP67" s="15">
        <v>27.14</v>
      </c>
      <c r="AQ67" s="15">
        <f t="shared" ref="AQ67:AQ94" si="5">+AP67*18%</f>
        <v>4.8852000000000002</v>
      </c>
      <c r="AW67" s="16">
        <v>134.62</v>
      </c>
      <c r="AX67" s="16">
        <v>0</v>
      </c>
      <c r="AY67" s="16"/>
      <c r="AZ67" s="16">
        <v>24.2316</v>
      </c>
      <c r="BA67" s="16">
        <v>0</v>
      </c>
      <c r="BB67" s="16">
        <v>0</v>
      </c>
      <c r="BC67" s="16">
        <v>158.85160000000002</v>
      </c>
    </row>
    <row r="68" spans="1:55" x14ac:dyDescent="0.25">
      <c r="A68" s="2">
        <v>5100006540</v>
      </c>
      <c r="C68" s="1" t="s">
        <v>121</v>
      </c>
      <c r="D68" s="3" t="s">
        <v>166</v>
      </c>
      <c r="E68" s="5"/>
      <c r="F68" s="7" t="s">
        <v>172</v>
      </c>
      <c r="G68" s="7" t="s">
        <v>177</v>
      </c>
      <c r="H68" s="5"/>
      <c r="I68" s="8" t="s">
        <v>256</v>
      </c>
      <c r="J68" s="7" t="s">
        <v>282</v>
      </c>
      <c r="K68" s="10">
        <v>20127705969</v>
      </c>
      <c r="L68" s="11" t="s">
        <v>306</v>
      </c>
      <c r="M68" s="12">
        <f>138.86-0.59</f>
        <v>138.27000000000001</v>
      </c>
      <c r="N68" s="12">
        <f>+M68*18%+0.01</f>
        <v>24.898600000000002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f t="shared" ref="V68:V94" si="6">SUM(M68:U68)</f>
        <v>163.16860000000003</v>
      </c>
      <c r="W68" s="11"/>
      <c r="X68" s="13"/>
      <c r="Y68" s="1"/>
      <c r="Z68" s="14">
        <v>2.8029999999999999</v>
      </c>
      <c r="AN68" s="14">
        <f t="shared" si="4"/>
        <v>2.8029999999999999</v>
      </c>
      <c r="AP68" s="15">
        <v>49.54</v>
      </c>
      <c r="AQ68" s="15">
        <f t="shared" si="5"/>
        <v>8.9171999999999993</v>
      </c>
      <c r="AW68" s="16">
        <v>355.45</v>
      </c>
      <c r="AX68" s="16">
        <v>0</v>
      </c>
      <c r="AY68" s="16"/>
      <c r="AZ68" s="16">
        <v>63.980999999999995</v>
      </c>
      <c r="BA68" s="16">
        <v>0</v>
      </c>
      <c r="BB68" s="16">
        <v>0</v>
      </c>
      <c r="BC68" s="16">
        <v>419.43099999999998</v>
      </c>
    </row>
    <row r="69" spans="1:55" x14ac:dyDescent="0.25">
      <c r="A69" s="2">
        <v>5100006542</v>
      </c>
      <c r="C69" s="1" t="s">
        <v>122</v>
      </c>
      <c r="D69" s="3" t="s">
        <v>166</v>
      </c>
      <c r="E69" s="5"/>
      <c r="F69" s="7" t="s">
        <v>172</v>
      </c>
      <c r="G69" s="7" t="s">
        <v>177</v>
      </c>
      <c r="H69" s="5"/>
      <c r="I69" s="8" t="s">
        <v>257</v>
      </c>
      <c r="J69" s="7" t="s">
        <v>282</v>
      </c>
      <c r="K69" s="10">
        <v>20127705969</v>
      </c>
      <c r="L69" s="11" t="s">
        <v>306</v>
      </c>
      <c r="M69" s="12">
        <f>153.72-0.66</f>
        <v>153.06</v>
      </c>
      <c r="N69" s="12">
        <f t="shared" ref="N69:N93" si="7">+M69*18%</f>
        <v>27.550799999999999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f t="shared" si="6"/>
        <v>180.61080000000001</v>
      </c>
      <c r="W69" s="11"/>
      <c r="X69" s="13"/>
      <c r="Y69" s="1"/>
      <c r="Z69" s="14">
        <v>2.8029999999999999</v>
      </c>
      <c r="AN69" s="14">
        <f t="shared" si="4"/>
        <v>2.8029999999999999</v>
      </c>
      <c r="AP69" s="15">
        <v>54.84</v>
      </c>
      <c r="AQ69" s="15">
        <f t="shared" si="5"/>
        <v>9.8712</v>
      </c>
      <c r="AW69" s="16">
        <v>69.739999999999995</v>
      </c>
      <c r="AX69" s="16">
        <v>0</v>
      </c>
      <c r="AY69" s="16"/>
      <c r="AZ69" s="16">
        <v>12.553199999999999</v>
      </c>
      <c r="BA69" s="16">
        <v>0</v>
      </c>
      <c r="BB69" s="16">
        <v>0</v>
      </c>
      <c r="BC69" s="16">
        <v>82.293199999999999</v>
      </c>
    </row>
    <row r="70" spans="1:55" x14ac:dyDescent="0.25">
      <c r="A70" s="2">
        <v>5100006538</v>
      </c>
      <c r="C70" s="1" t="s">
        <v>123</v>
      </c>
      <c r="D70" s="3" t="s">
        <v>166</v>
      </c>
      <c r="E70" s="5"/>
      <c r="F70" s="7" t="s">
        <v>172</v>
      </c>
      <c r="G70" s="7" t="s">
        <v>177</v>
      </c>
      <c r="H70" s="5"/>
      <c r="I70" s="8" t="s">
        <v>258</v>
      </c>
      <c r="J70" s="7" t="s">
        <v>282</v>
      </c>
      <c r="K70" s="10">
        <v>20127705969</v>
      </c>
      <c r="L70" s="11" t="s">
        <v>306</v>
      </c>
      <c r="M70" s="12">
        <f>109.43-0.47</f>
        <v>108.96000000000001</v>
      </c>
      <c r="N70" s="12">
        <f>+M70*18%+0.01</f>
        <v>19.622800000000002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f t="shared" si="6"/>
        <v>128.58280000000002</v>
      </c>
      <c r="W70" s="11"/>
      <c r="X70" s="13"/>
      <c r="Y70" s="1"/>
      <c r="Z70" s="14">
        <v>2.8029999999999999</v>
      </c>
      <c r="AN70" s="14">
        <f t="shared" si="4"/>
        <v>2.8029999999999999</v>
      </c>
      <c r="AP70" s="15">
        <v>39.04</v>
      </c>
      <c r="AQ70" s="15">
        <f t="shared" si="5"/>
        <v>7.0271999999999997</v>
      </c>
      <c r="AW70" s="16">
        <v>128.49</v>
      </c>
      <c r="AX70" s="16">
        <v>0</v>
      </c>
      <c r="AY70" s="16"/>
      <c r="AZ70" s="16">
        <v>23.1282</v>
      </c>
      <c r="BA70" s="16">
        <v>0</v>
      </c>
      <c r="BB70" s="16">
        <v>0</v>
      </c>
      <c r="BC70" s="16">
        <v>151.6182</v>
      </c>
    </row>
    <row r="71" spans="1:55" x14ac:dyDescent="0.25">
      <c r="A71" s="2">
        <v>5100006544</v>
      </c>
      <c r="C71" s="1" t="s">
        <v>124</v>
      </c>
      <c r="D71" s="3" t="s">
        <v>166</v>
      </c>
      <c r="E71" s="5"/>
      <c r="F71" s="7" t="s">
        <v>172</v>
      </c>
      <c r="G71" s="7" t="s">
        <v>177</v>
      </c>
      <c r="H71" s="5"/>
      <c r="I71" s="8" t="s">
        <v>259</v>
      </c>
      <c r="J71" s="7" t="s">
        <v>282</v>
      </c>
      <c r="K71" s="10">
        <v>20127705969</v>
      </c>
      <c r="L71" s="11" t="s">
        <v>306</v>
      </c>
      <c r="M71" s="12">
        <f>353.18-1.51</f>
        <v>351.67</v>
      </c>
      <c r="N71" s="12">
        <f t="shared" si="7"/>
        <v>63.300600000000003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f t="shared" si="6"/>
        <v>414.97059999999999</v>
      </c>
      <c r="W71" s="11"/>
      <c r="X71" s="13">
        <v>181450701235787</v>
      </c>
      <c r="Y71" s="1" t="s">
        <v>310</v>
      </c>
      <c r="Z71" s="14">
        <v>2.8029999999999999</v>
      </c>
      <c r="AN71" s="14">
        <f t="shared" si="4"/>
        <v>2.8029999999999999</v>
      </c>
      <c r="AP71" s="15">
        <v>126</v>
      </c>
      <c r="AQ71" s="15">
        <f t="shared" si="5"/>
        <v>22.68</v>
      </c>
      <c r="AW71" s="16">
        <v>128.49</v>
      </c>
      <c r="AX71" s="16">
        <v>0</v>
      </c>
      <c r="AY71" s="16"/>
      <c r="AZ71" s="16">
        <v>23.1282</v>
      </c>
      <c r="BA71" s="16">
        <v>0</v>
      </c>
      <c r="BB71" s="16">
        <v>0</v>
      </c>
      <c r="BC71" s="16">
        <v>151.6182</v>
      </c>
    </row>
    <row r="72" spans="1:55" x14ac:dyDescent="0.25">
      <c r="A72" s="2">
        <v>5100006545</v>
      </c>
      <c r="C72" s="1" t="s">
        <v>125</v>
      </c>
      <c r="D72" s="3" t="s">
        <v>166</v>
      </c>
      <c r="E72" s="5"/>
      <c r="F72" s="7" t="s">
        <v>172</v>
      </c>
      <c r="G72" s="7" t="s">
        <v>177</v>
      </c>
      <c r="H72" s="5"/>
      <c r="I72" s="8" t="s">
        <v>260</v>
      </c>
      <c r="J72" s="7" t="s">
        <v>282</v>
      </c>
      <c r="K72" s="10">
        <v>20127705969</v>
      </c>
      <c r="L72" s="11" t="s">
        <v>306</v>
      </c>
      <c r="M72" s="12">
        <f>353.18-1.51</f>
        <v>351.67</v>
      </c>
      <c r="N72" s="12">
        <f t="shared" si="7"/>
        <v>63.300600000000003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f t="shared" si="6"/>
        <v>414.97059999999999</v>
      </c>
      <c r="W72" s="11"/>
      <c r="X72" s="13">
        <v>181450701235787</v>
      </c>
      <c r="Y72" s="1" t="s">
        <v>310</v>
      </c>
      <c r="Z72" s="14">
        <v>2.8029999999999999</v>
      </c>
      <c r="AN72" s="14">
        <f t="shared" si="4"/>
        <v>2.8029999999999999</v>
      </c>
      <c r="AP72" s="15">
        <v>126</v>
      </c>
      <c r="AQ72" s="15">
        <f t="shared" si="5"/>
        <v>22.68</v>
      </c>
      <c r="AW72" s="16">
        <v>100.46</v>
      </c>
      <c r="AX72" s="16">
        <v>0</v>
      </c>
      <c r="AY72" s="16"/>
      <c r="AZ72" s="16">
        <v>18.082799999999999</v>
      </c>
      <c r="BA72" s="16">
        <v>0</v>
      </c>
      <c r="BB72" s="16">
        <v>0</v>
      </c>
      <c r="BC72" s="16">
        <v>118.5428</v>
      </c>
    </row>
    <row r="73" spans="1:55" x14ac:dyDescent="0.25">
      <c r="A73" s="2">
        <v>5100006546</v>
      </c>
      <c r="C73" s="1" t="s">
        <v>126</v>
      </c>
      <c r="D73" s="3" t="s">
        <v>166</v>
      </c>
      <c r="E73" s="5"/>
      <c r="F73" s="7" t="s">
        <v>172</v>
      </c>
      <c r="G73" s="7" t="s">
        <v>177</v>
      </c>
      <c r="H73" s="5"/>
      <c r="I73" s="8" t="s">
        <v>261</v>
      </c>
      <c r="J73" s="7" t="s">
        <v>282</v>
      </c>
      <c r="K73" s="10">
        <v>20127705969</v>
      </c>
      <c r="L73" s="11" t="s">
        <v>306</v>
      </c>
      <c r="M73" s="12">
        <f>50.01-0.22</f>
        <v>49.79</v>
      </c>
      <c r="N73" s="12">
        <f t="shared" si="7"/>
        <v>8.9621999999999993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f t="shared" si="6"/>
        <v>58.752200000000002</v>
      </c>
      <c r="W73" s="11"/>
      <c r="X73" s="13"/>
      <c r="Y73" s="1"/>
      <c r="Z73" s="14">
        <v>2.8029999999999999</v>
      </c>
      <c r="AN73" s="14">
        <f t="shared" si="4"/>
        <v>2.8029999999999999</v>
      </c>
      <c r="AP73" s="15">
        <v>17.84</v>
      </c>
      <c r="AQ73" s="15">
        <f t="shared" si="5"/>
        <v>3.2111999999999998</v>
      </c>
      <c r="AW73" s="16">
        <v>100.46</v>
      </c>
      <c r="AX73" s="16">
        <v>0</v>
      </c>
      <c r="AY73" s="16"/>
      <c r="AZ73" s="16">
        <v>18.082799999999999</v>
      </c>
      <c r="BA73" s="16">
        <v>0</v>
      </c>
      <c r="BB73" s="16">
        <v>0</v>
      </c>
      <c r="BC73" s="16">
        <v>118.5428</v>
      </c>
    </row>
    <row r="74" spans="1:55" x14ac:dyDescent="0.25">
      <c r="A74" s="2">
        <v>5100006555</v>
      </c>
      <c r="C74" s="1" t="s">
        <v>127</v>
      </c>
      <c r="D74" s="3" t="s">
        <v>166</v>
      </c>
      <c r="E74" s="5"/>
      <c r="F74" s="7" t="s">
        <v>172</v>
      </c>
      <c r="G74" s="7" t="s">
        <v>177</v>
      </c>
      <c r="H74" s="5"/>
      <c r="I74" s="8" t="s">
        <v>262</v>
      </c>
      <c r="J74" s="7" t="s">
        <v>282</v>
      </c>
      <c r="K74" s="10">
        <v>20127705969</v>
      </c>
      <c r="L74" s="11" t="s">
        <v>306</v>
      </c>
      <c r="M74" s="12">
        <f>76.07-0.32</f>
        <v>75.75</v>
      </c>
      <c r="N74" s="12">
        <f>+M74*18%+0.01</f>
        <v>13.645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f t="shared" si="6"/>
        <v>89.394999999999996</v>
      </c>
      <c r="W74" s="11"/>
      <c r="X74" s="13"/>
      <c r="Y74" s="1"/>
      <c r="Z74" s="14">
        <v>2.8029999999999999</v>
      </c>
      <c r="AN74" s="14">
        <f t="shared" si="4"/>
        <v>2.8029999999999999</v>
      </c>
      <c r="AP74" s="15">
        <v>27.14</v>
      </c>
      <c r="AQ74" s="15">
        <f t="shared" si="5"/>
        <v>4.8852000000000002</v>
      </c>
      <c r="AW74" s="16">
        <v>69.63</v>
      </c>
      <c r="AX74" s="16">
        <v>0</v>
      </c>
      <c r="AY74" s="16"/>
      <c r="AZ74" s="16">
        <v>12.533399999999999</v>
      </c>
      <c r="BA74" s="16">
        <v>0</v>
      </c>
      <c r="BB74" s="16">
        <v>0</v>
      </c>
      <c r="BC74" s="16">
        <v>82.163399999999996</v>
      </c>
    </row>
    <row r="75" spans="1:55" x14ac:dyDescent="0.25">
      <c r="A75" s="2">
        <v>5100006559</v>
      </c>
      <c r="C75" s="1" t="s">
        <v>128</v>
      </c>
      <c r="D75" s="3" t="s">
        <v>166</v>
      </c>
      <c r="E75" s="5"/>
      <c r="F75" s="7" t="s">
        <v>172</v>
      </c>
      <c r="G75" s="7" t="s">
        <v>177</v>
      </c>
      <c r="H75" s="5"/>
      <c r="I75" s="8" t="s">
        <v>263</v>
      </c>
      <c r="J75" s="7" t="s">
        <v>282</v>
      </c>
      <c r="K75" s="10">
        <v>20127705969</v>
      </c>
      <c r="L75" s="11" t="s">
        <v>306</v>
      </c>
      <c r="M75" s="12">
        <f>76.07-0.32</f>
        <v>75.75</v>
      </c>
      <c r="N75" s="12">
        <f>+M75*18%+0.01</f>
        <v>13.645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f t="shared" si="6"/>
        <v>89.394999999999996</v>
      </c>
      <c r="W75" s="11"/>
      <c r="X75" s="13"/>
      <c r="Y75" s="1"/>
      <c r="Z75" s="14">
        <v>2.8029999999999999</v>
      </c>
      <c r="AN75" s="14">
        <f t="shared" si="4"/>
        <v>2.8029999999999999</v>
      </c>
      <c r="AP75" s="15">
        <v>27.14</v>
      </c>
      <c r="AQ75" s="15">
        <f t="shared" si="5"/>
        <v>4.8852000000000002</v>
      </c>
      <c r="AW75" s="16">
        <v>69.489999999999995</v>
      </c>
      <c r="AX75" s="16">
        <v>0</v>
      </c>
      <c r="AY75" s="16"/>
      <c r="AZ75" s="16">
        <v>12.508199999999999</v>
      </c>
      <c r="BA75" s="16">
        <v>0</v>
      </c>
      <c r="BB75" s="16">
        <v>0</v>
      </c>
      <c r="BC75" s="16">
        <v>81.998199999999997</v>
      </c>
    </row>
    <row r="76" spans="1:55" x14ac:dyDescent="0.25">
      <c r="A76" s="2">
        <v>5100006557</v>
      </c>
      <c r="C76" s="1" t="s">
        <v>129</v>
      </c>
      <c r="D76" s="3" t="s">
        <v>166</v>
      </c>
      <c r="E76" s="5"/>
      <c r="F76" s="7" t="s">
        <v>172</v>
      </c>
      <c r="G76" s="7" t="s">
        <v>177</v>
      </c>
      <c r="H76" s="5"/>
      <c r="I76" s="8" t="s">
        <v>264</v>
      </c>
      <c r="J76" s="7" t="s">
        <v>282</v>
      </c>
      <c r="K76" s="10">
        <v>20127705969</v>
      </c>
      <c r="L76" s="11" t="s">
        <v>306</v>
      </c>
      <c r="M76" s="12">
        <f>76.07-0.32</f>
        <v>75.75</v>
      </c>
      <c r="N76" s="12">
        <f>+M76*18%+0.01</f>
        <v>13.645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f t="shared" si="6"/>
        <v>89.394999999999996</v>
      </c>
      <c r="W76" s="11"/>
      <c r="X76" s="13"/>
      <c r="Y76" s="1"/>
      <c r="Z76" s="14">
        <v>2.8029999999999999</v>
      </c>
      <c r="AN76" s="14">
        <f t="shared" si="4"/>
        <v>2.8029999999999999</v>
      </c>
      <c r="AP76" s="15">
        <v>27.14</v>
      </c>
      <c r="AQ76" s="15">
        <f t="shared" si="5"/>
        <v>4.8852000000000002</v>
      </c>
      <c r="AW76" s="16">
        <v>116.41</v>
      </c>
      <c r="AX76" s="16">
        <v>0</v>
      </c>
      <c r="AY76" s="16"/>
      <c r="AZ76" s="16">
        <v>20.953799999999998</v>
      </c>
      <c r="BA76" s="16">
        <v>0</v>
      </c>
      <c r="BB76" s="16">
        <v>0</v>
      </c>
      <c r="BC76" s="16">
        <v>137.3638</v>
      </c>
    </row>
    <row r="77" spans="1:55" x14ac:dyDescent="0.25">
      <c r="A77" s="2">
        <v>5100006553</v>
      </c>
      <c r="C77" s="1" t="s">
        <v>130</v>
      </c>
      <c r="D77" s="3" t="s">
        <v>167</v>
      </c>
      <c r="E77" s="1"/>
      <c r="F77" s="7" t="s">
        <v>172</v>
      </c>
      <c r="G77" s="7" t="s">
        <v>177</v>
      </c>
      <c r="H77" s="7"/>
      <c r="I77" s="7" t="s">
        <v>265</v>
      </c>
      <c r="J77" s="7" t="s">
        <v>282</v>
      </c>
      <c r="K77" s="10">
        <v>20127705969</v>
      </c>
      <c r="L77" s="11" t="s">
        <v>306</v>
      </c>
      <c r="M77" s="12">
        <v>76.12</v>
      </c>
      <c r="N77" s="12">
        <f t="shared" si="7"/>
        <v>13.701600000000001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f t="shared" si="6"/>
        <v>89.821600000000004</v>
      </c>
      <c r="W77" s="11"/>
      <c r="X77" s="13"/>
      <c r="Y77" s="1"/>
      <c r="Z77" s="14">
        <v>2.8079999999999998</v>
      </c>
      <c r="AN77" s="14">
        <f t="shared" si="4"/>
        <v>2.8079999999999998</v>
      </c>
      <c r="AP77" s="15">
        <v>27.11</v>
      </c>
      <c r="AQ77" s="15">
        <f t="shared" si="5"/>
        <v>4.8797999999999995</v>
      </c>
      <c r="AW77" s="16">
        <v>132.65</v>
      </c>
      <c r="AX77" s="16">
        <v>0</v>
      </c>
      <c r="AY77" s="16"/>
      <c r="AZ77" s="16">
        <v>23.876999999999999</v>
      </c>
      <c r="BA77" s="16">
        <v>0</v>
      </c>
      <c r="BB77" s="16">
        <v>0</v>
      </c>
      <c r="BC77" s="16">
        <v>156.52700000000002</v>
      </c>
    </row>
    <row r="78" spans="1:55" x14ac:dyDescent="0.25">
      <c r="A78" s="2">
        <v>5100006552</v>
      </c>
      <c r="C78" s="1" t="s">
        <v>131</v>
      </c>
      <c r="D78" s="3" t="s">
        <v>167</v>
      </c>
      <c r="E78" s="1"/>
      <c r="F78" s="7" t="s">
        <v>172</v>
      </c>
      <c r="G78" s="7" t="s">
        <v>177</v>
      </c>
      <c r="H78" s="7"/>
      <c r="I78" s="7" t="s">
        <v>266</v>
      </c>
      <c r="J78" s="7" t="s">
        <v>282</v>
      </c>
      <c r="K78" s="10">
        <v>20127705969</v>
      </c>
      <c r="L78" s="11" t="s">
        <v>306</v>
      </c>
      <c r="M78" s="12">
        <f>4422.6-0.06</f>
        <v>4422.54</v>
      </c>
      <c r="N78" s="12">
        <f t="shared" si="7"/>
        <v>796.05719999999997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f t="shared" si="6"/>
        <v>5218.5972000000002</v>
      </c>
      <c r="W78" s="11"/>
      <c r="X78" s="13"/>
      <c r="Y78" s="1"/>
      <c r="Z78" s="14">
        <v>2.8079999999999998</v>
      </c>
      <c r="AN78" s="14">
        <f t="shared" si="4"/>
        <v>2.8079999999999998</v>
      </c>
      <c r="AP78" s="15">
        <v>1575</v>
      </c>
      <c r="AQ78" s="15">
        <f t="shared" si="5"/>
        <v>283.5</v>
      </c>
      <c r="AW78" s="16">
        <v>347.13</v>
      </c>
      <c r="AX78" s="16">
        <v>0</v>
      </c>
      <c r="AY78" s="16"/>
      <c r="AZ78" s="16">
        <v>62.483399999999996</v>
      </c>
      <c r="BA78" s="16">
        <v>0</v>
      </c>
      <c r="BB78" s="16">
        <v>0</v>
      </c>
      <c r="BC78" s="16">
        <v>409.61340000000001</v>
      </c>
    </row>
    <row r="79" spans="1:55" x14ac:dyDescent="0.25">
      <c r="A79" s="2">
        <v>1000020863</v>
      </c>
      <c r="C79" s="1" t="s">
        <v>132</v>
      </c>
      <c r="D79" s="3" t="s">
        <v>151</v>
      </c>
      <c r="E79" s="1"/>
      <c r="F79" s="7" t="s">
        <v>175</v>
      </c>
      <c r="G79" s="7" t="s">
        <v>189</v>
      </c>
      <c r="H79" s="4">
        <v>2014</v>
      </c>
      <c r="I79" s="7" t="s">
        <v>267</v>
      </c>
      <c r="J79" s="7" t="s">
        <v>282</v>
      </c>
      <c r="K79" s="10">
        <v>20131312955</v>
      </c>
      <c r="L79" s="11" t="s">
        <v>307</v>
      </c>
      <c r="M79" s="12">
        <v>794.44</v>
      </c>
      <c r="N79" s="12">
        <f t="shared" si="7"/>
        <v>142.9992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f t="shared" si="6"/>
        <v>937.43920000000003</v>
      </c>
      <c r="W79" s="11"/>
      <c r="X79" s="13"/>
      <c r="Y79" s="1"/>
      <c r="Z79" s="14">
        <v>2.8090000000000002</v>
      </c>
      <c r="AN79" s="14">
        <f t="shared" si="4"/>
        <v>2.8090000000000002</v>
      </c>
      <c r="AP79" s="15">
        <v>283.33</v>
      </c>
      <c r="AQ79" s="15">
        <f t="shared" si="5"/>
        <v>50.999399999999994</v>
      </c>
      <c r="AW79" s="16"/>
      <c r="AX79" s="16"/>
      <c r="AY79" s="16"/>
      <c r="AZ79" s="16"/>
      <c r="BA79" s="16"/>
      <c r="BB79" s="16"/>
      <c r="BC79" s="16"/>
    </row>
    <row r="80" spans="1:55" x14ac:dyDescent="0.25">
      <c r="A80" s="2">
        <v>1000020937</v>
      </c>
      <c r="C80" s="1" t="s">
        <v>133</v>
      </c>
      <c r="D80" s="3" t="s">
        <v>168</v>
      </c>
      <c r="E80" s="1"/>
      <c r="F80" s="7" t="s">
        <v>175</v>
      </c>
      <c r="G80" s="7" t="s">
        <v>190</v>
      </c>
      <c r="H80" s="4">
        <v>2014</v>
      </c>
      <c r="I80" s="7" t="s">
        <v>268</v>
      </c>
      <c r="J80" s="7" t="s">
        <v>282</v>
      </c>
      <c r="K80" s="10">
        <v>20131312955</v>
      </c>
      <c r="L80" s="11" t="s">
        <v>307</v>
      </c>
      <c r="M80" s="12">
        <v>1005328.1</v>
      </c>
      <c r="N80" s="12">
        <f t="shared" si="7"/>
        <v>180959.05799999999</v>
      </c>
      <c r="O80" s="12">
        <v>0</v>
      </c>
      <c r="P80" s="12">
        <v>0</v>
      </c>
      <c r="Q80" s="12">
        <v>0</v>
      </c>
      <c r="R80" s="12">
        <v>0</v>
      </c>
      <c r="S80" s="12">
        <v>25.07</v>
      </c>
      <c r="T80" s="12">
        <v>0</v>
      </c>
      <c r="U80" s="12">
        <v>0</v>
      </c>
      <c r="V80" s="12">
        <f t="shared" si="6"/>
        <v>1186312.2280000001</v>
      </c>
      <c r="W80" s="11"/>
      <c r="X80" s="13"/>
      <c r="Y80" s="1"/>
      <c r="Z80" s="14">
        <v>2.786</v>
      </c>
      <c r="AN80" s="14">
        <f t="shared" si="4"/>
        <v>2.786</v>
      </c>
      <c r="AP80" s="15">
        <v>360850</v>
      </c>
      <c r="AQ80" s="15">
        <f t="shared" si="5"/>
        <v>64953</v>
      </c>
      <c r="AW80" s="16"/>
      <c r="AX80" s="16"/>
      <c r="AY80" s="16"/>
      <c r="AZ80" s="16"/>
      <c r="BA80" s="16"/>
      <c r="BB80" s="16"/>
      <c r="BC80" s="16"/>
    </row>
    <row r="81" spans="1:55" x14ac:dyDescent="0.25">
      <c r="A81" s="2">
        <v>1000020863</v>
      </c>
      <c r="C81" s="1" t="s">
        <v>134</v>
      </c>
      <c r="D81" s="3" t="s">
        <v>156</v>
      </c>
      <c r="E81" s="1"/>
      <c r="F81" s="7" t="s">
        <v>175</v>
      </c>
      <c r="G81" s="7" t="s">
        <v>189</v>
      </c>
      <c r="H81" s="4">
        <v>2014</v>
      </c>
      <c r="I81" s="8" t="s">
        <v>269</v>
      </c>
      <c r="J81" s="7" t="s">
        <v>282</v>
      </c>
      <c r="K81" s="10">
        <v>20131312955</v>
      </c>
      <c r="L81" s="11" t="s">
        <v>307</v>
      </c>
      <c r="M81" s="12">
        <v>3773.83</v>
      </c>
      <c r="N81" s="12">
        <f t="shared" si="7"/>
        <v>679.2894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f t="shared" si="6"/>
        <v>4453.1193999999996</v>
      </c>
      <c r="W81" s="11"/>
      <c r="X81" s="13"/>
      <c r="Y81" s="1"/>
      <c r="Z81" s="14">
        <v>2.8069999999999999</v>
      </c>
      <c r="AN81" s="14">
        <f t="shared" si="4"/>
        <v>2.8069999999999999</v>
      </c>
      <c r="AP81" s="15">
        <v>1344.44</v>
      </c>
      <c r="AQ81" s="15">
        <f t="shared" si="5"/>
        <v>241.9992</v>
      </c>
      <c r="AW81" s="16"/>
      <c r="AX81" s="16"/>
      <c r="AY81" s="16"/>
      <c r="AZ81" s="16"/>
      <c r="BA81" s="16"/>
      <c r="BB81" s="16"/>
      <c r="BC81" s="16"/>
    </row>
    <row r="82" spans="1:55" x14ac:dyDescent="0.25">
      <c r="A82" s="2">
        <v>1000020863</v>
      </c>
      <c r="C82" s="1" t="s">
        <v>135</v>
      </c>
      <c r="D82" s="3" t="s">
        <v>151</v>
      </c>
      <c r="E82" s="1"/>
      <c r="F82" s="7" t="s">
        <v>175</v>
      </c>
      <c r="G82" s="7" t="s">
        <v>189</v>
      </c>
      <c r="H82" s="4">
        <v>2014</v>
      </c>
      <c r="I82" s="8" t="s">
        <v>270</v>
      </c>
      <c r="J82" s="7" t="s">
        <v>282</v>
      </c>
      <c r="K82" s="10">
        <v>20131312955</v>
      </c>
      <c r="L82" s="11" t="s">
        <v>307</v>
      </c>
      <c r="M82" s="12">
        <v>69647.61</v>
      </c>
      <c r="N82" s="12">
        <f t="shared" si="7"/>
        <v>12536.569799999999</v>
      </c>
      <c r="O82" s="12">
        <v>0</v>
      </c>
      <c r="P82" s="12">
        <v>0</v>
      </c>
      <c r="Q82" s="12">
        <v>0</v>
      </c>
      <c r="R82" s="12">
        <v>0</v>
      </c>
      <c r="S82" s="12">
        <v>25.28</v>
      </c>
      <c r="T82" s="12">
        <v>0</v>
      </c>
      <c r="U82" s="12">
        <v>0</v>
      </c>
      <c r="V82" s="12">
        <f t="shared" si="6"/>
        <v>82209.459799999997</v>
      </c>
      <c r="W82" s="11"/>
      <c r="X82" s="13"/>
      <c r="Y82" s="1"/>
      <c r="Z82" s="14">
        <v>2.8090000000000002</v>
      </c>
      <c r="AN82" s="14">
        <f t="shared" si="4"/>
        <v>2.8090000000000002</v>
      </c>
      <c r="AP82" s="15">
        <v>24794.44</v>
      </c>
      <c r="AQ82" s="15">
        <f t="shared" si="5"/>
        <v>4462.9991999999993</v>
      </c>
      <c r="AW82" s="16"/>
      <c r="AX82" s="16"/>
      <c r="AY82" s="16"/>
      <c r="AZ82" s="16"/>
      <c r="BA82" s="16"/>
      <c r="BB82" s="16"/>
      <c r="BC82" s="16"/>
    </row>
    <row r="83" spans="1:55" x14ac:dyDescent="0.25">
      <c r="A83" s="2">
        <v>1000020863</v>
      </c>
      <c r="C83" s="1" t="s">
        <v>136</v>
      </c>
      <c r="D83" s="3" t="s">
        <v>151</v>
      </c>
      <c r="E83" s="1"/>
      <c r="F83" s="7" t="s">
        <v>175</v>
      </c>
      <c r="G83" s="7" t="s">
        <v>189</v>
      </c>
      <c r="H83" s="4">
        <v>2014</v>
      </c>
      <c r="I83" s="8" t="s">
        <v>271</v>
      </c>
      <c r="J83" s="7" t="s">
        <v>282</v>
      </c>
      <c r="K83" s="10">
        <v>20131312955</v>
      </c>
      <c r="L83" s="11" t="s">
        <v>307</v>
      </c>
      <c r="M83" s="12">
        <v>733.44</v>
      </c>
      <c r="N83" s="12">
        <f t="shared" si="7"/>
        <v>132.01920000000001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f t="shared" si="6"/>
        <v>865.45920000000001</v>
      </c>
      <c r="W83" s="11"/>
      <c r="X83" s="13"/>
      <c r="Y83" s="1"/>
      <c r="Z83" s="14">
        <v>2.8090000000000002</v>
      </c>
      <c r="AN83" s="14">
        <f t="shared" si="4"/>
        <v>2.8090000000000002</v>
      </c>
      <c r="AP83" s="15">
        <v>261.11</v>
      </c>
      <c r="AQ83" s="15">
        <f t="shared" si="5"/>
        <v>46.9998</v>
      </c>
      <c r="AW83" s="16">
        <v>105.1</v>
      </c>
      <c r="AX83" s="16">
        <v>0</v>
      </c>
      <c r="AY83" s="16"/>
      <c r="AZ83" s="16">
        <v>18.917999999999999</v>
      </c>
      <c r="BA83" s="16">
        <v>0</v>
      </c>
      <c r="BB83" s="16">
        <v>0</v>
      </c>
      <c r="BC83" s="16">
        <v>124.018</v>
      </c>
    </row>
    <row r="84" spans="1:55" x14ac:dyDescent="0.25">
      <c r="A84" s="2">
        <v>1000020863</v>
      </c>
      <c r="C84" s="1" t="s">
        <v>137</v>
      </c>
      <c r="D84" s="4" t="s">
        <v>156</v>
      </c>
      <c r="E84" s="5"/>
      <c r="F84" s="7" t="s">
        <v>175</v>
      </c>
      <c r="G84" s="7" t="s">
        <v>189</v>
      </c>
      <c r="H84" s="4">
        <v>2014</v>
      </c>
      <c r="I84" s="8" t="s">
        <v>272</v>
      </c>
      <c r="J84" s="7" t="s">
        <v>282</v>
      </c>
      <c r="K84" s="10">
        <v>20131312955</v>
      </c>
      <c r="L84" s="11" t="s">
        <v>307</v>
      </c>
      <c r="M84" s="12">
        <v>111890.16</v>
      </c>
      <c r="N84" s="12">
        <f t="shared" si="7"/>
        <v>20140.228800000001</v>
      </c>
      <c r="O84" s="12">
        <v>0</v>
      </c>
      <c r="P84" s="12">
        <v>0</v>
      </c>
      <c r="Q84" s="12">
        <v>0</v>
      </c>
      <c r="R84" s="12">
        <v>0</v>
      </c>
      <c r="S84" s="12">
        <v>25.26</v>
      </c>
      <c r="T84" s="12">
        <v>0</v>
      </c>
      <c r="U84" s="12">
        <v>0</v>
      </c>
      <c r="V84" s="12">
        <f t="shared" si="6"/>
        <v>132055.64880000002</v>
      </c>
      <c r="W84" s="11"/>
      <c r="X84" s="13"/>
      <c r="Y84" s="1"/>
      <c r="Z84" s="14">
        <v>2.8069999999999999</v>
      </c>
      <c r="AN84" s="14">
        <f t="shared" si="4"/>
        <v>2.8069999999999999</v>
      </c>
      <c r="AP84" s="15">
        <v>39861.11</v>
      </c>
      <c r="AQ84" s="15">
        <f t="shared" si="5"/>
        <v>7174.9997999999996</v>
      </c>
      <c r="AW84" s="16">
        <v>94.09</v>
      </c>
      <c r="AX84" s="16">
        <v>0</v>
      </c>
      <c r="AY84" s="16"/>
      <c r="AZ84" s="16">
        <v>16.936199999999999</v>
      </c>
      <c r="BA84" s="16">
        <v>0</v>
      </c>
      <c r="BB84" s="16">
        <v>0</v>
      </c>
      <c r="BC84" s="16">
        <v>111.0262</v>
      </c>
    </row>
    <row r="85" spans="1:55" x14ac:dyDescent="0.25">
      <c r="A85" s="2">
        <v>1000020863</v>
      </c>
      <c r="C85" s="1" t="s">
        <v>138</v>
      </c>
      <c r="D85" s="4" t="s">
        <v>151</v>
      </c>
      <c r="E85" s="5"/>
      <c r="F85" s="7" t="s">
        <v>175</v>
      </c>
      <c r="G85" s="7" t="s">
        <v>189</v>
      </c>
      <c r="H85" s="4">
        <v>2014</v>
      </c>
      <c r="I85" s="8" t="s">
        <v>273</v>
      </c>
      <c r="J85" s="7" t="s">
        <v>282</v>
      </c>
      <c r="K85" s="10">
        <v>20131312955</v>
      </c>
      <c r="L85" s="11" t="s">
        <v>307</v>
      </c>
      <c r="M85" s="12">
        <v>44569.440000000002</v>
      </c>
      <c r="N85" s="12">
        <f t="shared" si="7"/>
        <v>8022.4992000000002</v>
      </c>
      <c r="O85" s="12">
        <v>0</v>
      </c>
      <c r="P85" s="12">
        <v>0</v>
      </c>
      <c r="Q85" s="12">
        <v>0</v>
      </c>
      <c r="R85" s="12">
        <v>0</v>
      </c>
      <c r="S85" s="12">
        <v>25.28</v>
      </c>
      <c r="T85" s="12">
        <v>0</v>
      </c>
      <c r="U85" s="12">
        <v>0</v>
      </c>
      <c r="V85" s="12">
        <f t="shared" si="6"/>
        <v>52617.2192</v>
      </c>
      <c r="W85" s="11"/>
      <c r="X85" s="13"/>
      <c r="Y85" s="11"/>
      <c r="Z85" s="14">
        <v>2.8090000000000002</v>
      </c>
      <c r="AN85" s="14">
        <f t="shared" si="4"/>
        <v>2.8090000000000002</v>
      </c>
      <c r="AP85" s="15">
        <v>15866.66</v>
      </c>
      <c r="AQ85" s="15">
        <f t="shared" si="5"/>
        <v>2855.9987999999998</v>
      </c>
      <c r="AW85" s="16">
        <v>4335.9799999999996</v>
      </c>
      <c r="AX85" s="16">
        <v>0</v>
      </c>
      <c r="AY85" s="16"/>
      <c r="AZ85" s="16">
        <v>780.4763999999999</v>
      </c>
      <c r="BA85" s="16">
        <v>0</v>
      </c>
      <c r="BB85" s="16">
        <v>0</v>
      </c>
      <c r="BC85" s="16">
        <v>5116.4563999999991</v>
      </c>
    </row>
    <row r="86" spans="1:55" x14ac:dyDescent="0.25">
      <c r="A86" s="2">
        <v>1000020937</v>
      </c>
      <c r="C86" s="1" t="s">
        <v>139</v>
      </c>
      <c r="D86" s="3" t="s">
        <v>148</v>
      </c>
      <c r="E86" s="1"/>
      <c r="F86" s="7" t="s">
        <v>175</v>
      </c>
      <c r="G86" s="7" t="s">
        <v>189</v>
      </c>
      <c r="H86" s="4">
        <v>2014</v>
      </c>
      <c r="I86" s="8" t="s">
        <v>274</v>
      </c>
      <c r="J86" s="7" t="s">
        <v>282</v>
      </c>
      <c r="K86" s="10">
        <v>20131312955</v>
      </c>
      <c r="L86" s="11" t="s">
        <v>307</v>
      </c>
      <c r="M86" s="12">
        <v>45926.38</v>
      </c>
      <c r="N86" s="12">
        <f t="shared" si="7"/>
        <v>8266.7483999999986</v>
      </c>
      <c r="O86" s="12">
        <v>0</v>
      </c>
      <c r="P86" s="12">
        <v>0</v>
      </c>
      <c r="Q86" s="12">
        <v>0</v>
      </c>
      <c r="R86" s="12">
        <v>0</v>
      </c>
      <c r="S86" s="12">
        <v>25.27</v>
      </c>
      <c r="T86" s="12">
        <v>0</v>
      </c>
      <c r="U86" s="12">
        <v>0</v>
      </c>
      <c r="V86" s="12">
        <f t="shared" si="6"/>
        <v>54218.398399999991</v>
      </c>
      <c r="W86" s="11"/>
      <c r="X86" s="13"/>
      <c r="Y86" s="1"/>
      <c r="Z86" s="14">
        <v>2.8079999999999998</v>
      </c>
      <c r="AN86" s="14">
        <f t="shared" si="4"/>
        <v>2.8079999999999998</v>
      </c>
      <c r="AP86" s="15">
        <v>16355.55</v>
      </c>
      <c r="AQ86" s="15">
        <f t="shared" si="5"/>
        <v>2943.9989999999998</v>
      </c>
      <c r="AW86" s="16">
        <v>37.65</v>
      </c>
      <c r="AX86" s="16">
        <v>0</v>
      </c>
      <c r="AY86" s="16"/>
      <c r="AZ86" s="16">
        <v>6.7769999999999992</v>
      </c>
      <c r="BA86" s="16">
        <v>0</v>
      </c>
      <c r="BB86" s="16">
        <v>0</v>
      </c>
      <c r="BC86" s="16">
        <v>44.427</v>
      </c>
    </row>
    <row r="87" spans="1:55" x14ac:dyDescent="0.25">
      <c r="A87" s="2">
        <v>1000020937</v>
      </c>
      <c r="C87" s="1" t="s">
        <v>140</v>
      </c>
      <c r="D87" s="3" t="s">
        <v>169</v>
      </c>
      <c r="E87" s="6"/>
      <c r="F87" s="7" t="s">
        <v>176</v>
      </c>
      <c r="G87" s="7" t="s">
        <v>189</v>
      </c>
      <c r="H87" s="4">
        <v>2014</v>
      </c>
      <c r="I87" s="8" t="s">
        <v>275</v>
      </c>
      <c r="J87" s="7" t="s">
        <v>282</v>
      </c>
      <c r="K87" s="10">
        <v>20131312955</v>
      </c>
      <c r="L87" s="11" t="s">
        <v>307</v>
      </c>
      <c r="M87" s="12">
        <v>801.94</v>
      </c>
      <c r="N87" s="12">
        <f t="shared" si="7"/>
        <v>144.3492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f t="shared" si="6"/>
        <v>946.28920000000005</v>
      </c>
      <c r="W87" s="11"/>
      <c r="X87" s="13"/>
      <c r="Y87" s="1"/>
      <c r="Z87" s="14">
        <v>2.7759999999999998</v>
      </c>
      <c r="AN87" s="14">
        <f t="shared" si="4"/>
        <v>2.7759999999999998</v>
      </c>
      <c r="AP87" s="15">
        <v>288.89</v>
      </c>
      <c r="AQ87" s="15">
        <f t="shared" si="5"/>
        <v>52.000199999999992</v>
      </c>
      <c r="AW87" s="16">
        <v>365.87</v>
      </c>
      <c r="AX87" s="16">
        <v>0</v>
      </c>
      <c r="AY87" s="16"/>
      <c r="AZ87" s="16">
        <v>65.8566</v>
      </c>
      <c r="BA87" s="16">
        <v>0</v>
      </c>
      <c r="BB87" s="16">
        <v>0</v>
      </c>
      <c r="BC87" s="16">
        <v>431.72660000000002</v>
      </c>
    </row>
    <row r="88" spans="1:55" x14ac:dyDescent="0.25">
      <c r="A88" s="2">
        <v>1000020937</v>
      </c>
      <c r="C88" s="1" t="s">
        <v>141</v>
      </c>
      <c r="D88" s="3" t="s">
        <v>165</v>
      </c>
      <c r="E88" s="6"/>
      <c r="F88" s="7" t="s">
        <v>175</v>
      </c>
      <c r="G88" s="7" t="s">
        <v>189</v>
      </c>
      <c r="H88" s="4">
        <v>2014</v>
      </c>
      <c r="I88" s="8" t="s">
        <v>276</v>
      </c>
      <c r="J88" s="7" t="s">
        <v>282</v>
      </c>
      <c r="K88" s="10">
        <v>20131312955</v>
      </c>
      <c r="L88" s="11" t="s">
        <v>307</v>
      </c>
      <c r="M88" s="12">
        <v>153111.38</v>
      </c>
      <c r="N88" s="12">
        <f t="shared" si="7"/>
        <v>27560.0484</v>
      </c>
      <c r="O88" s="12">
        <v>0</v>
      </c>
      <c r="P88" s="12">
        <v>0</v>
      </c>
      <c r="Q88" s="12">
        <v>0</v>
      </c>
      <c r="R88" s="12">
        <v>0</v>
      </c>
      <c r="S88" s="12">
        <v>25.05</v>
      </c>
      <c r="T88" s="12">
        <v>0</v>
      </c>
      <c r="U88" s="12">
        <v>0</v>
      </c>
      <c r="V88" s="12">
        <f t="shared" si="6"/>
        <v>180696.47839999999</v>
      </c>
      <c r="W88" s="11"/>
      <c r="X88" s="13"/>
      <c r="Y88" s="1"/>
      <c r="Z88" s="14">
        <v>2.7829999999999999</v>
      </c>
      <c r="AN88" s="14">
        <f t="shared" si="4"/>
        <v>2.7829999999999999</v>
      </c>
      <c r="AP88" s="15">
        <v>55016.67</v>
      </c>
      <c r="AQ88" s="15">
        <f t="shared" si="5"/>
        <v>9903.0005999999994</v>
      </c>
      <c r="AW88" s="16">
        <v>81.37</v>
      </c>
      <c r="AX88" s="16">
        <v>0</v>
      </c>
      <c r="AY88" s="16"/>
      <c r="AZ88" s="16">
        <v>14.646599999999999</v>
      </c>
      <c r="BA88" s="16">
        <v>0</v>
      </c>
      <c r="BB88" s="16">
        <v>0</v>
      </c>
      <c r="BC88" s="16">
        <v>96.016600000000011</v>
      </c>
    </row>
    <row r="89" spans="1:55" x14ac:dyDescent="0.25">
      <c r="A89" s="2">
        <v>1000020937</v>
      </c>
      <c r="C89" s="1" t="s">
        <v>142</v>
      </c>
      <c r="D89" s="3" t="s">
        <v>158</v>
      </c>
      <c r="E89" s="1"/>
      <c r="F89" s="7" t="s">
        <v>175</v>
      </c>
      <c r="G89" s="7" t="s">
        <v>189</v>
      </c>
      <c r="H89" s="4">
        <v>2014</v>
      </c>
      <c r="I89" s="7" t="s">
        <v>277</v>
      </c>
      <c r="J89" s="7" t="s">
        <v>282</v>
      </c>
      <c r="K89" s="10">
        <v>20131312955</v>
      </c>
      <c r="L89" s="11" t="s">
        <v>307</v>
      </c>
      <c r="M89" s="12">
        <v>1143.28</v>
      </c>
      <c r="N89" s="12">
        <f t="shared" si="7"/>
        <v>205.79039999999998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f t="shared" si="6"/>
        <v>1349.0704000000001</v>
      </c>
      <c r="W89" s="11"/>
      <c r="X89" s="13"/>
      <c r="Y89" s="1"/>
      <c r="Z89" s="14">
        <v>2.7810000000000001</v>
      </c>
      <c r="AN89" s="14">
        <f t="shared" si="4"/>
        <v>2.7810000000000001</v>
      </c>
      <c r="AP89" s="15">
        <v>411.11</v>
      </c>
      <c r="AQ89" s="15">
        <f t="shared" si="5"/>
        <v>73.999799999999993</v>
      </c>
      <c r="AW89" s="16">
        <v>85.56</v>
      </c>
      <c r="AX89" s="16">
        <v>0</v>
      </c>
      <c r="AY89" s="16"/>
      <c r="AZ89" s="16">
        <v>15.4008</v>
      </c>
      <c r="BA89" s="16">
        <v>0</v>
      </c>
      <c r="BB89" s="16">
        <v>0</v>
      </c>
      <c r="BC89" s="16">
        <v>100.96080000000001</v>
      </c>
    </row>
    <row r="90" spans="1:55" x14ac:dyDescent="0.25">
      <c r="A90" s="2">
        <v>1000020937</v>
      </c>
      <c r="C90" s="1" t="s">
        <v>143</v>
      </c>
      <c r="D90" s="3" t="s">
        <v>157</v>
      </c>
      <c r="E90" s="6"/>
      <c r="F90" s="7" t="s">
        <v>175</v>
      </c>
      <c r="G90" s="7" t="s">
        <v>190</v>
      </c>
      <c r="H90" s="4">
        <v>2014</v>
      </c>
      <c r="I90" s="7" t="s">
        <v>278</v>
      </c>
      <c r="J90" s="7" t="s">
        <v>282</v>
      </c>
      <c r="K90" s="10">
        <v>20131312955</v>
      </c>
      <c r="L90" s="11" t="s">
        <v>307</v>
      </c>
      <c r="M90" s="12">
        <v>801389.27</v>
      </c>
      <c r="N90" s="12">
        <f t="shared" si="7"/>
        <v>144250.0686</v>
      </c>
      <c r="O90" s="12">
        <v>0</v>
      </c>
      <c r="P90" s="12">
        <v>0</v>
      </c>
      <c r="Q90" s="12">
        <v>0</v>
      </c>
      <c r="R90" s="12">
        <v>0</v>
      </c>
      <c r="S90" s="12">
        <v>25.14</v>
      </c>
      <c r="T90" s="12">
        <v>0</v>
      </c>
      <c r="U90" s="12">
        <v>0</v>
      </c>
      <c r="V90" s="12">
        <f t="shared" si="6"/>
        <v>945664.47860000003</v>
      </c>
      <c r="W90" s="11"/>
      <c r="X90" s="13"/>
      <c r="Y90" s="1"/>
      <c r="Z90" s="14">
        <v>2.7930000000000001</v>
      </c>
      <c r="AN90" s="14">
        <f t="shared" si="4"/>
        <v>2.7930000000000001</v>
      </c>
      <c r="AP90" s="15">
        <v>286927.77</v>
      </c>
      <c r="AQ90" s="15">
        <f t="shared" si="5"/>
        <v>51646.998599999999</v>
      </c>
      <c r="AW90" s="16">
        <v>185.08</v>
      </c>
      <c r="AX90" s="16">
        <v>0</v>
      </c>
      <c r="AY90" s="16"/>
      <c r="AZ90" s="16">
        <v>33.314399999999999</v>
      </c>
      <c r="BA90" s="16">
        <v>0</v>
      </c>
      <c r="BB90" s="16">
        <v>0</v>
      </c>
      <c r="BC90" s="16">
        <v>218.39440000000002</v>
      </c>
    </row>
    <row r="91" spans="1:55" x14ac:dyDescent="0.25">
      <c r="A91" s="2">
        <v>1000020937</v>
      </c>
      <c r="C91" s="1" t="s">
        <v>144</v>
      </c>
      <c r="D91" s="3" t="s">
        <v>165</v>
      </c>
      <c r="E91" s="6"/>
      <c r="F91" s="7" t="s">
        <v>175</v>
      </c>
      <c r="G91" s="7" t="s">
        <v>189</v>
      </c>
      <c r="H91" s="4">
        <v>2014</v>
      </c>
      <c r="I91" s="7" t="s">
        <v>279</v>
      </c>
      <c r="J91" s="7" t="s">
        <v>282</v>
      </c>
      <c r="K91" s="10">
        <v>20131312955</v>
      </c>
      <c r="L91" s="11" t="s">
        <v>307</v>
      </c>
      <c r="M91" s="12">
        <v>11595.83</v>
      </c>
      <c r="N91" s="12">
        <f t="shared" si="7"/>
        <v>2087.2493999999997</v>
      </c>
      <c r="O91" s="12">
        <v>0</v>
      </c>
      <c r="P91" s="12">
        <v>0</v>
      </c>
      <c r="Q91" s="12">
        <v>0</v>
      </c>
      <c r="R91" s="12">
        <v>0</v>
      </c>
      <c r="S91" s="12">
        <v>25.05</v>
      </c>
      <c r="T91" s="12">
        <v>0</v>
      </c>
      <c r="U91" s="12">
        <v>0</v>
      </c>
      <c r="V91" s="12">
        <f t="shared" si="6"/>
        <v>13708.129399999998</v>
      </c>
      <c r="W91" s="11"/>
      <c r="X91" s="13"/>
      <c r="Y91" s="1"/>
      <c r="Z91" s="14">
        <v>2.7829999999999999</v>
      </c>
      <c r="AN91" s="14">
        <f t="shared" si="4"/>
        <v>2.7829999999999999</v>
      </c>
      <c r="AP91" s="15">
        <v>4166.67</v>
      </c>
      <c r="AQ91" s="15">
        <f t="shared" si="5"/>
        <v>750.00059999999996</v>
      </c>
      <c r="AW91" s="16">
        <v>86.31</v>
      </c>
      <c r="AX91" s="16">
        <v>0</v>
      </c>
      <c r="AY91" s="16">
        <v>19.96</v>
      </c>
      <c r="AZ91" s="16">
        <v>15.5358</v>
      </c>
      <c r="BA91" s="16">
        <v>0</v>
      </c>
      <c r="BB91" s="16">
        <v>0</v>
      </c>
      <c r="BC91" s="16">
        <v>121.8058</v>
      </c>
    </row>
    <row r="92" spans="1:55" x14ac:dyDescent="0.25">
      <c r="A92" s="2">
        <v>1000020937</v>
      </c>
      <c r="C92" s="1" t="s">
        <v>145</v>
      </c>
      <c r="D92" s="3" t="s">
        <v>165</v>
      </c>
      <c r="E92" s="6"/>
      <c r="F92" s="7" t="s">
        <v>175</v>
      </c>
      <c r="G92" s="7" t="s">
        <v>189</v>
      </c>
      <c r="H92" s="4">
        <v>2014</v>
      </c>
      <c r="I92" s="8" t="s">
        <v>280</v>
      </c>
      <c r="J92" s="7" t="s">
        <v>282</v>
      </c>
      <c r="K92" s="10">
        <v>20131312955</v>
      </c>
      <c r="L92" s="11" t="s">
        <v>307</v>
      </c>
      <c r="M92" s="12">
        <v>15043.66</v>
      </c>
      <c r="N92" s="12">
        <f t="shared" si="7"/>
        <v>2707.8588</v>
      </c>
      <c r="O92" s="12">
        <v>0</v>
      </c>
      <c r="P92" s="12">
        <v>0</v>
      </c>
      <c r="Q92" s="12">
        <v>0</v>
      </c>
      <c r="R92" s="12">
        <v>0</v>
      </c>
      <c r="S92" s="12">
        <v>25.05</v>
      </c>
      <c r="T92" s="12">
        <v>0</v>
      </c>
      <c r="U92" s="12">
        <v>0</v>
      </c>
      <c r="V92" s="12">
        <f t="shared" si="6"/>
        <v>17776.568799999997</v>
      </c>
      <c r="W92" s="11"/>
      <c r="X92" s="13"/>
      <c r="Y92" s="1"/>
      <c r="Z92" s="14">
        <v>2.7829999999999999</v>
      </c>
      <c r="AN92" s="14">
        <f t="shared" si="4"/>
        <v>2.7829999999999999</v>
      </c>
      <c r="AP92" s="15">
        <v>5405.55</v>
      </c>
      <c r="AQ92" s="15">
        <f t="shared" si="5"/>
        <v>972.99900000000002</v>
      </c>
      <c r="AW92" s="16">
        <v>277.92</v>
      </c>
      <c r="AX92" s="16">
        <v>0</v>
      </c>
      <c r="AY92" s="16">
        <v>0</v>
      </c>
      <c r="AZ92" s="16">
        <v>50.025600000000004</v>
      </c>
      <c r="BA92" s="16">
        <v>0</v>
      </c>
      <c r="BB92" s="16">
        <v>0</v>
      </c>
      <c r="BC92" s="16">
        <v>327.94560000000001</v>
      </c>
    </row>
    <row r="93" spans="1:55" x14ac:dyDescent="0.25">
      <c r="A93" s="2">
        <v>1000020937</v>
      </c>
      <c r="C93" s="1" t="s">
        <v>146</v>
      </c>
      <c r="D93" s="3" t="s">
        <v>157</v>
      </c>
      <c r="E93" s="6"/>
      <c r="F93" s="7" t="s">
        <v>175</v>
      </c>
      <c r="G93" s="7" t="s">
        <v>189</v>
      </c>
      <c r="H93" s="4">
        <v>2014</v>
      </c>
      <c r="I93" s="7" t="s">
        <v>281</v>
      </c>
      <c r="J93" s="7" t="s">
        <v>282</v>
      </c>
      <c r="K93" s="10">
        <v>20131312955</v>
      </c>
      <c r="L93" s="11" t="s">
        <v>307</v>
      </c>
      <c r="M93" s="12">
        <v>5275.67</v>
      </c>
      <c r="N93" s="12">
        <f t="shared" si="7"/>
        <v>949.62059999999997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f t="shared" si="6"/>
        <v>6225.2906000000003</v>
      </c>
      <c r="W93" s="11"/>
      <c r="X93" s="13"/>
      <c r="Y93" s="11"/>
      <c r="Z93" s="14">
        <v>2.7930000000000001</v>
      </c>
      <c r="AN93" s="14">
        <f t="shared" si="4"/>
        <v>2.7930000000000001</v>
      </c>
      <c r="AP93" s="15">
        <v>1888.89</v>
      </c>
      <c r="AQ93" s="15">
        <f>+AP93*18%</f>
        <v>340.00020000000001</v>
      </c>
      <c r="AW93" s="16">
        <v>968.59</v>
      </c>
      <c r="AX93" s="16">
        <v>0</v>
      </c>
      <c r="AY93" s="16">
        <v>0</v>
      </c>
      <c r="AZ93" s="16">
        <v>174.34620000000001</v>
      </c>
      <c r="BA93" s="16">
        <v>0</v>
      </c>
      <c r="BB93" s="16">
        <v>0</v>
      </c>
      <c r="BC93" s="16">
        <v>1142.9362000000001</v>
      </c>
    </row>
    <row r="94" spans="1:55" x14ac:dyDescent="0.25"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f t="shared" si="6"/>
        <v>0</v>
      </c>
      <c r="W94" s="11"/>
      <c r="X94" s="13"/>
      <c r="Y94" s="1"/>
      <c r="Z94" s="14">
        <v>0</v>
      </c>
      <c r="AN94" s="14">
        <f t="shared" si="4"/>
        <v>0</v>
      </c>
      <c r="AP94" s="15">
        <v>0</v>
      </c>
      <c r="AQ94" s="15">
        <f>+AP94*18%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2014-05-17T22:52:22Z</dcterms:modified>
</cp:coreProperties>
</file>